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imy Lorena Valencia\Desktop\MODULO 1\"/>
    </mc:Choice>
  </mc:AlternateContent>
  <bookViews>
    <workbookView xWindow="0" yWindow="0" windowWidth="20490" windowHeight="7545" tabRatio="808" firstSheet="7" activeTab="19"/>
  </bookViews>
  <sheets>
    <sheet name="SEM 1" sheetId="1" r:id="rId1"/>
    <sheet name="SEM 2" sheetId="3" r:id="rId2"/>
    <sheet name="SEM 3" sheetId="4" r:id="rId3"/>
    <sheet name="SEM 4" sheetId="5" r:id="rId4"/>
    <sheet name="SEM 5" sheetId="6" r:id="rId5"/>
    <sheet name="SEM 6" sheetId="7" r:id="rId6"/>
    <sheet name="SEM 7" sheetId="8" r:id="rId7"/>
    <sheet name="SEM 8" sheetId="9" r:id="rId8"/>
    <sheet name="SEM 9" sheetId="10" r:id="rId9"/>
    <sheet name="SEM 10" sheetId="12" r:id="rId10"/>
    <sheet name="SEM 11" sheetId="13" r:id="rId11"/>
    <sheet name="SEM 12" sheetId="14" r:id="rId12"/>
    <sheet name="SEM 13" sheetId="15" r:id="rId13"/>
    <sheet name="SEM 14" sheetId="16" r:id="rId14"/>
    <sheet name="SEM 15" sheetId="17" r:id="rId15"/>
    <sheet name="SEM 16" sheetId="18" r:id="rId16"/>
    <sheet name="SEM 17" sheetId="20" r:id="rId17"/>
    <sheet name="SEM 18" sheetId="22" r:id="rId18"/>
    <sheet name="SEM 19" sheetId="23" r:id="rId19"/>
    <sheet name="IMPRIMIR" sheetId="2" r:id="rId20"/>
  </sheets>
  <definedNames>
    <definedName name="_xlnm.Print_Area" localSheetId="19">IMPRIMIR!$A$1:$R$49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8" i="23" l="1"/>
  <c r="U28" i="23"/>
  <c r="T28" i="23"/>
  <c r="S28" i="23"/>
  <c r="R28" i="23"/>
  <c r="Q28" i="23"/>
  <c r="P28" i="23"/>
  <c r="O28" i="23"/>
  <c r="N28" i="23"/>
  <c r="M28" i="23"/>
  <c r="L28" i="23"/>
  <c r="K28" i="23"/>
  <c r="J28" i="23"/>
  <c r="I28" i="23"/>
  <c r="H28" i="23"/>
  <c r="G28" i="23"/>
  <c r="F28" i="23"/>
  <c r="E28" i="23"/>
  <c r="D28" i="23"/>
  <c r="C28" i="23"/>
  <c r="G70" i="22" l="1"/>
  <c r="F70" i="22"/>
  <c r="C70" i="22"/>
  <c r="B70" i="22"/>
  <c r="G69" i="22"/>
  <c r="F69" i="22"/>
  <c r="E69" i="22"/>
  <c r="D69" i="22"/>
  <c r="C69" i="22"/>
  <c r="B69" i="22"/>
  <c r="G68" i="22"/>
  <c r="F68" i="22"/>
  <c r="E68" i="22"/>
  <c r="D68" i="22"/>
  <c r="C68" i="22"/>
  <c r="B68" i="22"/>
  <c r="H67" i="22"/>
  <c r="G65" i="22"/>
  <c r="F65" i="22"/>
  <c r="E65" i="22"/>
  <c r="E70" i="22" s="1"/>
  <c r="D65" i="22"/>
  <c r="D70" i="22" s="1"/>
  <c r="C65" i="22"/>
  <c r="B65" i="22"/>
  <c r="H64" i="22"/>
  <c r="H63" i="22"/>
  <c r="H62" i="22"/>
  <c r="H61" i="22"/>
  <c r="H60" i="22"/>
  <c r="H59" i="22"/>
  <c r="H58" i="22"/>
  <c r="L51" i="22"/>
  <c r="H51" i="22"/>
  <c r="G51" i="22"/>
  <c r="P50" i="22"/>
  <c r="O50" i="22"/>
  <c r="N50" i="22"/>
  <c r="M50" i="22"/>
  <c r="L50" i="22"/>
  <c r="H50" i="22"/>
  <c r="G50" i="22"/>
  <c r="F50" i="22"/>
  <c r="E50" i="22"/>
  <c r="D50" i="22"/>
  <c r="C50" i="22"/>
  <c r="B50" i="22"/>
  <c r="P49" i="22"/>
  <c r="O49" i="22"/>
  <c r="N49" i="22"/>
  <c r="M49" i="22"/>
  <c r="L49" i="22"/>
  <c r="H49" i="22"/>
  <c r="G49" i="22"/>
  <c r="F49" i="22"/>
  <c r="E49" i="22"/>
  <c r="D49" i="22"/>
  <c r="C49" i="22"/>
  <c r="B49" i="22"/>
  <c r="Q48" i="22"/>
  <c r="I48" i="22"/>
  <c r="P46" i="22"/>
  <c r="P51" i="22" s="1"/>
  <c r="O46" i="22"/>
  <c r="O51" i="22" s="1"/>
  <c r="N46" i="22"/>
  <c r="N51" i="22" s="1"/>
  <c r="M46" i="22"/>
  <c r="Q46" i="22" s="1"/>
  <c r="L46" i="22"/>
  <c r="H46" i="22"/>
  <c r="G46" i="22"/>
  <c r="F46" i="22"/>
  <c r="F51" i="22" s="1"/>
  <c r="E46" i="22"/>
  <c r="E51" i="22" s="1"/>
  <c r="D46" i="22"/>
  <c r="D51" i="22" s="1"/>
  <c r="C46" i="22"/>
  <c r="C51" i="22" s="1"/>
  <c r="B46" i="22"/>
  <c r="I46" i="22" s="1"/>
  <c r="Q45" i="22"/>
  <c r="I45" i="22"/>
  <c r="Q44" i="22"/>
  <c r="I44" i="22"/>
  <c r="Q43" i="22"/>
  <c r="I43" i="22"/>
  <c r="Q42" i="22"/>
  <c r="I42" i="22"/>
  <c r="Q41" i="22"/>
  <c r="I41" i="22"/>
  <c r="Q40" i="22"/>
  <c r="I40" i="22"/>
  <c r="Q39" i="22"/>
  <c r="I39" i="22"/>
  <c r="X30" i="22"/>
  <c r="T30" i="22"/>
  <c r="P30" i="22"/>
  <c r="L30" i="22"/>
  <c r="H30" i="22"/>
  <c r="D30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C29" i="22"/>
  <c r="B29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C28" i="22"/>
  <c r="B28" i="22"/>
  <c r="Y27" i="22"/>
  <c r="X25" i="22"/>
  <c r="W25" i="22"/>
  <c r="W30" i="22" s="1"/>
  <c r="V25" i="22"/>
  <c r="V30" i="22" s="1"/>
  <c r="U25" i="22"/>
  <c r="U30" i="22" s="1"/>
  <c r="T25" i="22"/>
  <c r="S25" i="22"/>
  <c r="S30" i="22" s="1"/>
  <c r="R25" i="22"/>
  <c r="R30" i="22" s="1"/>
  <c r="Q25" i="22"/>
  <c r="Q30" i="22" s="1"/>
  <c r="P25" i="22"/>
  <c r="O25" i="22"/>
  <c r="O30" i="22" s="1"/>
  <c r="N25" i="22"/>
  <c r="N30" i="22" s="1"/>
  <c r="M25" i="22"/>
  <c r="M30" i="22" s="1"/>
  <c r="L25" i="22"/>
  <c r="K25" i="22"/>
  <c r="K30" i="22" s="1"/>
  <c r="J25" i="22"/>
  <c r="J30" i="22" s="1"/>
  <c r="I25" i="22"/>
  <c r="H25" i="22"/>
  <c r="G25" i="22"/>
  <c r="G30" i="22" s="1"/>
  <c r="F25" i="22"/>
  <c r="F30" i="22" s="1"/>
  <c r="E25" i="22"/>
  <c r="E30" i="22" s="1"/>
  <c r="D25" i="22"/>
  <c r="C25" i="22"/>
  <c r="C30" i="22" s="1"/>
  <c r="B25" i="22"/>
  <c r="B30" i="22" s="1"/>
  <c r="Y24" i="22"/>
  <c r="Y23" i="22"/>
  <c r="Y22" i="22"/>
  <c r="Y21" i="22"/>
  <c r="Y20" i="22"/>
  <c r="Y19" i="22"/>
  <c r="Y18" i="22"/>
  <c r="Y25" i="22" l="1"/>
  <c r="Y26" i="22" s="1"/>
  <c r="I49" i="22"/>
  <c r="I47" i="22"/>
  <c r="Q49" i="22"/>
  <c r="Q47" i="22"/>
  <c r="B51" i="22"/>
  <c r="M51" i="22"/>
  <c r="I30" i="22"/>
  <c r="H65" i="22"/>
  <c r="G68" i="23"/>
  <c r="F68" i="23"/>
  <c r="E68" i="23"/>
  <c r="D68" i="23"/>
  <c r="C68" i="23"/>
  <c r="B68" i="23"/>
  <c r="P49" i="23"/>
  <c r="O49" i="23"/>
  <c r="N49" i="23"/>
  <c r="M49" i="23"/>
  <c r="L49" i="23"/>
  <c r="Z27" i="22" l="1"/>
  <c r="H68" i="22"/>
  <c r="H66" i="22"/>
  <c r="G69" i="23"/>
  <c r="F69" i="23"/>
  <c r="E69" i="23"/>
  <c r="D69" i="23"/>
  <c r="C69" i="23"/>
  <c r="B69" i="23"/>
  <c r="H67" i="23"/>
  <c r="G65" i="23"/>
  <c r="G70" i="23" s="1"/>
  <c r="F65" i="23"/>
  <c r="F70" i="23" s="1"/>
  <c r="E65" i="23"/>
  <c r="E70" i="23" s="1"/>
  <c r="D65" i="23"/>
  <c r="D70" i="23" s="1"/>
  <c r="C65" i="23"/>
  <c r="C70" i="23" s="1"/>
  <c r="B65" i="23"/>
  <c r="B70" i="23" s="1"/>
  <c r="H64" i="23"/>
  <c r="H63" i="23"/>
  <c r="H62" i="23"/>
  <c r="H61" i="23"/>
  <c r="H60" i="23"/>
  <c r="H59" i="23"/>
  <c r="H58" i="23"/>
  <c r="P50" i="23"/>
  <c r="O50" i="23"/>
  <c r="N50" i="23"/>
  <c r="M50" i="23"/>
  <c r="L50" i="23"/>
  <c r="H50" i="23"/>
  <c r="G50" i="23"/>
  <c r="F50" i="23"/>
  <c r="E50" i="23"/>
  <c r="D50" i="23"/>
  <c r="C50" i="23"/>
  <c r="B50" i="23"/>
  <c r="H49" i="23"/>
  <c r="G49" i="23"/>
  <c r="F49" i="23"/>
  <c r="E49" i="23"/>
  <c r="D49" i="23"/>
  <c r="C49" i="23"/>
  <c r="B49" i="23"/>
  <c r="Q48" i="23"/>
  <c r="I48" i="23"/>
  <c r="P46" i="23"/>
  <c r="P51" i="23" s="1"/>
  <c r="O46" i="23"/>
  <c r="O51" i="23" s="1"/>
  <c r="N46" i="23"/>
  <c r="N51" i="23" s="1"/>
  <c r="M46" i="23"/>
  <c r="M51" i="23" s="1"/>
  <c r="L46" i="23"/>
  <c r="H46" i="23"/>
  <c r="H51" i="23" s="1"/>
  <c r="G46" i="23"/>
  <c r="G51" i="23" s="1"/>
  <c r="F46" i="23"/>
  <c r="F51" i="23" s="1"/>
  <c r="E46" i="23"/>
  <c r="E51" i="23" s="1"/>
  <c r="D46" i="23"/>
  <c r="D51" i="23" s="1"/>
  <c r="C46" i="23"/>
  <c r="C51" i="23" s="1"/>
  <c r="B46" i="23"/>
  <c r="Q45" i="23"/>
  <c r="I45" i="23"/>
  <c r="Q44" i="23"/>
  <c r="I44" i="23"/>
  <c r="Q43" i="23"/>
  <c r="I43" i="23"/>
  <c r="Q42" i="23"/>
  <c r="I42" i="23"/>
  <c r="Q41" i="23"/>
  <c r="I41" i="23"/>
  <c r="Q40" i="23"/>
  <c r="I40" i="23"/>
  <c r="Q39" i="23"/>
  <c r="I39" i="23"/>
  <c r="V29" i="23"/>
  <c r="U29" i="23"/>
  <c r="T29" i="23"/>
  <c r="S29" i="23"/>
  <c r="R29" i="23"/>
  <c r="Q29" i="23"/>
  <c r="P29" i="23"/>
  <c r="O29" i="23"/>
  <c r="N29" i="23"/>
  <c r="M29" i="23"/>
  <c r="L29" i="23"/>
  <c r="K29" i="23"/>
  <c r="J29" i="23"/>
  <c r="I29" i="23"/>
  <c r="H29" i="23"/>
  <c r="G29" i="23"/>
  <c r="F29" i="23"/>
  <c r="E29" i="23"/>
  <c r="D29" i="23"/>
  <c r="C29" i="23"/>
  <c r="B29" i="23"/>
  <c r="B28" i="23"/>
  <c r="W27" i="23"/>
  <c r="V25" i="23"/>
  <c r="V30" i="23" s="1"/>
  <c r="U25" i="23"/>
  <c r="U30" i="23" s="1"/>
  <c r="T25" i="23"/>
  <c r="T30" i="23" s="1"/>
  <c r="S25" i="23"/>
  <c r="S30" i="23" s="1"/>
  <c r="R25" i="23"/>
  <c r="R30" i="23" s="1"/>
  <c r="Q25" i="23"/>
  <c r="Q30" i="23" s="1"/>
  <c r="P25" i="23"/>
  <c r="P30" i="23" s="1"/>
  <c r="O25" i="23"/>
  <c r="O30" i="23" s="1"/>
  <c r="N25" i="23"/>
  <c r="N30" i="23" s="1"/>
  <c r="M25" i="23"/>
  <c r="M30" i="23" s="1"/>
  <c r="L25" i="23"/>
  <c r="L30" i="23" s="1"/>
  <c r="K25" i="23"/>
  <c r="K30" i="23" s="1"/>
  <c r="J25" i="23"/>
  <c r="J30" i="23" s="1"/>
  <c r="I25" i="23"/>
  <c r="I30" i="23" s="1"/>
  <c r="H25" i="23"/>
  <c r="H30" i="23" s="1"/>
  <c r="G25" i="23"/>
  <c r="G30" i="23" s="1"/>
  <c r="F25" i="23"/>
  <c r="F30" i="23" s="1"/>
  <c r="E25" i="23"/>
  <c r="E30" i="23" s="1"/>
  <c r="D25" i="23"/>
  <c r="D30" i="23" s="1"/>
  <c r="C25" i="23"/>
  <c r="C30" i="23" s="1"/>
  <c r="B25" i="23"/>
  <c r="B30" i="23" s="1"/>
  <c r="W24" i="23"/>
  <c r="W23" i="23"/>
  <c r="W22" i="23"/>
  <c r="W21" i="23"/>
  <c r="W20" i="23"/>
  <c r="W19" i="23"/>
  <c r="W18" i="23"/>
  <c r="Q46" i="23" l="1"/>
  <c r="Q47" i="23" s="1"/>
  <c r="I46" i="23"/>
  <c r="I49" i="23" s="1"/>
  <c r="W25" i="23"/>
  <c r="L51" i="23"/>
  <c r="B51" i="23"/>
  <c r="H65" i="23"/>
  <c r="Q49" i="23" l="1"/>
  <c r="I47" i="23"/>
  <c r="W26" i="23"/>
  <c r="X27" i="23"/>
  <c r="H68" i="23"/>
  <c r="H66" i="23"/>
  <c r="G68" i="20" l="1"/>
  <c r="F68" i="20"/>
  <c r="E68" i="20"/>
  <c r="D68" i="20"/>
  <c r="C68" i="20"/>
  <c r="B6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C28" i="20"/>
  <c r="B28" i="20"/>
  <c r="P49" i="20" l="1"/>
  <c r="O49" i="20"/>
  <c r="N49" i="20"/>
  <c r="M49" i="20"/>
  <c r="L49" i="20"/>
  <c r="H49" i="20"/>
  <c r="G49" i="20"/>
  <c r="F49" i="20"/>
  <c r="E49" i="20"/>
  <c r="D49" i="20"/>
  <c r="C49" i="20"/>
  <c r="B49" i="20"/>
  <c r="G69" i="20"/>
  <c r="F69" i="20"/>
  <c r="E69" i="20"/>
  <c r="D69" i="20"/>
  <c r="C69" i="20"/>
  <c r="B69" i="20"/>
  <c r="H67" i="20"/>
  <c r="G65" i="20"/>
  <c r="G70" i="20" s="1"/>
  <c r="F65" i="20"/>
  <c r="F70" i="20" s="1"/>
  <c r="E65" i="20"/>
  <c r="E70" i="20" s="1"/>
  <c r="D65" i="20"/>
  <c r="D70" i="20" s="1"/>
  <c r="C65" i="20"/>
  <c r="C70" i="20" s="1"/>
  <c r="B65" i="20"/>
  <c r="B70" i="20" s="1"/>
  <c r="H64" i="20"/>
  <c r="H63" i="20"/>
  <c r="H62" i="20"/>
  <c r="H61" i="20"/>
  <c r="H60" i="20"/>
  <c r="H59" i="20"/>
  <c r="H58" i="20"/>
  <c r="H51" i="20"/>
  <c r="P50" i="20"/>
  <c r="O50" i="20"/>
  <c r="N50" i="20"/>
  <c r="M50" i="20"/>
  <c r="L50" i="20"/>
  <c r="H50" i="20"/>
  <c r="G50" i="20"/>
  <c r="F50" i="20"/>
  <c r="E50" i="20"/>
  <c r="D50" i="20"/>
  <c r="C50" i="20"/>
  <c r="B50" i="20"/>
  <c r="Q48" i="20"/>
  <c r="I48" i="20"/>
  <c r="P46" i="20"/>
  <c r="P51" i="20" s="1"/>
  <c r="O46" i="20"/>
  <c r="O51" i="20" s="1"/>
  <c r="N46" i="20"/>
  <c r="N51" i="20" s="1"/>
  <c r="M46" i="20"/>
  <c r="M51" i="20" s="1"/>
  <c r="L46" i="20"/>
  <c r="H46" i="20"/>
  <c r="G46" i="20"/>
  <c r="G51" i="20" s="1"/>
  <c r="F46" i="20"/>
  <c r="F51" i="20" s="1"/>
  <c r="E46" i="20"/>
  <c r="E51" i="20" s="1"/>
  <c r="D46" i="20"/>
  <c r="D51" i="20" s="1"/>
  <c r="C46" i="20"/>
  <c r="C51" i="20" s="1"/>
  <c r="B46" i="20"/>
  <c r="Q45" i="20"/>
  <c r="I45" i="20"/>
  <c r="Q44" i="20"/>
  <c r="I44" i="20"/>
  <c r="Q43" i="20"/>
  <c r="I43" i="20"/>
  <c r="Q42" i="20"/>
  <c r="I42" i="20"/>
  <c r="Q41" i="20"/>
  <c r="I41" i="20"/>
  <c r="Q40" i="20"/>
  <c r="I40" i="20"/>
  <c r="Q39" i="20"/>
  <c r="I39" i="20"/>
  <c r="W30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C29" i="20"/>
  <c r="B29" i="20"/>
  <c r="Y27" i="20"/>
  <c r="X25" i="20"/>
  <c r="X30" i="20" s="1"/>
  <c r="W25" i="20"/>
  <c r="V25" i="20"/>
  <c r="V30" i="20" s="1"/>
  <c r="U25" i="20"/>
  <c r="U30" i="20" s="1"/>
  <c r="T25" i="20"/>
  <c r="T30" i="20" s="1"/>
  <c r="S25" i="20"/>
  <c r="S30" i="20" s="1"/>
  <c r="R25" i="20"/>
  <c r="R30" i="20" s="1"/>
  <c r="Q25" i="20"/>
  <c r="Q30" i="20" s="1"/>
  <c r="P25" i="20"/>
  <c r="P30" i="20" s="1"/>
  <c r="O25" i="20"/>
  <c r="O30" i="20" s="1"/>
  <c r="N25" i="20"/>
  <c r="N30" i="20" s="1"/>
  <c r="M25" i="20"/>
  <c r="M30" i="20" s="1"/>
  <c r="L25" i="20"/>
  <c r="L30" i="20" s="1"/>
  <c r="K25" i="20"/>
  <c r="K30" i="20" s="1"/>
  <c r="J25" i="20"/>
  <c r="J30" i="20" s="1"/>
  <c r="I25" i="20"/>
  <c r="I30" i="20" s="1"/>
  <c r="H25" i="20"/>
  <c r="H30" i="20" s="1"/>
  <c r="G25" i="20"/>
  <c r="G30" i="20" s="1"/>
  <c r="F25" i="20"/>
  <c r="F30" i="20" s="1"/>
  <c r="E25" i="20"/>
  <c r="E30" i="20" s="1"/>
  <c r="D25" i="20"/>
  <c r="D30" i="20" s="1"/>
  <c r="C25" i="20"/>
  <c r="C30" i="20" s="1"/>
  <c r="B25" i="20"/>
  <c r="Y24" i="20"/>
  <c r="Y23" i="20"/>
  <c r="Y22" i="20"/>
  <c r="Y21" i="20"/>
  <c r="Y20" i="20"/>
  <c r="Y19" i="20"/>
  <c r="Y18" i="20"/>
  <c r="Q46" i="20" l="1"/>
  <c r="Q49" i="20" s="1"/>
  <c r="L51" i="20"/>
  <c r="I46" i="20"/>
  <c r="I47" i="20" s="1"/>
  <c r="Y25" i="20"/>
  <c r="Z27" i="20" s="1"/>
  <c r="B51" i="20"/>
  <c r="H65" i="20"/>
  <c r="B30" i="20"/>
  <c r="G69" i="18"/>
  <c r="F69" i="18"/>
  <c r="E69" i="18"/>
  <c r="D69" i="18"/>
  <c r="C69" i="18"/>
  <c r="B69" i="18"/>
  <c r="G68" i="18"/>
  <c r="F68" i="18"/>
  <c r="E68" i="18"/>
  <c r="D68" i="18"/>
  <c r="C68" i="18"/>
  <c r="B68" i="18"/>
  <c r="H67" i="18"/>
  <c r="G65" i="18"/>
  <c r="G70" i="18" s="1"/>
  <c r="F65" i="18"/>
  <c r="F70" i="18" s="1"/>
  <c r="E65" i="18"/>
  <c r="E70" i="18" s="1"/>
  <c r="D65" i="18"/>
  <c r="D70" i="18" s="1"/>
  <c r="C65" i="18"/>
  <c r="C70" i="18" s="1"/>
  <c r="B65" i="18"/>
  <c r="B70" i="18" s="1"/>
  <c r="H64" i="18"/>
  <c r="H63" i="18"/>
  <c r="H62" i="18"/>
  <c r="H61" i="18"/>
  <c r="H60" i="18"/>
  <c r="H59" i="18"/>
  <c r="H58" i="18"/>
  <c r="P50" i="18"/>
  <c r="O50" i="18"/>
  <c r="N50" i="18"/>
  <c r="M50" i="18"/>
  <c r="L50" i="18"/>
  <c r="H50" i="18"/>
  <c r="G50" i="18"/>
  <c r="F50" i="18"/>
  <c r="E50" i="18"/>
  <c r="D50" i="18"/>
  <c r="C50" i="18"/>
  <c r="B50" i="18"/>
  <c r="P49" i="18"/>
  <c r="O49" i="18"/>
  <c r="N49" i="18"/>
  <c r="M49" i="18"/>
  <c r="L49" i="18"/>
  <c r="H49" i="18"/>
  <c r="G49" i="18"/>
  <c r="F49" i="18"/>
  <c r="E49" i="18"/>
  <c r="D49" i="18"/>
  <c r="C49" i="18"/>
  <c r="B49" i="18"/>
  <c r="Q48" i="18"/>
  <c r="I48" i="18"/>
  <c r="P46" i="18"/>
  <c r="P51" i="18" s="1"/>
  <c r="O46" i="18"/>
  <c r="O51" i="18" s="1"/>
  <c r="N46" i="18"/>
  <c r="N51" i="18" s="1"/>
  <c r="M46" i="18"/>
  <c r="M51" i="18" s="1"/>
  <c r="L46" i="18"/>
  <c r="L51" i="18" s="1"/>
  <c r="H46" i="18"/>
  <c r="H51" i="18" s="1"/>
  <c r="G46" i="18"/>
  <c r="G51" i="18" s="1"/>
  <c r="F46" i="18"/>
  <c r="F51" i="18" s="1"/>
  <c r="E46" i="18"/>
  <c r="E51" i="18" s="1"/>
  <c r="D46" i="18"/>
  <c r="D51" i="18" s="1"/>
  <c r="C46" i="18"/>
  <c r="C51" i="18" s="1"/>
  <c r="B46" i="18"/>
  <c r="B51" i="18" s="1"/>
  <c r="Q45" i="18"/>
  <c r="I45" i="18"/>
  <c r="Q44" i="18"/>
  <c r="I44" i="18"/>
  <c r="Q43" i="18"/>
  <c r="I43" i="18"/>
  <c r="Q42" i="18"/>
  <c r="I42" i="18"/>
  <c r="Q41" i="18"/>
  <c r="I41" i="18"/>
  <c r="Q40" i="18"/>
  <c r="I40" i="18"/>
  <c r="Q39" i="18"/>
  <c r="I39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E29" i="18"/>
  <c r="D29" i="18"/>
  <c r="C29" i="18"/>
  <c r="B29" i="18"/>
  <c r="X28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K28" i="18"/>
  <c r="J28" i="18"/>
  <c r="I28" i="18"/>
  <c r="H28" i="18"/>
  <c r="G28" i="18"/>
  <c r="F28" i="18"/>
  <c r="E28" i="18"/>
  <c r="D28" i="18"/>
  <c r="C28" i="18"/>
  <c r="B28" i="18"/>
  <c r="Y27" i="18"/>
  <c r="X25" i="18"/>
  <c r="X30" i="18" s="1"/>
  <c r="W25" i="18"/>
  <c r="W30" i="18" s="1"/>
  <c r="V25" i="18"/>
  <c r="V30" i="18" s="1"/>
  <c r="U25" i="18"/>
  <c r="U30" i="18" s="1"/>
  <c r="T25" i="18"/>
  <c r="T30" i="18" s="1"/>
  <c r="S25" i="18"/>
  <c r="S30" i="18" s="1"/>
  <c r="R25" i="18"/>
  <c r="R30" i="18" s="1"/>
  <c r="Q25" i="18"/>
  <c r="Q30" i="18" s="1"/>
  <c r="P25" i="18"/>
  <c r="P30" i="18" s="1"/>
  <c r="O25" i="18"/>
  <c r="O30" i="18" s="1"/>
  <c r="N25" i="18"/>
  <c r="N30" i="18" s="1"/>
  <c r="M25" i="18"/>
  <c r="M30" i="18" s="1"/>
  <c r="L25" i="18"/>
  <c r="L30" i="18" s="1"/>
  <c r="K25" i="18"/>
  <c r="K30" i="18" s="1"/>
  <c r="J25" i="18"/>
  <c r="J30" i="18" s="1"/>
  <c r="I25" i="18"/>
  <c r="I30" i="18" s="1"/>
  <c r="H25" i="18"/>
  <c r="H30" i="18" s="1"/>
  <c r="G25" i="18"/>
  <c r="G30" i="18" s="1"/>
  <c r="F25" i="18"/>
  <c r="F30" i="18" s="1"/>
  <c r="E25" i="18"/>
  <c r="E30" i="18" s="1"/>
  <c r="D25" i="18"/>
  <c r="D30" i="18" s="1"/>
  <c r="C25" i="18"/>
  <c r="C30" i="18" s="1"/>
  <c r="B25" i="18"/>
  <c r="B30" i="18" s="1"/>
  <c r="Y24" i="18"/>
  <c r="Y23" i="18"/>
  <c r="Y22" i="18"/>
  <c r="Y21" i="18"/>
  <c r="Y20" i="18"/>
  <c r="Y19" i="18"/>
  <c r="Y18" i="18"/>
  <c r="Q47" i="20" l="1"/>
  <c r="I49" i="20"/>
  <c r="Y26" i="20"/>
  <c r="H68" i="20"/>
  <c r="H66" i="20"/>
  <c r="I46" i="18"/>
  <c r="I49" i="18" s="1"/>
  <c r="Y25" i="18"/>
  <c r="Y26" i="18" s="1"/>
  <c r="Q46" i="18"/>
  <c r="H65" i="18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I47" i="18" l="1"/>
  <c r="Z27" i="18"/>
  <c r="H68" i="18"/>
  <c r="H66" i="18"/>
  <c r="Q49" i="18"/>
  <c r="Q47" i="18"/>
  <c r="G69" i="17"/>
  <c r="F69" i="17"/>
  <c r="E69" i="17"/>
  <c r="D69" i="17"/>
  <c r="C69" i="17"/>
  <c r="B69" i="17"/>
  <c r="G68" i="17"/>
  <c r="F68" i="17"/>
  <c r="E68" i="17"/>
  <c r="D68" i="17"/>
  <c r="C68" i="17"/>
  <c r="B68" i="17"/>
  <c r="H67" i="17"/>
  <c r="G65" i="17"/>
  <c r="G70" i="17" s="1"/>
  <c r="F65" i="17"/>
  <c r="F70" i="17" s="1"/>
  <c r="E65" i="17"/>
  <c r="E70" i="17" s="1"/>
  <c r="D65" i="17"/>
  <c r="D70" i="17" s="1"/>
  <c r="C65" i="17"/>
  <c r="C70" i="17" s="1"/>
  <c r="B65" i="17"/>
  <c r="B70" i="17" s="1"/>
  <c r="H64" i="17"/>
  <c r="H63" i="17"/>
  <c r="H62" i="17"/>
  <c r="H61" i="17"/>
  <c r="H60" i="17"/>
  <c r="H59" i="17"/>
  <c r="H58" i="17"/>
  <c r="H51" i="17"/>
  <c r="P50" i="17"/>
  <c r="O50" i="17"/>
  <c r="N50" i="17"/>
  <c r="M50" i="17"/>
  <c r="L50" i="17"/>
  <c r="H50" i="17"/>
  <c r="G50" i="17"/>
  <c r="F50" i="17"/>
  <c r="E50" i="17"/>
  <c r="D50" i="17"/>
  <c r="C50" i="17"/>
  <c r="B50" i="17"/>
  <c r="P49" i="17"/>
  <c r="O49" i="17"/>
  <c r="N49" i="17"/>
  <c r="M49" i="17"/>
  <c r="L49" i="17"/>
  <c r="H49" i="17"/>
  <c r="G49" i="17"/>
  <c r="F49" i="17"/>
  <c r="E49" i="17"/>
  <c r="D49" i="17"/>
  <c r="C49" i="17"/>
  <c r="B49" i="17"/>
  <c r="Q48" i="17"/>
  <c r="I48" i="17"/>
  <c r="P46" i="17"/>
  <c r="P51" i="17" s="1"/>
  <c r="O46" i="17"/>
  <c r="O51" i="17" s="1"/>
  <c r="N46" i="17"/>
  <c r="N51" i="17" s="1"/>
  <c r="M46" i="17"/>
  <c r="M51" i="17" s="1"/>
  <c r="L46" i="17"/>
  <c r="L51" i="17" s="1"/>
  <c r="H46" i="17"/>
  <c r="G46" i="17"/>
  <c r="G51" i="17" s="1"/>
  <c r="F46" i="17"/>
  <c r="F51" i="17" s="1"/>
  <c r="E46" i="17"/>
  <c r="E51" i="17" s="1"/>
  <c r="D46" i="17"/>
  <c r="D51" i="17" s="1"/>
  <c r="C46" i="17"/>
  <c r="C51" i="17" s="1"/>
  <c r="B46" i="17"/>
  <c r="B51" i="17" s="1"/>
  <c r="Q45" i="17"/>
  <c r="I45" i="17"/>
  <c r="Q44" i="17"/>
  <c r="I44" i="17"/>
  <c r="Q43" i="17"/>
  <c r="I43" i="17"/>
  <c r="Q42" i="17"/>
  <c r="I42" i="17"/>
  <c r="Q41" i="17"/>
  <c r="I41" i="17"/>
  <c r="Q40" i="17"/>
  <c r="I40" i="17"/>
  <c r="Q39" i="17"/>
  <c r="I3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E29" i="17"/>
  <c r="D29" i="17"/>
  <c r="C29" i="17"/>
  <c r="B29" i="17"/>
  <c r="B28" i="17"/>
  <c r="Y27" i="17"/>
  <c r="X25" i="17"/>
  <c r="X30" i="17" s="1"/>
  <c r="W25" i="17"/>
  <c r="W30" i="17" s="1"/>
  <c r="V25" i="17"/>
  <c r="V30" i="17" s="1"/>
  <c r="U25" i="17"/>
  <c r="U30" i="17" s="1"/>
  <c r="T25" i="17"/>
  <c r="T30" i="17" s="1"/>
  <c r="S25" i="17"/>
  <c r="S30" i="17" s="1"/>
  <c r="R25" i="17"/>
  <c r="R30" i="17" s="1"/>
  <c r="Q25" i="17"/>
  <c r="Q30" i="17" s="1"/>
  <c r="P25" i="17"/>
  <c r="P30" i="17" s="1"/>
  <c r="O25" i="17"/>
  <c r="O30" i="17" s="1"/>
  <c r="N25" i="17"/>
  <c r="N30" i="17" s="1"/>
  <c r="M25" i="17"/>
  <c r="M30" i="17" s="1"/>
  <c r="L25" i="17"/>
  <c r="L30" i="17" s="1"/>
  <c r="K25" i="17"/>
  <c r="K30" i="17" s="1"/>
  <c r="J25" i="17"/>
  <c r="J30" i="17" s="1"/>
  <c r="I25" i="17"/>
  <c r="H25" i="17"/>
  <c r="H30" i="17" s="1"/>
  <c r="G25" i="17"/>
  <c r="G30" i="17" s="1"/>
  <c r="F25" i="17"/>
  <c r="F30" i="17" s="1"/>
  <c r="E25" i="17"/>
  <c r="E30" i="17" s="1"/>
  <c r="D25" i="17"/>
  <c r="D30" i="17" s="1"/>
  <c r="C25" i="17"/>
  <c r="C30" i="17" s="1"/>
  <c r="B25" i="17"/>
  <c r="B30" i="17" s="1"/>
  <c r="Y24" i="17"/>
  <c r="Y23" i="17"/>
  <c r="Y22" i="17"/>
  <c r="Y21" i="17"/>
  <c r="Y20" i="17"/>
  <c r="Y19" i="17"/>
  <c r="Y18" i="17"/>
  <c r="I46" i="17" l="1"/>
  <c r="I47" i="17" s="1"/>
  <c r="Y25" i="17"/>
  <c r="Z27" i="17" s="1"/>
  <c r="I30" i="17"/>
  <c r="Q46" i="17"/>
  <c r="H65" i="17"/>
  <c r="X28" i="16"/>
  <c r="W28" i="16"/>
  <c r="V28" i="16"/>
  <c r="U28" i="16"/>
  <c r="T28" i="16"/>
  <c r="S28" i="16"/>
  <c r="R28" i="16"/>
  <c r="Q28" i="16"/>
  <c r="P28" i="16"/>
  <c r="O28" i="16"/>
  <c r="N28" i="16"/>
  <c r="M28" i="16"/>
  <c r="L28" i="16"/>
  <c r="K28" i="16"/>
  <c r="J28" i="16"/>
  <c r="I28" i="16"/>
  <c r="H28" i="16"/>
  <c r="G28" i="16"/>
  <c r="F28" i="16"/>
  <c r="E28" i="16"/>
  <c r="D28" i="16"/>
  <c r="C28" i="16"/>
  <c r="I49" i="17" l="1"/>
  <c r="Y26" i="17"/>
  <c r="Q49" i="17"/>
  <c r="Q47" i="17"/>
  <c r="H68" i="17"/>
  <c r="H66" i="17"/>
  <c r="G69" i="16"/>
  <c r="F69" i="16"/>
  <c r="E69" i="16"/>
  <c r="D69" i="16"/>
  <c r="C69" i="16"/>
  <c r="B69" i="16"/>
  <c r="G68" i="16"/>
  <c r="F68" i="16"/>
  <c r="E68" i="16"/>
  <c r="D68" i="16"/>
  <c r="C68" i="16"/>
  <c r="B68" i="16"/>
  <c r="H67" i="16"/>
  <c r="G65" i="16"/>
  <c r="G70" i="16" s="1"/>
  <c r="F65" i="16"/>
  <c r="F70" i="16" s="1"/>
  <c r="E65" i="16"/>
  <c r="E70" i="16" s="1"/>
  <c r="D65" i="16"/>
  <c r="D70" i="16" s="1"/>
  <c r="C65" i="16"/>
  <c r="C70" i="16" s="1"/>
  <c r="B65" i="16"/>
  <c r="B70" i="16" s="1"/>
  <c r="H64" i="16"/>
  <c r="H63" i="16"/>
  <c r="H62" i="16"/>
  <c r="H61" i="16"/>
  <c r="H60" i="16"/>
  <c r="H59" i="16"/>
  <c r="H58" i="16"/>
  <c r="P50" i="16"/>
  <c r="O50" i="16"/>
  <c r="N50" i="16"/>
  <c r="M50" i="16"/>
  <c r="L50" i="16"/>
  <c r="H50" i="16"/>
  <c r="G50" i="16"/>
  <c r="F50" i="16"/>
  <c r="E50" i="16"/>
  <c r="D50" i="16"/>
  <c r="C50" i="16"/>
  <c r="B50" i="16"/>
  <c r="P49" i="16"/>
  <c r="O49" i="16"/>
  <c r="N49" i="16"/>
  <c r="M49" i="16"/>
  <c r="L49" i="16"/>
  <c r="H49" i="16"/>
  <c r="G49" i="16"/>
  <c r="F49" i="16"/>
  <c r="E49" i="16"/>
  <c r="D49" i="16"/>
  <c r="C49" i="16"/>
  <c r="B49" i="16"/>
  <c r="Q48" i="16"/>
  <c r="I48" i="16"/>
  <c r="P46" i="16"/>
  <c r="P51" i="16" s="1"/>
  <c r="O46" i="16"/>
  <c r="O51" i="16" s="1"/>
  <c r="N46" i="16"/>
  <c r="N51" i="16" s="1"/>
  <c r="M46" i="16"/>
  <c r="L46" i="16"/>
  <c r="L51" i="16" s="1"/>
  <c r="H46" i="16"/>
  <c r="H51" i="16" s="1"/>
  <c r="G46" i="16"/>
  <c r="G51" i="16" s="1"/>
  <c r="F46" i="16"/>
  <c r="F51" i="16" s="1"/>
  <c r="E46" i="16"/>
  <c r="E51" i="16" s="1"/>
  <c r="D46" i="16"/>
  <c r="D51" i="16" s="1"/>
  <c r="C46" i="16"/>
  <c r="B46" i="16"/>
  <c r="B51" i="16" s="1"/>
  <c r="Q45" i="16"/>
  <c r="I45" i="16"/>
  <c r="Q44" i="16"/>
  <c r="I44" i="16"/>
  <c r="Q43" i="16"/>
  <c r="I43" i="16"/>
  <c r="Q42" i="16"/>
  <c r="I42" i="16"/>
  <c r="Q41" i="16"/>
  <c r="I41" i="16"/>
  <c r="Q40" i="16"/>
  <c r="I40" i="16"/>
  <c r="Q39" i="16"/>
  <c r="I39" i="16"/>
  <c r="X2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K29" i="16"/>
  <c r="J29" i="16"/>
  <c r="I29" i="16"/>
  <c r="H29" i="16"/>
  <c r="G29" i="16"/>
  <c r="F29" i="16"/>
  <c r="E29" i="16"/>
  <c r="D29" i="16"/>
  <c r="C29" i="16"/>
  <c r="B29" i="16"/>
  <c r="B28" i="16"/>
  <c r="Y27" i="16"/>
  <c r="X25" i="16"/>
  <c r="X30" i="16" s="1"/>
  <c r="W25" i="16"/>
  <c r="W30" i="16" s="1"/>
  <c r="V25" i="16"/>
  <c r="V30" i="16" s="1"/>
  <c r="U25" i="16"/>
  <c r="U30" i="16" s="1"/>
  <c r="T25" i="16"/>
  <c r="T30" i="16" s="1"/>
  <c r="S25" i="16"/>
  <c r="S30" i="16" s="1"/>
  <c r="R25" i="16"/>
  <c r="R30" i="16" s="1"/>
  <c r="Q25" i="16"/>
  <c r="Q30" i="16" s="1"/>
  <c r="P25" i="16"/>
  <c r="P30" i="16" s="1"/>
  <c r="O25" i="16"/>
  <c r="O30" i="16" s="1"/>
  <c r="N25" i="16"/>
  <c r="N30" i="16" s="1"/>
  <c r="M25" i="16"/>
  <c r="M30" i="16" s="1"/>
  <c r="L25" i="16"/>
  <c r="L30" i="16" s="1"/>
  <c r="K25" i="16"/>
  <c r="K30" i="16" s="1"/>
  <c r="J25" i="16"/>
  <c r="J30" i="16" s="1"/>
  <c r="I25" i="16"/>
  <c r="H25" i="16"/>
  <c r="H30" i="16" s="1"/>
  <c r="G25" i="16"/>
  <c r="G30" i="16" s="1"/>
  <c r="F25" i="16"/>
  <c r="F30" i="16" s="1"/>
  <c r="E25" i="16"/>
  <c r="E30" i="16" s="1"/>
  <c r="D25" i="16"/>
  <c r="D30" i="16" s="1"/>
  <c r="C25" i="16"/>
  <c r="C30" i="16" s="1"/>
  <c r="B25" i="16"/>
  <c r="B30" i="16" s="1"/>
  <c r="Y24" i="16"/>
  <c r="Y23" i="16"/>
  <c r="Y22" i="16"/>
  <c r="Y21" i="16"/>
  <c r="Y20" i="16"/>
  <c r="Y19" i="16"/>
  <c r="Y18" i="16"/>
  <c r="Q46" i="16" l="1"/>
  <c r="Q49" i="16" s="1"/>
  <c r="I46" i="16"/>
  <c r="I47" i="16" s="1"/>
  <c r="Y25" i="16"/>
  <c r="Z27" i="16" s="1"/>
  <c r="I30" i="16"/>
  <c r="M51" i="16"/>
  <c r="C51" i="16"/>
  <c r="H65" i="16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G69" i="15"/>
  <c r="F69" i="15"/>
  <c r="E69" i="15"/>
  <c r="D69" i="15"/>
  <c r="C69" i="15"/>
  <c r="B69" i="15"/>
  <c r="G68" i="15"/>
  <c r="F68" i="15"/>
  <c r="E68" i="15"/>
  <c r="D68" i="15"/>
  <c r="C68" i="15"/>
  <c r="B68" i="15"/>
  <c r="H67" i="15"/>
  <c r="G65" i="15"/>
  <c r="G70" i="15" s="1"/>
  <c r="F65" i="15"/>
  <c r="F70" i="15" s="1"/>
  <c r="E65" i="15"/>
  <c r="E70" i="15" s="1"/>
  <c r="D65" i="15"/>
  <c r="D70" i="15" s="1"/>
  <c r="C65" i="15"/>
  <c r="C70" i="15" s="1"/>
  <c r="B65" i="15"/>
  <c r="B70" i="15" s="1"/>
  <c r="H64" i="15"/>
  <c r="H63" i="15"/>
  <c r="H62" i="15"/>
  <c r="H61" i="15"/>
  <c r="H60" i="15"/>
  <c r="H59" i="15"/>
  <c r="H58" i="15"/>
  <c r="P50" i="15"/>
  <c r="O50" i="15"/>
  <c r="N50" i="15"/>
  <c r="M50" i="15"/>
  <c r="L50" i="15"/>
  <c r="H50" i="15"/>
  <c r="G50" i="15"/>
  <c r="F50" i="15"/>
  <c r="E50" i="15"/>
  <c r="D50" i="15"/>
  <c r="C50" i="15"/>
  <c r="B50" i="15"/>
  <c r="P49" i="15"/>
  <c r="O49" i="15"/>
  <c r="N49" i="15"/>
  <c r="M49" i="15"/>
  <c r="L49" i="15"/>
  <c r="H49" i="15"/>
  <c r="G49" i="15"/>
  <c r="F49" i="15"/>
  <c r="E49" i="15"/>
  <c r="D49" i="15"/>
  <c r="C49" i="15"/>
  <c r="B49" i="15"/>
  <c r="Q48" i="15"/>
  <c r="I48" i="15"/>
  <c r="P46" i="15"/>
  <c r="P51" i="15" s="1"/>
  <c r="O46" i="15"/>
  <c r="O51" i="15" s="1"/>
  <c r="N46" i="15"/>
  <c r="N51" i="15" s="1"/>
  <c r="M46" i="15"/>
  <c r="M51" i="15" s="1"/>
  <c r="L46" i="15"/>
  <c r="H46" i="15"/>
  <c r="H51" i="15" s="1"/>
  <c r="G46" i="15"/>
  <c r="G51" i="15" s="1"/>
  <c r="F46" i="15"/>
  <c r="F51" i="15" s="1"/>
  <c r="E46" i="15"/>
  <c r="E51" i="15" s="1"/>
  <c r="D46" i="15"/>
  <c r="D51" i="15" s="1"/>
  <c r="C46" i="15"/>
  <c r="C51" i="15" s="1"/>
  <c r="B46" i="15"/>
  <c r="B51" i="15" s="1"/>
  <c r="Q45" i="15"/>
  <c r="I45" i="15"/>
  <c r="Q44" i="15"/>
  <c r="I44" i="15"/>
  <c r="Q43" i="15"/>
  <c r="I43" i="15"/>
  <c r="Q42" i="15"/>
  <c r="I42" i="15"/>
  <c r="Q41" i="15"/>
  <c r="I41" i="15"/>
  <c r="Q40" i="15"/>
  <c r="I40" i="15"/>
  <c r="Q39" i="15"/>
  <c r="I3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B29" i="15"/>
  <c r="B28" i="15"/>
  <c r="Y27" i="15"/>
  <c r="X25" i="15"/>
  <c r="X30" i="15" s="1"/>
  <c r="W25" i="15"/>
  <c r="W30" i="15" s="1"/>
  <c r="V25" i="15"/>
  <c r="V30" i="15" s="1"/>
  <c r="U25" i="15"/>
  <c r="U30" i="15" s="1"/>
  <c r="T25" i="15"/>
  <c r="T30" i="15" s="1"/>
  <c r="S25" i="15"/>
  <c r="S30" i="15" s="1"/>
  <c r="R25" i="15"/>
  <c r="R30" i="15" s="1"/>
  <c r="Q25" i="15"/>
  <c r="Q30" i="15" s="1"/>
  <c r="P25" i="15"/>
  <c r="P30" i="15" s="1"/>
  <c r="O25" i="15"/>
  <c r="O30" i="15" s="1"/>
  <c r="N25" i="15"/>
  <c r="N30" i="15" s="1"/>
  <c r="M25" i="15"/>
  <c r="M30" i="15" s="1"/>
  <c r="L25" i="15"/>
  <c r="L30" i="15" s="1"/>
  <c r="K25" i="15"/>
  <c r="K30" i="15" s="1"/>
  <c r="J25" i="15"/>
  <c r="J30" i="15" s="1"/>
  <c r="I25" i="15"/>
  <c r="I30" i="15" s="1"/>
  <c r="H25" i="15"/>
  <c r="H30" i="15" s="1"/>
  <c r="G25" i="15"/>
  <c r="G30" i="15" s="1"/>
  <c r="F25" i="15"/>
  <c r="F30" i="15" s="1"/>
  <c r="E25" i="15"/>
  <c r="E30" i="15" s="1"/>
  <c r="D25" i="15"/>
  <c r="D30" i="15" s="1"/>
  <c r="C25" i="15"/>
  <c r="C30" i="15" s="1"/>
  <c r="B25" i="15"/>
  <c r="B30" i="15" s="1"/>
  <c r="Y24" i="15"/>
  <c r="Y23" i="15"/>
  <c r="Y22" i="15"/>
  <c r="Y21" i="15"/>
  <c r="Y20" i="15"/>
  <c r="Y19" i="15"/>
  <c r="Y18" i="15"/>
  <c r="Q47" i="16" l="1"/>
  <c r="I49" i="16"/>
  <c r="Y26" i="16"/>
  <c r="H68" i="16"/>
  <c r="H66" i="16"/>
  <c r="Q46" i="15"/>
  <c r="Q47" i="15" s="1"/>
  <c r="L51" i="15"/>
  <c r="Y25" i="15"/>
  <c r="Y26" i="15" s="1"/>
  <c r="H65" i="15"/>
  <c r="I46" i="15"/>
  <c r="P49" i="14"/>
  <c r="O49" i="14"/>
  <c r="N49" i="14"/>
  <c r="M49" i="14"/>
  <c r="L49" i="14"/>
  <c r="G68" i="14"/>
  <c r="F68" i="14"/>
  <c r="E68" i="14"/>
  <c r="D68" i="14"/>
  <c r="C68" i="14"/>
  <c r="B68" i="14"/>
  <c r="H49" i="14"/>
  <c r="G49" i="14"/>
  <c r="F49" i="14"/>
  <c r="E49" i="14"/>
  <c r="D49" i="14"/>
  <c r="C49" i="14"/>
  <c r="B49" i="14"/>
  <c r="G70" i="14"/>
  <c r="G69" i="14"/>
  <c r="F69" i="14"/>
  <c r="E69" i="14"/>
  <c r="D69" i="14"/>
  <c r="C69" i="14"/>
  <c r="B69" i="14"/>
  <c r="H67" i="14"/>
  <c r="G65" i="14"/>
  <c r="F65" i="14"/>
  <c r="F70" i="14" s="1"/>
  <c r="E65" i="14"/>
  <c r="E70" i="14" s="1"/>
  <c r="D65" i="14"/>
  <c r="D70" i="14" s="1"/>
  <c r="C65" i="14"/>
  <c r="C70" i="14" s="1"/>
  <c r="B65" i="14"/>
  <c r="B70" i="14" s="1"/>
  <c r="H64" i="14"/>
  <c r="H63" i="14"/>
  <c r="H62" i="14"/>
  <c r="H61" i="14"/>
  <c r="H60" i="14"/>
  <c r="H59" i="14"/>
  <c r="H58" i="14"/>
  <c r="P51" i="14"/>
  <c r="H51" i="14"/>
  <c r="P50" i="14"/>
  <c r="O50" i="14"/>
  <c r="N50" i="14"/>
  <c r="M50" i="14"/>
  <c r="L50" i="14"/>
  <c r="H50" i="14"/>
  <c r="G50" i="14"/>
  <c r="F50" i="14"/>
  <c r="E50" i="14"/>
  <c r="D50" i="14"/>
  <c r="C50" i="14"/>
  <c r="B50" i="14"/>
  <c r="Q48" i="14"/>
  <c r="I48" i="14"/>
  <c r="P46" i="14"/>
  <c r="O46" i="14"/>
  <c r="O51" i="14" s="1"/>
  <c r="N46" i="14"/>
  <c r="N51" i="14" s="1"/>
  <c r="M46" i="14"/>
  <c r="M51" i="14" s="1"/>
  <c r="L46" i="14"/>
  <c r="Q46" i="14" s="1"/>
  <c r="H46" i="14"/>
  <c r="G46" i="14"/>
  <c r="G51" i="14" s="1"/>
  <c r="F46" i="14"/>
  <c r="F51" i="14" s="1"/>
  <c r="E46" i="14"/>
  <c r="E51" i="14" s="1"/>
  <c r="D46" i="14"/>
  <c r="D51" i="14" s="1"/>
  <c r="C46" i="14"/>
  <c r="C51" i="14" s="1"/>
  <c r="B46" i="14"/>
  <c r="B51" i="14" s="1"/>
  <c r="Q45" i="14"/>
  <c r="I45" i="14"/>
  <c r="Q44" i="14"/>
  <c r="I44" i="14"/>
  <c r="Q43" i="14"/>
  <c r="I43" i="14"/>
  <c r="Q42" i="14"/>
  <c r="I42" i="14"/>
  <c r="Q41" i="14"/>
  <c r="I41" i="14"/>
  <c r="Q40" i="14"/>
  <c r="I40" i="14"/>
  <c r="Q39" i="14"/>
  <c r="I3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B29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B28" i="14"/>
  <c r="Y27" i="14"/>
  <c r="X25" i="14"/>
  <c r="X30" i="14" s="1"/>
  <c r="W25" i="14"/>
  <c r="W30" i="14" s="1"/>
  <c r="V25" i="14"/>
  <c r="V30" i="14" s="1"/>
  <c r="U25" i="14"/>
  <c r="U30" i="14" s="1"/>
  <c r="T25" i="14"/>
  <c r="T30" i="14" s="1"/>
  <c r="S25" i="14"/>
  <c r="S30" i="14" s="1"/>
  <c r="R25" i="14"/>
  <c r="R30" i="14" s="1"/>
  <c r="Q25" i="14"/>
  <c r="Q30" i="14" s="1"/>
  <c r="P25" i="14"/>
  <c r="P30" i="14" s="1"/>
  <c r="O25" i="14"/>
  <c r="O30" i="14" s="1"/>
  <c r="N25" i="14"/>
  <c r="N30" i="14" s="1"/>
  <c r="M25" i="14"/>
  <c r="M30" i="14" s="1"/>
  <c r="L25" i="14"/>
  <c r="L30" i="14" s="1"/>
  <c r="K25" i="14"/>
  <c r="K30" i="14" s="1"/>
  <c r="J25" i="14"/>
  <c r="J30" i="14" s="1"/>
  <c r="I25" i="14"/>
  <c r="I30" i="14" s="1"/>
  <c r="H25" i="14"/>
  <c r="H30" i="14" s="1"/>
  <c r="G25" i="14"/>
  <c r="G30" i="14" s="1"/>
  <c r="F25" i="14"/>
  <c r="F30" i="14" s="1"/>
  <c r="E25" i="14"/>
  <c r="E30" i="14" s="1"/>
  <c r="D25" i="14"/>
  <c r="D30" i="14" s="1"/>
  <c r="C25" i="14"/>
  <c r="C30" i="14" s="1"/>
  <c r="B25" i="14"/>
  <c r="Y24" i="14"/>
  <c r="Y23" i="14"/>
  <c r="Y22" i="14"/>
  <c r="Y21" i="14"/>
  <c r="Y20" i="14"/>
  <c r="Y19" i="14"/>
  <c r="Y18" i="14"/>
  <c r="Q49" i="15" l="1"/>
  <c r="Z27" i="15"/>
  <c r="I49" i="15"/>
  <c r="I47" i="15"/>
  <c r="H68" i="15"/>
  <c r="H66" i="15"/>
  <c r="I46" i="14"/>
  <c r="I49" i="14" s="1"/>
  <c r="Y25" i="14"/>
  <c r="Y26" i="14" s="1"/>
  <c r="Q47" i="14"/>
  <c r="Q49" i="14"/>
  <c r="B30" i="14"/>
  <c r="L51" i="14"/>
  <c r="H65" i="14"/>
  <c r="I47" i="14" l="1"/>
  <c r="Z27" i="14"/>
  <c r="H68" i="14"/>
  <c r="H66" i="14"/>
  <c r="X28" i="13" l="1"/>
  <c r="W28" i="13"/>
  <c r="V28" i="13"/>
  <c r="U28" i="13"/>
  <c r="T28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B28" i="13"/>
  <c r="G68" i="13" l="1"/>
  <c r="F68" i="13"/>
  <c r="E68" i="13"/>
  <c r="D68" i="13"/>
  <c r="C68" i="13"/>
  <c r="B68" i="13"/>
  <c r="P49" i="13"/>
  <c r="O49" i="13"/>
  <c r="N49" i="13"/>
  <c r="M49" i="13"/>
  <c r="L49" i="13"/>
  <c r="H49" i="13"/>
  <c r="G49" i="13"/>
  <c r="F49" i="13"/>
  <c r="E49" i="13"/>
  <c r="D49" i="13"/>
  <c r="C49" i="13"/>
  <c r="B49" i="13"/>
  <c r="G69" i="13" l="1"/>
  <c r="F69" i="13"/>
  <c r="E69" i="13"/>
  <c r="D69" i="13"/>
  <c r="C69" i="13"/>
  <c r="B69" i="13"/>
  <c r="H67" i="13"/>
  <c r="G65" i="13"/>
  <c r="G70" i="13" s="1"/>
  <c r="F65" i="13"/>
  <c r="F70" i="13" s="1"/>
  <c r="E65" i="13"/>
  <c r="E70" i="13" s="1"/>
  <c r="D65" i="13"/>
  <c r="D70" i="13" s="1"/>
  <c r="C65" i="13"/>
  <c r="C70" i="13" s="1"/>
  <c r="B65" i="13"/>
  <c r="B70" i="13" s="1"/>
  <c r="H64" i="13"/>
  <c r="H63" i="13"/>
  <c r="H62" i="13"/>
  <c r="H61" i="13"/>
  <c r="H60" i="13"/>
  <c r="H59" i="13"/>
  <c r="H58" i="13"/>
  <c r="O51" i="13"/>
  <c r="P50" i="13"/>
  <c r="O50" i="13"/>
  <c r="N50" i="13"/>
  <c r="M50" i="13"/>
  <c r="L50" i="13"/>
  <c r="H50" i="13"/>
  <c r="G50" i="13"/>
  <c r="F50" i="13"/>
  <c r="E50" i="13"/>
  <c r="D50" i="13"/>
  <c r="C50" i="13"/>
  <c r="B50" i="13"/>
  <c r="Q48" i="13"/>
  <c r="I48" i="13"/>
  <c r="P46" i="13"/>
  <c r="P51" i="13" s="1"/>
  <c r="O46" i="13"/>
  <c r="N46" i="13"/>
  <c r="N51" i="13" s="1"/>
  <c r="M46" i="13"/>
  <c r="M51" i="13" s="1"/>
  <c r="L46" i="13"/>
  <c r="H46" i="13"/>
  <c r="H51" i="13" s="1"/>
  <c r="G46" i="13"/>
  <c r="G51" i="13" s="1"/>
  <c r="F46" i="13"/>
  <c r="F51" i="13" s="1"/>
  <c r="E46" i="13"/>
  <c r="E51" i="13" s="1"/>
  <c r="D46" i="13"/>
  <c r="D51" i="13" s="1"/>
  <c r="C46" i="13"/>
  <c r="C51" i="13" s="1"/>
  <c r="B46" i="13"/>
  <c r="B51" i="13" s="1"/>
  <c r="Q45" i="13"/>
  <c r="I45" i="13"/>
  <c r="Q44" i="13"/>
  <c r="I44" i="13"/>
  <c r="Q43" i="13"/>
  <c r="I43" i="13"/>
  <c r="Q42" i="13"/>
  <c r="I42" i="13"/>
  <c r="Q41" i="13"/>
  <c r="I41" i="13"/>
  <c r="Q40" i="13"/>
  <c r="I40" i="13"/>
  <c r="Q39" i="13"/>
  <c r="I39" i="13"/>
  <c r="X29" i="13"/>
  <c r="W29" i="13"/>
  <c r="V29" i="13"/>
  <c r="U29" i="13"/>
  <c r="T29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B29" i="13"/>
  <c r="Y27" i="13"/>
  <c r="X25" i="13"/>
  <c r="X30" i="13" s="1"/>
  <c r="W25" i="13"/>
  <c r="W30" i="13" s="1"/>
  <c r="V25" i="13"/>
  <c r="V30" i="13" s="1"/>
  <c r="U25" i="13"/>
  <c r="U30" i="13" s="1"/>
  <c r="T25" i="13"/>
  <c r="T30" i="13" s="1"/>
  <c r="S25" i="13"/>
  <c r="S30" i="13" s="1"/>
  <c r="R25" i="13"/>
  <c r="R30" i="13" s="1"/>
  <c r="Q25" i="13"/>
  <c r="Q30" i="13" s="1"/>
  <c r="P25" i="13"/>
  <c r="P30" i="13" s="1"/>
  <c r="O25" i="13"/>
  <c r="O30" i="13" s="1"/>
  <c r="N25" i="13"/>
  <c r="N30" i="13" s="1"/>
  <c r="M25" i="13"/>
  <c r="M30" i="13" s="1"/>
  <c r="L25" i="13"/>
  <c r="L30" i="13" s="1"/>
  <c r="K25" i="13"/>
  <c r="K30" i="13" s="1"/>
  <c r="J25" i="13"/>
  <c r="J30" i="13" s="1"/>
  <c r="I25" i="13"/>
  <c r="I30" i="13" s="1"/>
  <c r="H25" i="13"/>
  <c r="H30" i="13" s="1"/>
  <c r="G25" i="13"/>
  <c r="G30" i="13" s="1"/>
  <c r="F25" i="13"/>
  <c r="F30" i="13" s="1"/>
  <c r="E25" i="13"/>
  <c r="E30" i="13" s="1"/>
  <c r="D25" i="13"/>
  <c r="C25" i="13"/>
  <c r="C30" i="13" s="1"/>
  <c r="B25" i="13"/>
  <c r="B30" i="13" s="1"/>
  <c r="Y24" i="13"/>
  <c r="Y23" i="13"/>
  <c r="Y22" i="13"/>
  <c r="Y21" i="13"/>
  <c r="Y20" i="13"/>
  <c r="Y19" i="13"/>
  <c r="Y18" i="13"/>
  <c r="Q46" i="13" l="1"/>
  <c r="Q47" i="13" s="1"/>
  <c r="I46" i="13"/>
  <c r="I49" i="13" s="1"/>
  <c r="Y25" i="13"/>
  <c r="Z27" i="13" s="1"/>
  <c r="L51" i="13"/>
  <c r="D30" i="13"/>
  <c r="H65" i="13"/>
  <c r="P49" i="12"/>
  <c r="O49" i="12"/>
  <c r="N49" i="12"/>
  <c r="M49" i="12"/>
  <c r="L49" i="12"/>
  <c r="H49" i="12"/>
  <c r="G49" i="12"/>
  <c r="F49" i="12"/>
  <c r="E49" i="12"/>
  <c r="D49" i="12"/>
  <c r="C49" i="12"/>
  <c r="B49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B28" i="12"/>
  <c r="Q49" i="13" l="1"/>
  <c r="I47" i="13"/>
  <c r="Y26" i="13"/>
  <c r="H68" i="13"/>
  <c r="H66" i="13"/>
  <c r="G69" i="12"/>
  <c r="F69" i="12"/>
  <c r="E69" i="12"/>
  <c r="D69" i="12"/>
  <c r="C69" i="12"/>
  <c r="B69" i="12"/>
  <c r="G68" i="12"/>
  <c r="F68" i="12"/>
  <c r="E68" i="12"/>
  <c r="D68" i="12"/>
  <c r="C68" i="12"/>
  <c r="B68" i="12"/>
  <c r="H67" i="12"/>
  <c r="G65" i="12"/>
  <c r="G70" i="12" s="1"/>
  <c r="F65" i="12"/>
  <c r="F70" i="12" s="1"/>
  <c r="E65" i="12"/>
  <c r="E70" i="12" s="1"/>
  <c r="D65" i="12"/>
  <c r="D70" i="12" s="1"/>
  <c r="C65" i="12"/>
  <c r="C70" i="12" s="1"/>
  <c r="B65" i="12"/>
  <c r="B70" i="12" s="1"/>
  <c r="H64" i="12"/>
  <c r="H63" i="12"/>
  <c r="H62" i="12"/>
  <c r="H61" i="12"/>
  <c r="H60" i="12"/>
  <c r="H59" i="12"/>
  <c r="H58" i="12"/>
  <c r="P50" i="12"/>
  <c r="O50" i="12"/>
  <c r="N50" i="12"/>
  <c r="M50" i="12"/>
  <c r="L50" i="12"/>
  <c r="H50" i="12"/>
  <c r="G50" i="12"/>
  <c r="F50" i="12"/>
  <c r="E50" i="12"/>
  <c r="D50" i="12"/>
  <c r="C50" i="12"/>
  <c r="B50" i="12"/>
  <c r="Q48" i="12"/>
  <c r="I48" i="12"/>
  <c r="P46" i="12"/>
  <c r="P51" i="12" s="1"/>
  <c r="O46" i="12"/>
  <c r="O51" i="12" s="1"/>
  <c r="N46" i="12"/>
  <c r="N51" i="12" s="1"/>
  <c r="M46" i="12"/>
  <c r="M51" i="12" s="1"/>
  <c r="L46" i="12"/>
  <c r="L51" i="12" s="1"/>
  <c r="H46" i="12"/>
  <c r="H51" i="12" s="1"/>
  <c r="G46" i="12"/>
  <c r="G51" i="12" s="1"/>
  <c r="F46" i="12"/>
  <c r="F51" i="12" s="1"/>
  <c r="E46" i="12"/>
  <c r="D46" i="12"/>
  <c r="D51" i="12" s="1"/>
  <c r="C46" i="12"/>
  <c r="C51" i="12" s="1"/>
  <c r="B46" i="12"/>
  <c r="B51" i="12" s="1"/>
  <c r="Q45" i="12"/>
  <c r="I45" i="12"/>
  <c r="Q44" i="12"/>
  <c r="I44" i="12"/>
  <c r="Q43" i="12"/>
  <c r="I43" i="12"/>
  <c r="Q42" i="12"/>
  <c r="I42" i="12"/>
  <c r="Q41" i="12"/>
  <c r="I41" i="12"/>
  <c r="Q40" i="12"/>
  <c r="I40" i="12"/>
  <c r="Q39" i="12"/>
  <c r="I3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B29" i="12"/>
  <c r="Y27" i="12"/>
  <c r="X25" i="12"/>
  <c r="X30" i="12" s="1"/>
  <c r="W25" i="12"/>
  <c r="W30" i="12" s="1"/>
  <c r="V25" i="12"/>
  <c r="V30" i="12" s="1"/>
  <c r="U25" i="12"/>
  <c r="U30" i="12" s="1"/>
  <c r="T25" i="12"/>
  <c r="T30" i="12" s="1"/>
  <c r="S25" i="12"/>
  <c r="S30" i="12" s="1"/>
  <c r="R25" i="12"/>
  <c r="R30" i="12" s="1"/>
  <c r="Q25" i="12"/>
  <c r="Q30" i="12" s="1"/>
  <c r="P25" i="12"/>
  <c r="P30" i="12" s="1"/>
  <c r="O25" i="12"/>
  <c r="O30" i="12" s="1"/>
  <c r="N25" i="12"/>
  <c r="N30" i="12" s="1"/>
  <c r="M25" i="12"/>
  <c r="M30" i="12" s="1"/>
  <c r="L25" i="12"/>
  <c r="L30" i="12" s="1"/>
  <c r="K25" i="12"/>
  <c r="K30" i="12" s="1"/>
  <c r="J25" i="12"/>
  <c r="J30" i="12" s="1"/>
  <c r="I25" i="12"/>
  <c r="I30" i="12" s="1"/>
  <c r="H25" i="12"/>
  <c r="H30" i="12" s="1"/>
  <c r="G25" i="12"/>
  <c r="G30" i="12" s="1"/>
  <c r="F25" i="12"/>
  <c r="F30" i="12" s="1"/>
  <c r="E25" i="12"/>
  <c r="E30" i="12" s="1"/>
  <c r="D25" i="12"/>
  <c r="D30" i="12" s="1"/>
  <c r="C25" i="12"/>
  <c r="C30" i="12" s="1"/>
  <c r="B25" i="12"/>
  <c r="B30" i="12" s="1"/>
  <c r="Y24" i="12"/>
  <c r="Y23" i="12"/>
  <c r="Y22" i="12"/>
  <c r="Y21" i="12"/>
  <c r="Y20" i="12"/>
  <c r="Y19" i="12"/>
  <c r="Y18" i="12"/>
  <c r="F65" i="10"/>
  <c r="F70" i="10" s="1"/>
  <c r="D25" i="10"/>
  <c r="D30" i="10" s="1"/>
  <c r="D28" i="10"/>
  <c r="D29" i="10"/>
  <c r="D19" i="2"/>
  <c r="O47" i="2"/>
  <c r="F68" i="10"/>
  <c r="F69" i="10"/>
  <c r="I46" i="12" l="1"/>
  <c r="I49" i="12" s="1"/>
  <c r="Q46" i="12"/>
  <c r="H65" i="12"/>
  <c r="E51" i="12"/>
  <c r="Y25" i="12"/>
  <c r="T28" i="10"/>
  <c r="S28" i="10"/>
  <c r="R28" i="10"/>
  <c r="Q28" i="10"/>
  <c r="P28" i="10"/>
  <c r="O28" i="10"/>
  <c r="I47" i="12" l="1"/>
  <c r="Y26" i="12"/>
  <c r="Z27" i="12"/>
  <c r="H68" i="12"/>
  <c r="H66" i="12"/>
  <c r="Q49" i="12"/>
  <c r="Q47" i="12"/>
  <c r="Z28" i="10"/>
  <c r="Y28" i="10"/>
  <c r="X28" i="10"/>
  <c r="W28" i="10"/>
  <c r="V28" i="10"/>
  <c r="U28" i="10"/>
  <c r="N28" i="10"/>
  <c r="M28" i="10"/>
  <c r="L28" i="10"/>
  <c r="K28" i="10"/>
  <c r="J28" i="10"/>
  <c r="I28" i="10"/>
  <c r="H28" i="10"/>
  <c r="G28" i="10"/>
  <c r="F28" i="10"/>
  <c r="E28" i="10"/>
  <c r="C28" i="10"/>
  <c r="B28" i="10"/>
  <c r="G69" i="10" l="1"/>
  <c r="E69" i="10"/>
  <c r="D69" i="10"/>
  <c r="C69" i="10"/>
  <c r="B69" i="10"/>
  <c r="G68" i="10"/>
  <c r="E68" i="10"/>
  <c r="D68" i="10"/>
  <c r="C68" i="10"/>
  <c r="B68" i="10"/>
  <c r="H67" i="10"/>
  <c r="G65" i="10"/>
  <c r="G70" i="10" s="1"/>
  <c r="E65" i="10"/>
  <c r="E70" i="10" s="1"/>
  <c r="D65" i="10"/>
  <c r="D70" i="10" s="1"/>
  <c r="C65" i="10"/>
  <c r="C70" i="10" s="1"/>
  <c r="B65" i="10"/>
  <c r="H64" i="10"/>
  <c r="H63" i="10"/>
  <c r="H62" i="10"/>
  <c r="H61" i="10"/>
  <c r="H60" i="10"/>
  <c r="H59" i="10"/>
  <c r="H58" i="10"/>
  <c r="P51" i="10"/>
  <c r="P50" i="10"/>
  <c r="O50" i="10"/>
  <c r="N50" i="10"/>
  <c r="M50" i="10"/>
  <c r="L50" i="10"/>
  <c r="H50" i="10"/>
  <c r="G50" i="10"/>
  <c r="F50" i="10"/>
  <c r="E50" i="10"/>
  <c r="D50" i="10"/>
  <c r="C50" i="10"/>
  <c r="B50" i="10"/>
  <c r="P49" i="10"/>
  <c r="O49" i="10"/>
  <c r="N49" i="10"/>
  <c r="M49" i="10"/>
  <c r="L49" i="10"/>
  <c r="H49" i="10"/>
  <c r="G49" i="10"/>
  <c r="F49" i="10"/>
  <c r="E49" i="10"/>
  <c r="D49" i="10"/>
  <c r="C49" i="10"/>
  <c r="B49" i="10"/>
  <c r="Q48" i="10"/>
  <c r="I48" i="10"/>
  <c r="P46" i="10"/>
  <c r="O46" i="10"/>
  <c r="O51" i="10" s="1"/>
  <c r="N46" i="10"/>
  <c r="N51" i="10" s="1"/>
  <c r="M46" i="10"/>
  <c r="M51" i="10" s="1"/>
  <c r="L46" i="10"/>
  <c r="L51" i="10" s="1"/>
  <c r="H46" i="10"/>
  <c r="H51" i="10" s="1"/>
  <c r="G46" i="10"/>
  <c r="G51" i="10" s="1"/>
  <c r="F46" i="10"/>
  <c r="F51" i="10" s="1"/>
  <c r="E46" i="10"/>
  <c r="E51" i="10" s="1"/>
  <c r="D46" i="10"/>
  <c r="D51" i="10" s="1"/>
  <c r="C46" i="10"/>
  <c r="C51" i="10" s="1"/>
  <c r="B46" i="10"/>
  <c r="B51" i="10" s="1"/>
  <c r="Q45" i="10"/>
  <c r="I45" i="10"/>
  <c r="Q44" i="10"/>
  <c r="I44" i="10"/>
  <c r="Q43" i="10"/>
  <c r="I43" i="10"/>
  <c r="Q42" i="10"/>
  <c r="I42" i="10"/>
  <c r="Q41" i="10"/>
  <c r="I41" i="10"/>
  <c r="Q40" i="10"/>
  <c r="I40" i="10"/>
  <c r="Q39" i="10"/>
  <c r="I3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C29" i="10"/>
  <c r="B29" i="10"/>
  <c r="AA27" i="10"/>
  <c r="Z25" i="10"/>
  <c r="Z30" i="10" s="1"/>
  <c r="Y25" i="10"/>
  <c r="Y30" i="10" s="1"/>
  <c r="X25" i="10"/>
  <c r="X30" i="10" s="1"/>
  <c r="W25" i="10"/>
  <c r="W30" i="10" s="1"/>
  <c r="V25" i="10"/>
  <c r="V30" i="10" s="1"/>
  <c r="U25" i="10"/>
  <c r="U30" i="10" s="1"/>
  <c r="T25" i="10"/>
  <c r="T30" i="10" s="1"/>
  <c r="S25" i="10"/>
  <c r="S30" i="10" s="1"/>
  <c r="R25" i="10"/>
  <c r="R30" i="10" s="1"/>
  <c r="Q25" i="10"/>
  <c r="Q30" i="10" s="1"/>
  <c r="P25" i="10"/>
  <c r="P30" i="10" s="1"/>
  <c r="O25" i="10"/>
  <c r="O30" i="10" s="1"/>
  <c r="N25" i="10"/>
  <c r="N30" i="10" s="1"/>
  <c r="M25" i="10"/>
  <c r="M30" i="10" s="1"/>
  <c r="L25" i="10"/>
  <c r="L30" i="10" s="1"/>
  <c r="K25" i="10"/>
  <c r="K30" i="10" s="1"/>
  <c r="J25" i="10"/>
  <c r="J30" i="10" s="1"/>
  <c r="I25" i="10"/>
  <c r="I30" i="10" s="1"/>
  <c r="H25" i="10"/>
  <c r="H30" i="10" s="1"/>
  <c r="G25" i="10"/>
  <c r="G30" i="10" s="1"/>
  <c r="F25" i="10"/>
  <c r="F30" i="10" s="1"/>
  <c r="E25" i="10"/>
  <c r="E30" i="10" s="1"/>
  <c r="C25" i="10"/>
  <c r="C30" i="10" s="1"/>
  <c r="B25" i="10"/>
  <c r="AA24" i="10"/>
  <c r="AA23" i="10"/>
  <c r="AA22" i="10"/>
  <c r="AA21" i="10"/>
  <c r="AA20" i="10"/>
  <c r="AA19" i="10"/>
  <c r="AA18" i="10"/>
  <c r="Q46" i="10" l="1"/>
  <c r="Q47" i="10" s="1"/>
  <c r="H65" i="10"/>
  <c r="H66" i="10" s="1"/>
  <c r="I46" i="10"/>
  <c r="I47" i="10" s="1"/>
  <c r="AA25" i="10"/>
  <c r="AA26" i="10" s="1"/>
  <c r="B30" i="10"/>
  <c r="B70" i="10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K28" i="9"/>
  <c r="J28" i="9"/>
  <c r="I28" i="9"/>
  <c r="H28" i="9"/>
  <c r="G28" i="9"/>
  <c r="F28" i="9"/>
  <c r="E28" i="9"/>
  <c r="D28" i="9"/>
  <c r="C28" i="9"/>
  <c r="B28" i="9"/>
  <c r="L28" i="9"/>
  <c r="H68" i="10" l="1"/>
  <c r="Q49" i="10"/>
  <c r="I49" i="10"/>
  <c r="AB27" i="10"/>
  <c r="P49" i="9"/>
  <c r="O49" i="9"/>
  <c r="N49" i="9"/>
  <c r="M49" i="9"/>
  <c r="L49" i="9"/>
  <c r="F69" i="9" l="1"/>
  <c r="E69" i="9"/>
  <c r="D69" i="9"/>
  <c r="C69" i="9"/>
  <c r="B69" i="9"/>
  <c r="F68" i="9"/>
  <c r="E68" i="9"/>
  <c r="D68" i="9"/>
  <c r="C68" i="9"/>
  <c r="B68" i="9"/>
  <c r="G67" i="9"/>
  <c r="F65" i="9"/>
  <c r="F70" i="9" s="1"/>
  <c r="E65" i="9"/>
  <c r="E70" i="9" s="1"/>
  <c r="D65" i="9"/>
  <c r="D70" i="9" s="1"/>
  <c r="C65" i="9"/>
  <c r="C70" i="9" s="1"/>
  <c r="B65" i="9"/>
  <c r="G64" i="9"/>
  <c r="G63" i="9"/>
  <c r="G62" i="9"/>
  <c r="G61" i="9"/>
  <c r="G60" i="9"/>
  <c r="G59" i="9"/>
  <c r="G58" i="9"/>
  <c r="P51" i="9"/>
  <c r="P50" i="9"/>
  <c r="O50" i="9"/>
  <c r="N50" i="9"/>
  <c r="M50" i="9"/>
  <c r="L50" i="9"/>
  <c r="H50" i="9"/>
  <c r="G50" i="9"/>
  <c r="F50" i="9"/>
  <c r="E50" i="9"/>
  <c r="D50" i="9"/>
  <c r="C50" i="9"/>
  <c r="B50" i="9"/>
  <c r="H49" i="9"/>
  <c r="G49" i="9"/>
  <c r="F49" i="9"/>
  <c r="E49" i="9"/>
  <c r="D49" i="9"/>
  <c r="C49" i="9"/>
  <c r="B49" i="9"/>
  <c r="Q48" i="9"/>
  <c r="I48" i="9"/>
  <c r="P46" i="9"/>
  <c r="O46" i="9"/>
  <c r="O51" i="9" s="1"/>
  <c r="N46" i="9"/>
  <c r="N51" i="9" s="1"/>
  <c r="M46" i="9"/>
  <c r="M51" i="9" s="1"/>
  <c r="L46" i="9"/>
  <c r="L51" i="9" s="1"/>
  <c r="H46" i="9"/>
  <c r="H51" i="9" s="1"/>
  <c r="G46" i="9"/>
  <c r="G51" i="9" s="1"/>
  <c r="F46" i="9"/>
  <c r="F51" i="9" s="1"/>
  <c r="E46" i="9"/>
  <c r="E51" i="9" s="1"/>
  <c r="D46" i="9"/>
  <c r="D51" i="9" s="1"/>
  <c r="C46" i="9"/>
  <c r="C51" i="9" s="1"/>
  <c r="B46" i="9"/>
  <c r="B51" i="9" s="1"/>
  <c r="Q45" i="9"/>
  <c r="I45" i="9"/>
  <c r="Q44" i="9"/>
  <c r="I44" i="9"/>
  <c r="Q43" i="9"/>
  <c r="I43" i="9"/>
  <c r="Q42" i="9"/>
  <c r="I42" i="9"/>
  <c r="Q41" i="9"/>
  <c r="I41" i="9"/>
  <c r="Q40" i="9"/>
  <c r="I40" i="9"/>
  <c r="Q39" i="9"/>
  <c r="I39" i="9"/>
  <c r="G30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B29" i="9"/>
  <c r="Z27" i="9"/>
  <c r="Y25" i="9"/>
  <c r="Y30" i="9" s="1"/>
  <c r="X25" i="9"/>
  <c r="X30" i="9" s="1"/>
  <c r="W25" i="9"/>
  <c r="W30" i="9" s="1"/>
  <c r="V25" i="9"/>
  <c r="V30" i="9" s="1"/>
  <c r="U25" i="9"/>
  <c r="U30" i="9" s="1"/>
  <c r="T25" i="9"/>
  <c r="T30" i="9" s="1"/>
  <c r="S25" i="9"/>
  <c r="S30" i="9" s="1"/>
  <c r="R25" i="9"/>
  <c r="R30" i="9" s="1"/>
  <c r="Q25" i="9"/>
  <c r="Q30" i="9" s="1"/>
  <c r="P25" i="9"/>
  <c r="P30" i="9" s="1"/>
  <c r="O25" i="9"/>
  <c r="O30" i="9" s="1"/>
  <c r="N25" i="9"/>
  <c r="N30" i="9" s="1"/>
  <c r="M25" i="9"/>
  <c r="M30" i="9" s="1"/>
  <c r="L25" i="9"/>
  <c r="L30" i="9" s="1"/>
  <c r="K25" i="9"/>
  <c r="K30" i="9" s="1"/>
  <c r="J25" i="9"/>
  <c r="J30" i="9" s="1"/>
  <c r="I25" i="9"/>
  <c r="I30" i="9" s="1"/>
  <c r="H25" i="9"/>
  <c r="H30" i="9" s="1"/>
  <c r="G25" i="9"/>
  <c r="F25" i="9"/>
  <c r="F30" i="9" s="1"/>
  <c r="E25" i="9"/>
  <c r="E30" i="9" s="1"/>
  <c r="D25" i="9"/>
  <c r="D30" i="9" s="1"/>
  <c r="C25" i="9"/>
  <c r="C30" i="9" s="1"/>
  <c r="B25" i="9"/>
  <c r="Z24" i="9"/>
  <c r="Z23" i="9"/>
  <c r="Z22" i="9"/>
  <c r="Z21" i="9"/>
  <c r="Z20" i="9"/>
  <c r="Z19" i="9"/>
  <c r="Z18" i="9"/>
  <c r="G65" i="9" l="1"/>
  <c r="G66" i="9" s="1"/>
  <c r="I46" i="9"/>
  <c r="I47" i="9" s="1"/>
  <c r="Z25" i="9"/>
  <c r="AA27" i="9" s="1"/>
  <c r="B30" i="9"/>
  <c r="B70" i="9"/>
  <c r="Q46" i="9"/>
  <c r="P49" i="8"/>
  <c r="O49" i="8"/>
  <c r="N49" i="8"/>
  <c r="M49" i="8"/>
  <c r="L49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H28" i="8"/>
  <c r="G28" i="8"/>
  <c r="F28" i="8"/>
  <c r="E28" i="8"/>
  <c r="D28" i="8"/>
  <c r="C28" i="8"/>
  <c r="B28" i="8"/>
  <c r="I28" i="8"/>
  <c r="G68" i="9" l="1"/>
  <c r="I49" i="9"/>
  <c r="Z26" i="9"/>
  <c r="Q49" i="9"/>
  <c r="Q47" i="9"/>
  <c r="F68" i="8"/>
  <c r="E68" i="8"/>
  <c r="D68" i="8"/>
  <c r="C68" i="8"/>
  <c r="B68" i="8"/>
  <c r="H46" i="8"/>
  <c r="G46" i="8"/>
  <c r="F46" i="8"/>
  <c r="E46" i="8"/>
  <c r="D46" i="8"/>
  <c r="D51" i="8" s="1"/>
  <c r="C46" i="8"/>
  <c r="C51" i="8" s="1"/>
  <c r="B46" i="8"/>
  <c r="B51" i="8" s="1"/>
  <c r="H49" i="8"/>
  <c r="G49" i="8"/>
  <c r="F49" i="8"/>
  <c r="E49" i="8"/>
  <c r="D49" i="8"/>
  <c r="C49" i="8"/>
  <c r="B49" i="8"/>
  <c r="F69" i="8"/>
  <c r="E69" i="8"/>
  <c r="D69" i="8"/>
  <c r="C69" i="8"/>
  <c r="B69" i="8"/>
  <c r="G67" i="8"/>
  <c r="F65" i="8"/>
  <c r="F70" i="8" s="1"/>
  <c r="E65" i="8"/>
  <c r="E70" i="8" s="1"/>
  <c r="D65" i="8"/>
  <c r="D70" i="8" s="1"/>
  <c r="C65" i="8"/>
  <c r="C70" i="8" s="1"/>
  <c r="B65" i="8"/>
  <c r="B70" i="8" s="1"/>
  <c r="G64" i="8"/>
  <c r="G63" i="8"/>
  <c r="G62" i="8"/>
  <c r="G61" i="8"/>
  <c r="G60" i="8"/>
  <c r="G59" i="8"/>
  <c r="G58" i="8"/>
  <c r="H51" i="8"/>
  <c r="P50" i="8"/>
  <c r="O50" i="8"/>
  <c r="N50" i="8"/>
  <c r="M50" i="8"/>
  <c r="L50" i="8"/>
  <c r="H50" i="8"/>
  <c r="G50" i="8"/>
  <c r="F50" i="8"/>
  <c r="E50" i="8"/>
  <c r="D50" i="8"/>
  <c r="C50" i="8"/>
  <c r="B50" i="8"/>
  <c r="Q48" i="8"/>
  <c r="I48" i="8"/>
  <c r="P46" i="8"/>
  <c r="P51" i="8" s="1"/>
  <c r="O46" i="8"/>
  <c r="O51" i="8" s="1"/>
  <c r="N46" i="8"/>
  <c r="N51" i="8" s="1"/>
  <c r="M46" i="8"/>
  <c r="M51" i="8" s="1"/>
  <c r="L46" i="8"/>
  <c r="G51" i="8"/>
  <c r="F51" i="8"/>
  <c r="E51" i="8"/>
  <c r="Q45" i="8"/>
  <c r="I45" i="8"/>
  <c r="Q44" i="8"/>
  <c r="I44" i="8"/>
  <c r="Q43" i="8"/>
  <c r="I43" i="8"/>
  <c r="Q42" i="8"/>
  <c r="I42" i="8"/>
  <c r="Q41" i="8"/>
  <c r="I41" i="8"/>
  <c r="Q40" i="8"/>
  <c r="I40" i="8"/>
  <c r="Q39" i="8"/>
  <c r="I3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Z27" i="8"/>
  <c r="Y25" i="8"/>
  <c r="Y30" i="8" s="1"/>
  <c r="X25" i="8"/>
  <c r="X30" i="8" s="1"/>
  <c r="W25" i="8"/>
  <c r="W30" i="8" s="1"/>
  <c r="V25" i="8"/>
  <c r="V30" i="8" s="1"/>
  <c r="U25" i="8"/>
  <c r="U30" i="8" s="1"/>
  <c r="T25" i="8"/>
  <c r="T30" i="8" s="1"/>
  <c r="S25" i="8"/>
  <c r="S30" i="8" s="1"/>
  <c r="R25" i="8"/>
  <c r="R30" i="8" s="1"/>
  <c r="Q25" i="8"/>
  <c r="Q30" i="8" s="1"/>
  <c r="P25" i="8"/>
  <c r="P30" i="8" s="1"/>
  <c r="O25" i="8"/>
  <c r="O30" i="8" s="1"/>
  <c r="N25" i="8"/>
  <c r="N30" i="8" s="1"/>
  <c r="M25" i="8"/>
  <c r="M30" i="8" s="1"/>
  <c r="L25" i="8"/>
  <c r="L30" i="8" s="1"/>
  <c r="K25" i="8"/>
  <c r="K30" i="8" s="1"/>
  <c r="J25" i="8"/>
  <c r="J30" i="8" s="1"/>
  <c r="I25" i="8"/>
  <c r="I30" i="8" s="1"/>
  <c r="H25" i="8"/>
  <c r="H30" i="8" s="1"/>
  <c r="G25" i="8"/>
  <c r="G30" i="8" s="1"/>
  <c r="F25" i="8"/>
  <c r="F30" i="8" s="1"/>
  <c r="E25" i="8"/>
  <c r="E30" i="8" s="1"/>
  <c r="D25" i="8"/>
  <c r="D30" i="8" s="1"/>
  <c r="C25" i="8"/>
  <c r="C30" i="8" s="1"/>
  <c r="B25" i="8"/>
  <c r="B30" i="8" s="1"/>
  <c r="Z24" i="8"/>
  <c r="Z23" i="8"/>
  <c r="Z22" i="8"/>
  <c r="Z21" i="8"/>
  <c r="Z20" i="8"/>
  <c r="Z19" i="8"/>
  <c r="Z18" i="8"/>
  <c r="Q46" i="8" l="1"/>
  <c r="Q49" i="8" s="1"/>
  <c r="Z25" i="8"/>
  <c r="Z26" i="8" s="1"/>
  <c r="I46" i="8"/>
  <c r="L51" i="8"/>
  <c r="G65" i="8"/>
  <c r="P49" i="7"/>
  <c r="O49" i="7"/>
  <c r="N49" i="7"/>
  <c r="M49" i="7"/>
  <c r="L49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Q47" i="8" l="1"/>
  <c r="AA27" i="8"/>
  <c r="G66" i="8"/>
  <c r="G68" i="8"/>
  <c r="I47" i="8"/>
  <c r="I49" i="8"/>
  <c r="H49" i="7"/>
  <c r="G49" i="7"/>
  <c r="F49" i="7"/>
  <c r="E49" i="7"/>
  <c r="D49" i="7"/>
  <c r="C49" i="7"/>
  <c r="B49" i="7"/>
  <c r="F68" i="7"/>
  <c r="E68" i="7"/>
  <c r="D68" i="7"/>
  <c r="C68" i="7"/>
  <c r="B68" i="7"/>
  <c r="F69" i="7" l="1"/>
  <c r="E69" i="7"/>
  <c r="D69" i="7"/>
  <c r="C69" i="7"/>
  <c r="B69" i="7"/>
  <c r="G67" i="7"/>
  <c r="F65" i="7"/>
  <c r="F70" i="7" s="1"/>
  <c r="E65" i="7"/>
  <c r="E70" i="7" s="1"/>
  <c r="D65" i="7"/>
  <c r="D70" i="7" s="1"/>
  <c r="C65" i="7"/>
  <c r="C70" i="7" s="1"/>
  <c r="B65" i="7"/>
  <c r="G64" i="7"/>
  <c r="G63" i="7"/>
  <c r="G62" i="7"/>
  <c r="G61" i="7"/>
  <c r="G60" i="7"/>
  <c r="G59" i="7"/>
  <c r="G58" i="7"/>
  <c r="P51" i="7"/>
  <c r="P50" i="7"/>
  <c r="O50" i="7"/>
  <c r="N50" i="7"/>
  <c r="M50" i="7"/>
  <c r="L50" i="7"/>
  <c r="H50" i="7"/>
  <c r="G50" i="7"/>
  <c r="F50" i="7"/>
  <c r="E50" i="7"/>
  <c r="D50" i="7"/>
  <c r="C50" i="7"/>
  <c r="B50" i="7"/>
  <c r="Q48" i="7"/>
  <c r="I48" i="7"/>
  <c r="P46" i="7"/>
  <c r="O46" i="7"/>
  <c r="O51" i="7" s="1"/>
  <c r="N46" i="7"/>
  <c r="N51" i="7" s="1"/>
  <c r="M46" i="7"/>
  <c r="M51" i="7" s="1"/>
  <c r="L46" i="7"/>
  <c r="L51" i="7" s="1"/>
  <c r="H46" i="7"/>
  <c r="H51" i="7" s="1"/>
  <c r="G46" i="7"/>
  <c r="G51" i="7" s="1"/>
  <c r="F46" i="7"/>
  <c r="F51" i="7" s="1"/>
  <c r="E46" i="7"/>
  <c r="E51" i="7" s="1"/>
  <c r="D46" i="7"/>
  <c r="D51" i="7" s="1"/>
  <c r="C46" i="7"/>
  <c r="C51" i="7" s="1"/>
  <c r="B46" i="7"/>
  <c r="B51" i="7" s="1"/>
  <c r="Q45" i="7"/>
  <c r="I45" i="7"/>
  <c r="Q44" i="7"/>
  <c r="I44" i="7"/>
  <c r="Q43" i="7"/>
  <c r="I43" i="7"/>
  <c r="Q42" i="7"/>
  <c r="I42" i="7"/>
  <c r="Q41" i="7"/>
  <c r="I41" i="7"/>
  <c r="Q40" i="7"/>
  <c r="I40" i="7"/>
  <c r="Q39" i="7"/>
  <c r="I3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Z27" i="7"/>
  <c r="Y25" i="7"/>
  <c r="Y30" i="7" s="1"/>
  <c r="X25" i="7"/>
  <c r="X30" i="7" s="1"/>
  <c r="W25" i="7"/>
  <c r="W30" i="7" s="1"/>
  <c r="V25" i="7"/>
  <c r="V30" i="7" s="1"/>
  <c r="U25" i="7"/>
  <c r="U30" i="7" s="1"/>
  <c r="T25" i="7"/>
  <c r="T30" i="7" s="1"/>
  <c r="S25" i="7"/>
  <c r="S30" i="7" s="1"/>
  <c r="R25" i="7"/>
  <c r="R30" i="7" s="1"/>
  <c r="Q25" i="7"/>
  <c r="Q30" i="7" s="1"/>
  <c r="P25" i="7"/>
  <c r="P30" i="7" s="1"/>
  <c r="O25" i="7"/>
  <c r="O30" i="7" s="1"/>
  <c r="N25" i="7"/>
  <c r="N30" i="7" s="1"/>
  <c r="M25" i="7"/>
  <c r="M30" i="7" s="1"/>
  <c r="L25" i="7"/>
  <c r="L30" i="7" s="1"/>
  <c r="K25" i="7"/>
  <c r="K30" i="7" s="1"/>
  <c r="J25" i="7"/>
  <c r="J30" i="7" s="1"/>
  <c r="I25" i="7"/>
  <c r="I30" i="7" s="1"/>
  <c r="H25" i="7"/>
  <c r="H30" i="7" s="1"/>
  <c r="G25" i="7"/>
  <c r="G30" i="7" s="1"/>
  <c r="F25" i="7"/>
  <c r="F30" i="7" s="1"/>
  <c r="E25" i="7"/>
  <c r="E30" i="7" s="1"/>
  <c r="D25" i="7"/>
  <c r="D30" i="7" s="1"/>
  <c r="C25" i="7"/>
  <c r="C30" i="7" s="1"/>
  <c r="B25" i="7"/>
  <c r="Z24" i="7"/>
  <c r="Z23" i="7"/>
  <c r="Z22" i="7"/>
  <c r="Z21" i="7"/>
  <c r="Z20" i="7"/>
  <c r="Z19" i="7"/>
  <c r="Z18" i="7"/>
  <c r="Q46" i="7" l="1"/>
  <c r="Q47" i="7" s="1"/>
  <c r="G65" i="7"/>
  <c r="G68" i="7" s="1"/>
  <c r="I46" i="7"/>
  <c r="I47" i="7" s="1"/>
  <c r="Z25" i="7"/>
  <c r="Z26" i="7" s="1"/>
  <c r="B30" i="7"/>
  <c r="B70" i="7"/>
  <c r="M25" i="6"/>
  <c r="M30" i="6" s="1"/>
  <c r="L25" i="6"/>
  <c r="L30" i="6" s="1"/>
  <c r="K25" i="6"/>
  <c r="K28" i="6"/>
  <c r="L28" i="6"/>
  <c r="M28" i="6"/>
  <c r="K29" i="6"/>
  <c r="L29" i="6"/>
  <c r="M29" i="6"/>
  <c r="K30" i="6"/>
  <c r="J29" i="6"/>
  <c r="I29" i="6"/>
  <c r="H29" i="6"/>
  <c r="J28" i="6"/>
  <c r="I28" i="6"/>
  <c r="H28" i="6"/>
  <c r="J25" i="6"/>
  <c r="J30" i="6" s="1"/>
  <c r="I25" i="6"/>
  <c r="I30" i="6" s="1"/>
  <c r="H25" i="6"/>
  <c r="H30" i="6" s="1"/>
  <c r="G26" i="2"/>
  <c r="G27" i="2"/>
  <c r="G28" i="2"/>
  <c r="G29" i="2"/>
  <c r="G30" i="2"/>
  <c r="G31" i="2"/>
  <c r="G32" i="2"/>
  <c r="F33" i="2"/>
  <c r="E33" i="2"/>
  <c r="D33" i="2"/>
  <c r="C33" i="2"/>
  <c r="B33" i="2"/>
  <c r="P33" i="2"/>
  <c r="O33" i="2"/>
  <c r="N33" i="2"/>
  <c r="M33" i="2"/>
  <c r="L33" i="2"/>
  <c r="K33" i="2"/>
  <c r="Q32" i="2"/>
  <c r="Q31" i="2"/>
  <c r="Q30" i="2"/>
  <c r="Q29" i="2"/>
  <c r="Q28" i="2"/>
  <c r="Q27" i="2"/>
  <c r="Q26" i="2"/>
  <c r="K19" i="2"/>
  <c r="J19" i="2"/>
  <c r="I19" i="2"/>
  <c r="Q49" i="7" l="1"/>
  <c r="G66" i="7"/>
  <c r="I49" i="7"/>
  <c r="AA27" i="7"/>
  <c r="G33" i="2"/>
  <c r="Q33" i="2"/>
  <c r="Q19" i="2"/>
  <c r="M19" i="2"/>
  <c r="N19" i="2"/>
  <c r="O19" i="2"/>
  <c r="P19" i="2"/>
  <c r="Q25" i="6"/>
  <c r="Q30" i="6" s="1"/>
  <c r="W29" i="6"/>
  <c r="V29" i="6"/>
  <c r="W28" i="6"/>
  <c r="V28" i="6"/>
  <c r="W25" i="6"/>
  <c r="W30" i="6" s="1"/>
  <c r="V25" i="6"/>
  <c r="V30" i="6" s="1"/>
  <c r="S28" i="6"/>
  <c r="S29" i="6"/>
  <c r="R29" i="6"/>
  <c r="Q29" i="6"/>
  <c r="R28" i="6"/>
  <c r="Q28" i="6"/>
  <c r="B49" i="6" l="1"/>
  <c r="E49" i="6"/>
  <c r="F49" i="6"/>
  <c r="G49" i="6"/>
  <c r="H49" i="6"/>
  <c r="D49" i="6"/>
  <c r="C49" i="6"/>
  <c r="Y28" i="6" l="1"/>
  <c r="X28" i="6"/>
  <c r="U28" i="6"/>
  <c r="T28" i="6"/>
  <c r="P28" i="6"/>
  <c r="O28" i="6"/>
  <c r="N28" i="6"/>
  <c r="G28" i="6"/>
  <c r="F28" i="6"/>
  <c r="E28" i="6"/>
  <c r="D28" i="6"/>
  <c r="C28" i="6"/>
  <c r="B28" i="6"/>
  <c r="G46" i="6" l="1"/>
  <c r="G51" i="6" s="1"/>
  <c r="G50" i="6"/>
  <c r="F69" i="6" l="1"/>
  <c r="E69" i="6"/>
  <c r="D69" i="6"/>
  <c r="C69" i="6"/>
  <c r="B69" i="6"/>
  <c r="F68" i="6"/>
  <c r="E68" i="6"/>
  <c r="D68" i="6"/>
  <c r="C68" i="6"/>
  <c r="B68" i="6"/>
  <c r="G67" i="6"/>
  <c r="G64" i="6"/>
  <c r="B65" i="6"/>
  <c r="G58" i="6"/>
  <c r="P50" i="6"/>
  <c r="O50" i="6"/>
  <c r="N50" i="6"/>
  <c r="M50" i="6"/>
  <c r="L50" i="6"/>
  <c r="H50" i="6"/>
  <c r="F50" i="6"/>
  <c r="E50" i="6"/>
  <c r="D50" i="6"/>
  <c r="C50" i="6"/>
  <c r="B50" i="6"/>
  <c r="P49" i="6"/>
  <c r="O49" i="6"/>
  <c r="N49" i="6"/>
  <c r="M49" i="6"/>
  <c r="L49" i="6"/>
  <c r="Q48" i="6"/>
  <c r="I48" i="6"/>
  <c r="H46" i="6"/>
  <c r="H51" i="6" s="1"/>
  <c r="F46" i="6"/>
  <c r="F51" i="6" s="1"/>
  <c r="E46" i="6"/>
  <c r="E51" i="6" s="1"/>
  <c r="D46" i="6"/>
  <c r="D51" i="6" s="1"/>
  <c r="C46" i="6"/>
  <c r="C51" i="6" s="1"/>
  <c r="B46" i="6"/>
  <c r="I45" i="6"/>
  <c r="I44" i="6"/>
  <c r="I43" i="6"/>
  <c r="I42" i="6"/>
  <c r="I41" i="6"/>
  <c r="I40" i="6"/>
  <c r="Q39" i="6"/>
  <c r="I39" i="6"/>
  <c r="Y29" i="6"/>
  <c r="X29" i="6"/>
  <c r="U29" i="6"/>
  <c r="T29" i="6"/>
  <c r="P29" i="6"/>
  <c r="O29" i="6"/>
  <c r="N29" i="6"/>
  <c r="G29" i="6"/>
  <c r="F29" i="6"/>
  <c r="E29" i="6"/>
  <c r="D29" i="6"/>
  <c r="C29" i="6"/>
  <c r="B29" i="6"/>
  <c r="Z27" i="6"/>
  <c r="Y25" i="6"/>
  <c r="Y30" i="6" s="1"/>
  <c r="X25" i="6"/>
  <c r="X30" i="6" s="1"/>
  <c r="U25" i="6"/>
  <c r="U30" i="6" s="1"/>
  <c r="T25" i="6"/>
  <c r="T30" i="6" s="1"/>
  <c r="S25" i="6"/>
  <c r="S30" i="6" s="1"/>
  <c r="R25" i="6"/>
  <c r="R30" i="6" s="1"/>
  <c r="P25" i="6"/>
  <c r="P30" i="6" s="1"/>
  <c r="O25" i="6"/>
  <c r="O30" i="6" s="1"/>
  <c r="N25" i="6"/>
  <c r="N30" i="6" s="1"/>
  <c r="G25" i="6"/>
  <c r="G30" i="6" s="1"/>
  <c r="F25" i="6"/>
  <c r="F30" i="6" s="1"/>
  <c r="E25" i="6"/>
  <c r="E30" i="6" s="1"/>
  <c r="D25" i="6"/>
  <c r="D30" i="6" s="1"/>
  <c r="C25" i="6"/>
  <c r="C30" i="6" s="1"/>
  <c r="B25" i="6"/>
  <c r="B30" i="6" s="1"/>
  <c r="Z24" i="6"/>
  <c r="Z23" i="6"/>
  <c r="Z22" i="6"/>
  <c r="Z21" i="6"/>
  <c r="Z20" i="6"/>
  <c r="Z19" i="6"/>
  <c r="Z18" i="6"/>
  <c r="G60" i="6" l="1"/>
  <c r="G62" i="6"/>
  <c r="Q43" i="6"/>
  <c r="G63" i="6"/>
  <c r="E65" i="6"/>
  <c r="E70" i="6" s="1"/>
  <c r="C65" i="6"/>
  <c r="C70" i="6" s="1"/>
  <c r="G59" i="6"/>
  <c r="D65" i="6"/>
  <c r="D70" i="6" s="1"/>
  <c r="P46" i="6"/>
  <c r="P51" i="6" s="1"/>
  <c r="Q45" i="6"/>
  <c r="O46" i="6"/>
  <c r="O51" i="6" s="1"/>
  <c r="Q44" i="6"/>
  <c r="M46" i="6"/>
  <c r="M51" i="6" s="1"/>
  <c r="N46" i="6"/>
  <c r="N51" i="6" s="1"/>
  <c r="L46" i="6"/>
  <c r="Q42" i="6"/>
  <c r="Q41" i="6"/>
  <c r="I46" i="6"/>
  <c r="I47" i="6" s="1"/>
  <c r="B51" i="6"/>
  <c r="B70" i="6"/>
  <c r="Q40" i="6"/>
  <c r="F65" i="6"/>
  <c r="F70" i="6" s="1"/>
  <c r="G61" i="6"/>
  <c r="Z25" i="6"/>
  <c r="G49" i="5"/>
  <c r="F49" i="5"/>
  <c r="E49" i="5"/>
  <c r="D49" i="5"/>
  <c r="C49" i="5"/>
  <c r="B49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Q46" i="6" l="1"/>
  <c r="Q47" i="6" s="1"/>
  <c r="L51" i="6"/>
  <c r="I49" i="6"/>
  <c r="Z26" i="6"/>
  <c r="AA27" i="6"/>
  <c r="G65" i="6"/>
  <c r="F69" i="5"/>
  <c r="E69" i="5"/>
  <c r="D69" i="5"/>
  <c r="C69" i="5"/>
  <c r="B69" i="5"/>
  <c r="F68" i="5"/>
  <c r="E68" i="5"/>
  <c r="D68" i="5"/>
  <c r="C68" i="5"/>
  <c r="B68" i="5"/>
  <c r="G67" i="5"/>
  <c r="F64" i="5"/>
  <c r="E64" i="5"/>
  <c r="D64" i="5"/>
  <c r="C64" i="5"/>
  <c r="B64" i="5"/>
  <c r="F63" i="5"/>
  <c r="E63" i="5"/>
  <c r="D63" i="5"/>
  <c r="C63" i="5"/>
  <c r="B63" i="5"/>
  <c r="F62" i="5"/>
  <c r="E62" i="5"/>
  <c r="D62" i="5"/>
  <c r="C62" i="5"/>
  <c r="B62" i="5"/>
  <c r="F61" i="5"/>
  <c r="E61" i="5"/>
  <c r="D61" i="5"/>
  <c r="C61" i="5"/>
  <c r="B61" i="5"/>
  <c r="F60" i="5"/>
  <c r="E60" i="5"/>
  <c r="D60" i="5"/>
  <c r="C60" i="5"/>
  <c r="B60" i="5"/>
  <c r="F59" i="5"/>
  <c r="E59" i="5"/>
  <c r="D59" i="5"/>
  <c r="C59" i="5"/>
  <c r="B59" i="5"/>
  <c r="G58" i="5"/>
  <c r="O50" i="5"/>
  <c r="N50" i="5"/>
  <c r="M50" i="5"/>
  <c r="L50" i="5"/>
  <c r="K50" i="5"/>
  <c r="G50" i="5"/>
  <c r="F50" i="5"/>
  <c r="E50" i="5"/>
  <c r="D50" i="5"/>
  <c r="C50" i="5"/>
  <c r="B50" i="5"/>
  <c r="O49" i="5"/>
  <c r="N49" i="5"/>
  <c r="M49" i="5"/>
  <c r="L49" i="5"/>
  <c r="K49" i="5"/>
  <c r="P48" i="5"/>
  <c r="H48" i="5"/>
  <c r="G46" i="5"/>
  <c r="G51" i="5" s="1"/>
  <c r="F46" i="5"/>
  <c r="F51" i="5" s="1"/>
  <c r="E46" i="5"/>
  <c r="E51" i="5" s="1"/>
  <c r="D46" i="5"/>
  <c r="D51" i="5" s="1"/>
  <c r="C46" i="5"/>
  <c r="B46" i="5"/>
  <c r="B51" i="5" s="1"/>
  <c r="O45" i="5"/>
  <c r="N45" i="5"/>
  <c r="M45" i="5"/>
  <c r="L45" i="5"/>
  <c r="K45" i="5"/>
  <c r="H45" i="5"/>
  <c r="O44" i="5"/>
  <c r="N44" i="5"/>
  <c r="M44" i="5"/>
  <c r="L44" i="5"/>
  <c r="K44" i="5"/>
  <c r="H44" i="5"/>
  <c r="O43" i="5"/>
  <c r="N43" i="5"/>
  <c r="M43" i="5"/>
  <c r="L43" i="5"/>
  <c r="K43" i="5"/>
  <c r="H43" i="5"/>
  <c r="O42" i="5"/>
  <c r="N42" i="5"/>
  <c r="M42" i="5"/>
  <c r="L42" i="5"/>
  <c r="K42" i="5"/>
  <c r="H42" i="5"/>
  <c r="O41" i="5"/>
  <c r="N41" i="5"/>
  <c r="M41" i="5"/>
  <c r="L41" i="5"/>
  <c r="K41" i="5"/>
  <c r="H41" i="5"/>
  <c r="O40" i="5"/>
  <c r="N40" i="5"/>
  <c r="M40" i="5"/>
  <c r="L40" i="5"/>
  <c r="K40" i="5"/>
  <c r="H40" i="5"/>
  <c r="P39" i="5"/>
  <c r="H3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T27" i="5"/>
  <c r="S25" i="5"/>
  <c r="S30" i="5" s="1"/>
  <c r="R25" i="5"/>
  <c r="R30" i="5" s="1"/>
  <c r="Q25" i="5"/>
  <c r="Q30" i="5" s="1"/>
  <c r="P25" i="5"/>
  <c r="P30" i="5" s="1"/>
  <c r="O25" i="5"/>
  <c r="O30" i="5" s="1"/>
  <c r="N25" i="5"/>
  <c r="N30" i="5" s="1"/>
  <c r="M25" i="5"/>
  <c r="M30" i="5" s="1"/>
  <c r="L25" i="5"/>
  <c r="L30" i="5" s="1"/>
  <c r="K25" i="5"/>
  <c r="K30" i="5" s="1"/>
  <c r="J25" i="5"/>
  <c r="J30" i="5" s="1"/>
  <c r="I25" i="5"/>
  <c r="I30" i="5" s="1"/>
  <c r="H25" i="5"/>
  <c r="H30" i="5" s="1"/>
  <c r="G25" i="5"/>
  <c r="G30" i="5" s="1"/>
  <c r="F25" i="5"/>
  <c r="F30" i="5" s="1"/>
  <c r="E25" i="5"/>
  <c r="E30" i="5" s="1"/>
  <c r="D25" i="5"/>
  <c r="D30" i="5" s="1"/>
  <c r="C25" i="5"/>
  <c r="B25" i="5"/>
  <c r="B30" i="5" s="1"/>
  <c r="T24" i="5"/>
  <c r="T23" i="5"/>
  <c r="T22" i="5"/>
  <c r="T21" i="5"/>
  <c r="T20" i="5"/>
  <c r="T19" i="5"/>
  <c r="T18" i="5"/>
  <c r="Q49" i="6" l="1"/>
  <c r="G66" i="6"/>
  <c r="G68" i="6"/>
  <c r="D65" i="5"/>
  <c r="D70" i="5" s="1"/>
  <c r="G64" i="5"/>
  <c r="G61" i="5"/>
  <c r="P43" i="5"/>
  <c r="M46" i="5"/>
  <c r="M51" i="5" s="1"/>
  <c r="E65" i="5"/>
  <c r="E70" i="5" s="1"/>
  <c r="C65" i="5"/>
  <c r="C70" i="5" s="1"/>
  <c r="G62" i="5"/>
  <c r="F65" i="5"/>
  <c r="F70" i="5" s="1"/>
  <c r="B65" i="5"/>
  <c r="G60" i="5"/>
  <c r="G63" i="5"/>
  <c r="N46" i="5"/>
  <c r="N51" i="5" s="1"/>
  <c r="O46" i="5"/>
  <c r="O51" i="5" s="1"/>
  <c r="K46" i="5"/>
  <c r="K51" i="5" s="1"/>
  <c r="P42" i="5"/>
  <c r="P41" i="5"/>
  <c r="P45" i="5"/>
  <c r="L46" i="5"/>
  <c r="L51" i="5" s="1"/>
  <c r="P44" i="5"/>
  <c r="H46" i="5"/>
  <c r="H47" i="5" s="1"/>
  <c r="T25" i="5"/>
  <c r="U27" i="5" s="1"/>
  <c r="G59" i="5"/>
  <c r="C30" i="5"/>
  <c r="C51" i="5"/>
  <c r="P40" i="5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G65" i="5" l="1"/>
  <c r="G66" i="5" s="1"/>
  <c r="B70" i="5"/>
  <c r="P46" i="5"/>
  <c r="P49" i="5" s="1"/>
  <c r="H49" i="5"/>
  <c r="T26" i="5"/>
  <c r="G49" i="4"/>
  <c r="F49" i="4"/>
  <c r="E49" i="4"/>
  <c r="D49" i="4"/>
  <c r="C49" i="4"/>
  <c r="B49" i="4"/>
  <c r="G68" i="5" l="1"/>
  <c r="P47" i="5"/>
  <c r="F69" i="4"/>
  <c r="E69" i="4"/>
  <c r="D69" i="4"/>
  <c r="C69" i="4"/>
  <c r="B69" i="4"/>
  <c r="F68" i="4"/>
  <c r="E68" i="4"/>
  <c r="D68" i="4"/>
  <c r="C68" i="4"/>
  <c r="B68" i="4"/>
  <c r="G67" i="4"/>
  <c r="F64" i="4"/>
  <c r="E64" i="4"/>
  <c r="D64" i="4"/>
  <c r="C64" i="4"/>
  <c r="B64" i="4"/>
  <c r="F63" i="4"/>
  <c r="E63" i="4"/>
  <c r="D63" i="4"/>
  <c r="C63" i="4"/>
  <c r="B63" i="4"/>
  <c r="F62" i="4"/>
  <c r="E62" i="4"/>
  <c r="D62" i="4"/>
  <c r="C62" i="4"/>
  <c r="B62" i="4"/>
  <c r="F61" i="4"/>
  <c r="E61" i="4"/>
  <c r="D61" i="4"/>
  <c r="C61" i="4"/>
  <c r="B61" i="4"/>
  <c r="F60" i="4"/>
  <c r="E60" i="4"/>
  <c r="D60" i="4"/>
  <c r="C60" i="4"/>
  <c r="B60" i="4"/>
  <c r="F59" i="4"/>
  <c r="E59" i="4"/>
  <c r="D59" i="4"/>
  <c r="C59" i="4"/>
  <c r="B59" i="4"/>
  <c r="G58" i="4"/>
  <c r="O50" i="4"/>
  <c r="N50" i="4"/>
  <c r="M50" i="4"/>
  <c r="L50" i="4"/>
  <c r="K50" i="4"/>
  <c r="G50" i="4"/>
  <c r="F50" i="4"/>
  <c r="E50" i="4"/>
  <c r="D50" i="4"/>
  <c r="C50" i="4"/>
  <c r="B50" i="4"/>
  <c r="O49" i="4"/>
  <c r="N49" i="4"/>
  <c r="M49" i="4"/>
  <c r="L49" i="4"/>
  <c r="K49" i="4"/>
  <c r="P48" i="4"/>
  <c r="H48" i="4"/>
  <c r="G46" i="4"/>
  <c r="G51" i="4" s="1"/>
  <c r="F46" i="4"/>
  <c r="F51" i="4" s="1"/>
  <c r="E46" i="4"/>
  <c r="E51" i="4" s="1"/>
  <c r="D46" i="4"/>
  <c r="D51" i="4" s="1"/>
  <c r="C46" i="4"/>
  <c r="C51" i="4" s="1"/>
  <c r="B46" i="4"/>
  <c r="O45" i="4"/>
  <c r="N45" i="4"/>
  <c r="M45" i="4"/>
  <c r="L45" i="4"/>
  <c r="K45" i="4"/>
  <c r="H45" i="4"/>
  <c r="O44" i="4"/>
  <c r="N44" i="4"/>
  <c r="M44" i="4"/>
  <c r="L44" i="4"/>
  <c r="K44" i="4"/>
  <c r="H44" i="4"/>
  <c r="O43" i="4"/>
  <c r="N43" i="4"/>
  <c r="M43" i="4"/>
  <c r="L43" i="4"/>
  <c r="K43" i="4"/>
  <c r="H43" i="4"/>
  <c r="O42" i="4"/>
  <c r="N42" i="4"/>
  <c r="M42" i="4"/>
  <c r="L42" i="4"/>
  <c r="K42" i="4"/>
  <c r="H42" i="4"/>
  <c r="O41" i="4"/>
  <c r="N41" i="4"/>
  <c r="M41" i="4"/>
  <c r="L41" i="4"/>
  <c r="K41" i="4"/>
  <c r="H41" i="4"/>
  <c r="O40" i="4"/>
  <c r="N40" i="4"/>
  <c r="M40" i="4"/>
  <c r="L40" i="4"/>
  <c r="K40" i="4"/>
  <c r="H40" i="4"/>
  <c r="P39" i="4"/>
  <c r="H3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T27" i="4"/>
  <c r="S25" i="4"/>
  <c r="S30" i="4" s="1"/>
  <c r="R25" i="4"/>
  <c r="R30" i="4" s="1"/>
  <c r="Q25" i="4"/>
  <c r="Q30" i="4" s="1"/>
  <c r="P25" i="4"/>
  <c r="P30" i="4" s="1"/>
  <c r="O25" i="4"/>
  <c r="O30" i="4" s="1"/>
  <c r="N25" i="4"/>
  <c r="N30" i="4" s="1"/>
  <c r="M25" i="4"/>
  <c r="M30" i="4" s="1"/>
  <c r="L25" i="4"/>
  <c r="L30" i="4" s="1"/>
  <c r="K25" i="4"/>
  <c r="K30" i="4" s="1"/>
  <c r="J25" i="4"/>
  <c r="J30" i="4" s="1"/>
  <c r="I25" i="4"/>
  <c r="I30" i="4" s="1"/>
  <c r="H25" i="4"/>
  <c r="H30" i="4" s="1"/>
  <c r="G25" i="4"/>
  <c r="G30" i="4" s="1"/>
  <c r="F25" i="4"/>
  <c r="F30" i="4" s="1"/>
  <c r="E25" i="4"/>
  <c r="E30" i="4" s="1"/>
  <c r="D25" i="4"/>
  <c r="D30" i="4" s="1"/>
  <c r="C25" i="4"/>
  <c r="C30" i="4" s="1"/>
  <c r="B25" i="4"/>
  <c r="T24" i="4"/>
  <c r="T23" i="4"/>
  <c r="T22" i="4"/>
  <c r="T21" i="4"/>
  <c r="T20" i="4"/>
  <c r="T19" i="4"/>
  <c r="T18" i="4"/>
  <c r="C65" i="4" l="1"/>
  <c r="C70" i="4" s="1"/>
  <c r="B65" i="4"/>
  <c r="B70" i="4" s="1"/>
  <c r="P42" i="4"/>
  <c r="P45" i="4"/>
  <c r="G63" i="4"/>
  <c r="P43" i="4"/>
  <c r="N46" i="4"/>
  <c r="N51" i="4" s="1"/>
  <c r="F65" i="4"/>
  <c r="F70" i="4" s="1"/>
  <c r="G61" i="4"/>
  <c r="D65" i="4"/>
  <c r="D70" i="4" s="1"/>
  <c r="G60" i="4"/>
  <c r="G59" i="4"/>
  <c r="G62" i="4"/>
  <c r="E65" i="4"/>
  <c r="E70" i="4" s="1"/>
  <c r="G64" i="4"/>
  <c r="K46" i="4"/>
  <c r="K51" i="4" s="1"/>
  <c r="L46" i="4"/>
  <c r="L51" i="4" s="1"/>
  <c r="P44" i="4"/>
  <c r="M46" i="4"/>
  <c r="M51" i="4" s="1"/>
  <c r="P41" i="4"/>
  <c r="O46" i="4"/>
  <c r="O51" i="4" s="1"/>
  <c r="H46" i="4"/>
  <c r="H49" i="4" s="1"/>
  <c r="T25" i="4"/>
  <c r="T26" i="4" s="1"/>
  <c r="B30" i="4"/>
  <c r="B51" i="4"/>
  <c r="P40" i="4"/>
  <c r="G49" i="3"/>
  <c r="F49" i="3"/>
  <c r="E49" i="3"/>
  <c r="D49" i="3"/>
  <c r="C49" i="3"/>
  <c r="B49" i="3"/>
  <c r="S28" i="3"/>
  <c r="R28" i="3"/>
  <c r="Q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P28" i="3"/>
  <c r="G65" i="4" l="1"/>
  <c r="G66" i="4" s="1"/>
  <c r="P46" i="4"/>
  <c r="P47" i="4" s="1"/>
  <c r="H47" i="4"/>
  <c r="U27" i="4"/>
  <c r="G68" i="4" l="1"/>
  <c r="P49" i="4"/>
  <c r="M25" i="3"/>
  <c r="M30" i="3" s="1"/>
  <c r="M29" i="3"/>
  <c r="T25" i="1" l="1"/>
  <c r="T27" i="3" l="1"/>
  <c r="T19" i="3"/>
  <c r="T20" i="3"/>
  <c r="T21" i="3"/>
  <c r="T22" i="3"/>
  <c r="T23" i="3"/>
  <c r="T24" i="3"/>
  <c r="T18" i="3"/>
  <c r="T18" i="1"/>
  <c r="T19" i="1"/>
  <c r="T20" i="1"/>
  <c r="T21" i="1"/>
  <c r="T22" i="1"/>
  <c r="T23" i="1"/>
  <c r="T24" i="1"/>
  <c r="F69" i="3" l="1"/>
  <c r="E69" i="3"/>
  <c r="D69" i="3"/>
  <c r="C69" i="3"/>
  <c r="B69" i="3"/>
  <c r="F68" i="3"/>
  <c r="E68" i="3"/>
  <c r="D68" i="3"/>
  <c r="C68" i="3"/>
  <c r="B68" i="3"/>
  <c r="G67" i="3"/>
  <c r="F64" i="3"/>
  <c r="E64" i="3"/>
  <c r="D64" i="3"/>
  <c r="C64" i="3"/>
  <c r="B64" i="3"/>
  <c r="F63" i="3"/>
  <c r="E63" i="3"/>
  <c r="D63" i="3"/>
  <c r="C63" i="3"/>
  <c r="B63" i="3"/>
  <c r="F62" i="3"/>
  <c r="E62" i="3"/>
  <c r="D62" i="3"/>
  <c r="C62" i="3"/>
  <c r="B62" i="3"/>
  <c r="F61" i="3"/>
  <c r="E61" i="3"/>
  <c r="D61" i="3"/>
  <c r="C61" i="3"/>
  <c r="B61" i="3"/>
  <c r="F60" i="3"/>
  <c r="E60" i="3"/>
  <c r="D60" i="3"/>
  <c r="C60" i="3"/>
  <c r="B60" i="3"/>
  <c r="F59" i="3"/>
  <c r="E59" i="3"/>
  <c r="D59" i="3"/>
  <c r="C59" i="3"/>
  <c r="B59" i="3"/>
  <c r="G58" i="3"/>
  <c r="O50" i="3"/>
  <c r="N50" i="3"/>
  <c r="M50" i="3"/>
  <c r="L50" i="3"/>
  <c r="K50" i="3"/>
  <c r="G50" i="3"/>
  <c r="F50" i="3"/>
  <c r="E50" i="3"/>
  <c r="D50" i="3"/>
  <c r="C50" i="3"/>
  <c r="B50" i="3"/>
  <c r="O49" i="3"/>
  <c r="N49" i="3"/>
  <c r="M49" i="3"/>
  <c r="L49" i="3"/>
  <c r="K49" i="3"/>
  <c r="P48" i="3"/>
  <c r="H48" i="3"/>
  <c r="O45" i="3"/>
  <c r="N45" i="3"/>
  <c r="M45" i="3"/>
  <c r="L45" i="3"/>
  <c r="K45" i="3"/>
  <c r="H45" i="3"/>
  <c r="O44" i="3"/>
  <c r="N44" i="3"/>
  <c r="M44" i="3"/>
  <c r="L44" i="3"/>
  <c r="K44" i="3"/>
  <c r="E46" i="3"/>
  <c r="E51" i="3" s="1"/>
  <c r="H44" i="3"/>
  <c r="O43" i="3"/>
  <c r="N43" i="3"/>
  <c r="M43" i="3"/>
  <c r="L43" i="3"/>
  <c r="K43" i="3"/>
  <c r="H43" i="3"/>
  <c r="O42" i="3"/>
  <c r="N42" i="3"/>
  <c r="M42" i="3"/>
  <c r="L42" i="3"/>
  <c r="K42" i="3"/>
  <c r="H42" i="3"/>
  <c r="O41" i="3"/>
  <c r="N41" i="3"/>
  <c r="M41" i="3"/>
  <c r="L41" i="3"/>
  <c r="K41" i="3"/>
  <c r="H41" i="3"/>
  <c r="O40" i="3"/>
  <c r="N40" i="3"/>
  <c r="M40" i="3"/>
  <c r="L40" i="3"/>
  <c r="K40" i="3"/>
  <c r="H40" i="3"/>
  <c r="P39" i="3"/>
  <c r="G46" i="3"/>
  <c r="G51" i="3" s="1"/>
  <c r="F46" i="3"/>
  <c r="F51" i="3" s="1"/>
  <c r="D46" i="3"/>
  <c r="D51" i="3" s="1"/>
  <c r="H39" i="3"/>
  <c r="B46" i="3"/>
  <c r="S29" i="3"/>
  <c r="R29" i="3"/>
  <c r="Q29" i="3"/>
  <c r="P29" i="3"/>
  <c r="O29" i="3"/>
  <c r="N29" i="3"/>
  <c r="L29" i="3"/>
  <c r="K29" i="3"/>
  <c r="J29" i="3"/>
  <c r="I29" i="3"/>
  <c r="H29" i="3"/>
  <c r="G29" i="3"/>
  <c r="F29" i="3"/>
  <c r="E29" i="3"/>
  <c r="D29" i="3"/>
  <c r="C29" i="3"/>
  <c r="B29" i="3"/>
  <c r="R25" i="3"/>
  <c r="R30" i="3" s="1"/>
  <c r="J25" i="3"/>
  <c r="J30" i="3" s="1"/>
  <c r="B25" i="3"/>
  <c r="S25" i="3"/>
  <c r="S30" i="3" s="1"/>
  <c r="Q25" i="3"/>
  <c r="Q30" i="3" s="1"/>
  <c r="P25" i="3"/>
  <c r="P30" i="3" s="1"/>
  <c r="O25" i="3"/>
  <c r="O30" i="3" s="1"/>
  <c r="N25" i="3"/>
  <c r="N30" i="3" s="1"/>
  <c r="L25" i="3"/>
  <c r="L30" i="3" s="1"/>
  <c r="K25" i="3"/>
  <c r="I25" i="3"/>
  <c r="I30" i="3" s="1"/>
  <c r="H25" i="3"/>
  <c r="H30" i="3" s="1"/>
  <c r="G25" i="3"/>
  <c r="G30" i="3" s="1"/>
  <c r="F25" i="3"/>
  <c r="F30" i="3" s="1"/>
  <c r="E25" i="3"/>
  <c r="E30" i="3" s="1"/>
  <c r="D25" i="3"/>
  <c r="D30" i="3" s="1"/>
  <c r="C25" i="3"/>
  <c r="C30" i="3" s="1"/>
  <c r="B30" i="3" l="1"/>
  <c r="T25" i="3"/>
  <c r="G59" i="3"/>
  <c r="D65" i="3"/>
  <c r="D70" i="3" s="1"/>
  <c r="M46" i="3"/>
  <c r="M51" i="3" s="1"/>
  <c r="F65" i="3"/>
  <c r="F70" i="3" s="1"/>
  <c r="P42" i="3"/>
  <c r="N46" i="3"/>
  <c r="N51" i="3" s="1"/>
  <c r="G62" i="3"/>
  <c r="L46" i="3"/>
  <c r="L51" i="3" s="1"/>
  <c r="G64" i="3"/>
  <c r="G61" i="3"/>
  <c r="P45" i="3"/>
  <c r="C65" i="3"/>
  <c r="C70" i="3" s="1"/>
  <c r="G60" i="3"/>
  <c r="G63" i="3"/>
  <c r="E65" i="3"/>
  <c r="E70" i="3" s="1"/>
  <c r="O46" i="3"/>
  <c r="O51" i="3" s="1"/>
  <c r="P41" i="3"/>
  <c r="P40" i="3"/>
  <c r="P43" i="3"/>
  <c r="P44" i="3"/>
  <c r="K46" i="3"/>
  <c r="K51" i="3" s="1"/>
  <c r="B51" i="3"/>
  <c r="K30" i="3"/>
  <c r="B65" i="3"/>
  <c r="C46" i="3"/>
  <c r="C51" i="3" s="1"/>
  <c r="N47" i="2"/>
  <c r="D47" i="2"/>
  <c r="E47" i="2"/>
  <c r="F19" i="2"/>
  <c r="G19" i="2"/>
  <c r="H19" i="2"/>
  <c r="L19" i="2"/>
  <c r="E69" i="1"/>
  <c r="E68" i="1"/>
  <c r="E64" i="1"/>
  <c r="E63" i="1"/>
  <c r="E62" i="1"/>
  <c r="E61" i="1"/>
  <c r="E60" i="1"/>
  <c r="E59" i="1"/>
  <c r="E58" i="1"/>
  <c r="C58" i="1"/>
  <c r="D58" i="1"/>
  <c r="F58" i="1"/>
  <c r="C59" i="1"/>
  <c r="D59" i="1"/>
  <c r="F59" i="1"/>
  <c r="C60" i="1"/>
  <c r="D60" i="1"/>
  <c r="F60" i="1"/>
  <c r="C61" i="1"/>
  <c r="D61" i="1"/>
  <c r="F61" i="1"/>
  <c r="C62" i="1"/>
  <c r="D62" i="1"/>
  <c r="F62" i="1"/>
  <c r="C63" i="1"/>
  <c r="D63" i="1"/>
  <c r="F63" i="1"/>
  <c r="C64" i="1"/>
  <c r="D64" i="1"/>
  <c r="F64" i="1"/>
  <c r="B64" i="1"/>
  <c r="B63" i="1"/>
  <c r="B62" i="1"/>
  <c r="B61" i="1"/>
  <c r="B60" i="1"/>
  <c r="B59" i="1"/>
  <c r="B5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L43" i="1"/>
  <c r="M43" i="1"/>
  <c r="N43" i="1"/>
  <c r="O43" i="1"/>
  <c r="L44" i="1"/>
  <c r="M44" i="1"/>
  <c r="N44" i="1"/>
  <c r="O44" i="1"/>
  <c r="L45" i="1"/>
  <c r="M45" i="1"/>
  <c r="N45" i="1"/>
  <c r="O45" i="1"/>
  <c r="N50" i="1"/>
  <c r="N49" i="1"/>
  <c r="K45" i="1"/>
  <c r="K44" i="1"/>
  <c r="K43" i="1"/>
  <c r="K42" i="1"/>
  <c r="K41" i="1"/>
  <c r="C39" i="1"/>
  <c r="D39" i="1"/>
  <c r="E39" i="1"/>
  <c r="F39" i="1"/>
  <c r="G39" i="1"/>
  <c r="C40" i="1"/>
  <c r="D40" i="1"/>
  <c r="E40" i="1"/>
  <c r="F40" i="1"/>
  <c r="G40" i="1"/>
  <c r="C41" i="1"/>
  <c r="D41" i="1"/>
  <c r="E41" i="1"/>
  <c r="F41" i="1"/>
  <c r="G41" i="1"/>
  <c r="C42" i="1"/>
  <c r="D42" i="1"/>
  <c r="E42" i="1"/>
  <c r="F42" i="1"/>
  <c r="G42" i="1"/>
  <c r="C43" i="1"/>
  <c r="D43" i="1"/>
  <c r="E43" i="1"/>
  <c r="F43" i="1"/>
  <c r="G43" i="1"/>
  <c r="C44" i="1"/>
  <c r="D44" i="1"/>
  <c r="E44" i="1"/>
  <c r="F44" i="1"/>
  <c r="G44" i="1"/>
  <c r="C45" i="1"/>
  <c r="D45" i="1"/>
  <c r="E45" i="1"/>
  <c r="F45" i="1"/>
  <c r="G45" i="1"/>
  <c r="B41" i="1"/>
  <c r="B42" i="1"/>
  <c r="K40" i="1"/>
  <c r="K39" i="1"/>
  <c r="P46" i="3" l="1"/>
  <c r="P49" i="3"/>
  <c r="P47" i="3"/>
  <c r="G65" i="3"/>
  <c r="B70" i="3"/>
  <c r="T26" i="3"/>
  <c r="U27" i="3"/>
  <c r="H46" i="3"/>
  <c r="E65" i="1"/>
  <c r="E70" i="1" s="1"/>
  <c r="N46" i="1"/>
  <c r="N51" i="1" s="1"/>
  <c r="B45" i="1"/>
  <c r="B44" i="1"/>
  <c r="B43" i="1"/>
  <c r="B40" i="1"/>
  <c r="B39" i="1"/>
  <c r="H47" i="3" l="1"/>
  <c r="H49" i="3"/>
  <c r="G68" i="3"/>
  <c r="G66" i="3"/>
  <c r="K18" i="1"/>
  <c r="K19" i="1"/>
  <c r="K20" i="1"/>
  <c r="K21" i="1"/>
  <c r="K22" i="1"/>
  <c r="K23" i="1"/>
  <c r="K24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B24" i="1"/>
  <c r="B23" i="1"/>
  <c r="B22" i="1"/>
  <c r="B21" i="1"/>
  <c r="B20" i="1"/>
  <c r="B19" i="1"/>
  <c r="B18" i="1"/>
  <c r="C29" i="1"/>
  <c r="B29" i="1"/>
  <c r="C28" i="1"/>
  <c r="B28" i="1"/>
  <c r="G29" i="1"/>
  <c r="F29" i="1"/>
  <c r="E29" i="1"/>
  <c r="D29" i="1"/>
  <c r="G28" i="1"/>
  <c r="F28" i="1"/>
  <c r="E28" i="1"/>
  <c r="D28" i="1"/>
  <c r="K29" i="1"/>
  <c r="J29" i="1"/>
  <c r="I29" i="1"/>
  <c r="H29" i="1"/>
  <c r="K28" i="1"/>
  <c r="J28" i="1"/>
  <c r="I28" i="1"/>
  <c r="H28" i="1"/>
  <c r="B25" i="1" l="1"/>
  <c r="B30" i="1" s="1"/>
  <c r="S24" i="1"/>
  <c r="R24" i="1"/>
  <c r="Q24" i="1"/>
  <c r="P24" i="1"/>
  <c r="O24" i="1"/>
  <c r="N24" i="1"/>
  <c r="M24" i="1"/>
  <c r="S23" i="1"/>
  <c r="R23" i="1"/>
  <c r="Q23" i="1"/>
  <c r="P23" i="1"/>
  <c r="O23" i="1"/>
  <c r="N23" i="1"/>
  <c r="M23" i="1"/>
  <c r="S22" i="1"/>
  <c r="R22" i="1"/>
  <c r="Q22" i="1"/>
  <c r="P22" i="1"/>
  <c r="O22" i="1"/>
  <c r="N22" i="1"/>
  <c r="M22" i="1"/>
  <c r="S21" i="1"/>
  <c r="R21" i="1"/>
  <c r="Q21" i="1"/>
  <c r="P21" i="1"/>
  <c r="O21" i="1"/>
  <c r="N21" i="1"/>
  <c r="M21" i="1"/>
  <c r="S20" i="1"/>
  <c r="R20" i="1"/>
  <c r="Q20" i="1"/>
  <c r="P20" i="1"/>
  <c r="O20" i="1"/>
  <c r="N20" i="1"/>
  <c r="M20" i="1"/>
  <c r="S19" i="1"/>
  <c r="R19" i="1"/>
  <c r="Q19" i="1"/>
  <c r="P19" i="1"/>
  <c r="O19" i="1"/>
  <c r="N19" i="1"/>
  <c r="M19" i="1"/>
  <c r="S18" i="1"/>
  <c r="R18" i="1"/>
  <c r="Q18" i="1"/>
  <c r="P18" i="1"/>
  <c r="O18" i="1"/>
  <c r="N18" i="1"/>
  <c r="M18" i="1"/>
  <c r="L24" i="1"/>
  <c r="L23" i="1"/>
  <c r="L22" i="1"/>
  <c r="L21" i="1"/>
  <c r="L20" i="1"/>
  <c r="L19" i="1"/>
  <c r="P47" i="2" l="1"/>
  <c r="M47" i="2"/>
  <c r="L47" i="2"/>
  <c r="K47" i="2"/>
  <c r="F47" i="2"/>
  <c r="C47" i="2"/>
  <c r="B47" i="2"/>
  <c r="Q46" i="2"/>
  <c r="G46" i="2"/>
  <c r="Q45" i="2"/>
  <c r="G45" i="2"/>
  <c r="Q44" i="2"/>
  <c r="G44" i="2"/>
  <c r="Q43" i="2"/>
  <c r="G43" i="2"/>
  <c r="Q42" i="2"/>
  <c r="G42" i="2"/>
  <c r="Q41" i="2"/>
  <c r="G41" i="2"/>
  <c r="Q40" i="2"/>
  <c r="G40" i="2"/>
  <c r="E19" i="2"/>
  <c r="C19" i="2"/>
  <c r="B19" i="2"/>
  <c r="G47" i="2" l="1"/>
  <c r="Q47" i="2"/>
  <c r="L18" i="1" l="1"/>
  <c r="F69" i="1" l="1"/>
  <c r="D69" i="1"/>
  <c r="C69" i="1"/>
  <c r="B69" i="1"/>
  <c r="F68" i="1"/>
  <c r="D68" i="1"/>
  <c r="C68" i="1"/>
  <c r="B68" i="1"/>
  <c r="G67" i="1"/>
  <c r="G63" i="1"/>
  <c r="G62" i="1"/>
  <c r="G60" i="1"/>
  <c r="G58" i="1"/>
  <c r="O50" i="1"/>
  <c r="M50" i="1"/>
  <c r="L50" i="1"/>
  <c r="K50" i="1"/>
  <c r="G50" i="1"/>
  <c r="F50" i="1"/>
  <c r="E50" i="1"/>
  <c r="D50" i="1"/>
  <c r="C50" i="1"/>
  <c r="B50" i="1"/>
  <c r="O49" i="1"/>
  <c r="M49" i="1"/>
  <c r="L49" i="1"/>
  <c r="K49" i="1"/>
  <c r="G49" i="1"/>
  <c r="F49" i="1"/>
  <c r="E49" i="1"/>
  <c r="D49" i="1"/>
  <c r="C49" i="1"/>
  <c r="B49" i="1"/>
  <c r="P48" i="1"/>
  <c r="H48" i="1"/>
  <c r="G46" i="1"/>
  <c r="G51" i="1" s="1"/>
  <c r="F46" i="1"/>
  <c r="F51" i="1" s="1"/>
  <c r="P45" i="1"/>
  <c r="E46" i="1"/>
  <c r="E51" i="1" s="1"/>
  <c r="C46" i="1"/>
  <c r="C51" i="1" s="1"/>
  <c r="H43" i="1"/>
  <c r="H42" i="1"/>
  <c r="H41" i="1"/>
  <c r="H40" i="1"/>
  <c r="H39" i="1"/>
  <c r="S29" i="1"/>
  <c r="R29" i="1"/>
  <c r="Q29" i="1"/>
  <c r="P29" i="1"/>
  <c r="O29" i="1"/>
  <c r="N29" i="1"/>
  <c r="M29" i="1"/>
  <c r="L29" i="1"/>
  <c r="S28" i="1"/>
  <c r="R28" i="1"/>
  <c r="Q28" i="1"/>
  <c r="P28" i="1"/>
  <c r="O28" i="1"/>
  <c r="N28" i="1"/>
  <c r="M28" i="1"/>
  <c r="L28" i="1"/>
  <c r="T27" i="1"/>
  <c r="M46" i="1" l="1"/>
  <c r="M51" i="1" s="1"/>
  <c r="G64" i="1"/>
  <c r="D46" i="1"/>
  <c r="D51" i="1" s="1"/>
  <c r="G59" i="1"/>
  <c r="O46" i="1"/>
  <c r="O51" i="1" s="1"/>
  <c r="P40" i="1"/>
  <c r="H44" i="1"/>
  <c r="C65" i="1"/>
  <c r="C70" i="1" s="1"/>
  <c r="P42" i="1"/>
  <c r="P43" i="1"/>
  <c r="D65" i="1"/>
  <c r="D70" i="1" s="1"/>
  <c r="P44" i="1"/>
  <c r="F65" i="1"/>
  <c r="F70" i="1" s="1"/>
  <c r="K46" i="1"/>
  <c r="K51" i="1" s="1"/>
  <c r="P39" i="1"/>
  <c r="H45" i="1"/>
  <c r="B46" i="1"/>
  <c r="L46" i="1"/>
  <c r="L51" i="1" s="1"/>
  <c r="P41" i="1"/>
  <c r="P46" i="1" l="1"/>
  <c r="B51" i="1"/>
  <c r="H46" i="1"/>
  <c r="H49" i="1" l="1"/>
  <c r="H47" i="1"/>
  <c r="P47" i="1"/>
  <c r="P49" i="1"/>
  <c r="P25" i="1" l="1"/>
  <c r="P30" i="1" s="1"/>
  <c r="Q25" i="1"/>
  <c r="Q30" i="1" s="1"/>
  <c r="N25" i="1"/>
  <c r="N30" i="1" s="1"/>
  <c r="S25" i="1"/>
  <c r="S30" i="1" s="1"/>
  <c r="O25" i="1"/>
  <c r="O30" i="1" s="1"/>
  <c r="R25" i="1"/>
  <c r="R30" i="1" s="1"/>
  <c r="L25" i="1"/>
  <c r="L30" i="1" l="1"/>
  <c r="M25" i="1"/>
  <c r="M30" i="1" s="1"/>
  <c r="T26" i="1" l="1"/>
  <c r="U27" i="1" l="1"/>
  <c r="I25" i="1"/>
  <c r="I30" i="1" s="1"/>
  <c r="F25" i="1"/>
  <c r="F30" i="1" s="1"/>
  <c r="H25" i="1"/>
  <c r="H30" i="1" s="1"/>
  <c r="E25" i="1"/>
  <c r="E30" i="1" s="1"/>
  <c r="C25" i="1"/>
  <c r="C30" i="1"/>
  <c r="K25" i="1"/>
  <c r="K30" i="1" s="1"/>
  <c r="D25" i="1"/>
  <c r="D30" i="1" s="1"/>
  <c r="G25" i="1"/>
  <c r="G30" i="1" s="1"/>
  <c r="J25" i="1"/>
  <c r="J30" i="1" s="1"/>
  <c r="G61" i="1"/>
  <c r="B65" i="1"/>
  <c r="B70" i="1" s="1"/>
  <c r="G65" i="1" l="1"/>
  <c r="G66" i="1" s="1"/>
  <c r="G68" i="1" l="1"/>
</calcChain>
</file>

<file path=xl/sharedStrings.xml><?xml version="1.0" encoding="utf-8"?>
<sst xmlns="http://schemas.openxmlformats.org/spreadsheetml/2006/main" count="1624" uniqueCount="73">
  <si>
    <t xml:space="preserve">PROGRAMACION SEMANAL DE ALIMENTO </t>
  </si>
  <si>
    <t>UNIDAD DE PRODUCCIÓN</t>
  </si>
  <si>
    <t>ALABAMA</t>
  </si>
  <si>
    <t xml:space="preserve">LOTES </t>
  </si>
  <si>
    <t xml:space="preserve">MODULO </t>
  </si>
  <si>
    <t>SEMANA 1</t>
  </si>
  <si>
    <t>FECHA</t>
  </si>
  <si>
    <t xml:space="preserve">LINEA   9 </t>
  </si>
  <si>
    <t>CASETA B</t>
  </si>
  <si>
    <t>CASETA D</t>
  </si>
  <si>
    <t xml:space="preserve">Rango </t>
  </si>
  <si>
    <t>TOTAL</t>
  </si>
  <si>
    <t>CORRALES</t>
  </si>
  <si>
    <t>Viernes</t>
  </si>
  <si>
    <t>Sabado</t>
  </si>
  <si>
    <t>Domingo</t>
  </si>
  <si>
    <t>Lunes</t>
  </si>
  <si>
    <t>Martes</t>
  </si>
  <si>
    <t>Miercoles</t>
  </si>
  <si>
    <t>Jueves</t>
  </si>
  <si>
    <t>PROGRAMADO</t>
  </si>
  <si>
    <t>N AVES</t>
  </si>
  <si>
    <t>Diario</t>
  </si>
  <si>
    <t>Semanal</t>
  </si>
  <si>
    <t>Prueba</t>
  </si>
  <si>
    <t>LINEA   4</t>
  </si>
  <si>
    <t>CASETA A</t>
  </si>
  <si>
    <t xml:space="preserve">LINEA   1 </t>
  </si>
  <si>
    <t>Rango</t>
  </si>
  <si>
    <t>LINEA   7</t>
  </si>
  <si>
    <t>CASETA E</t>
  </si>
  <si>
    <t>FORMATO</t>
  </si>
  <si>
    <t>Código: FO-CL-003</t>
  </si>
  <si>
    <t>PROGRAMACIÓN SEMANAL DE ALIMENTO</t>
  </si>
  <si>
    <t>Versión: 003</t>
  </si>
  <si>
    <t>Aprobación: 11-12-2008</t>
  </si>
  <si>
    <t>MODULO:</t>
  </si>
  <si>
    <t>LOTES:</t>
  </si>
  <si>
    <t>EDAD:</t>
  </si>
  <si>
    <t>UNIDAD DE PRODUCCIÓN:</t>
  </si>
  <si>
    <t>FECHA:</t>
  </si>
  <si>
    <t>TIPO DE ALIMENTO:</t>
  </si>
  <si>
    <t>LINEA 9</t>
  </si>
  <si>
    <t>CORRAL</t>
  </si>
  <si>
    <t>RANGO</t>
  </si>
  <si>
    <t>VIERNES</t>
  </si>
  <si>
    <t>SABADO</t>
  </si>
  <si>
    <t>DOMINGO</t>
  </si>
  <si>
    <t>LUNES</t>
  </si>
  <si>
    <t>MARTES</t>
  </si>
  <si>
    <t>MIERCOLES</t>
  </si>
  <si>
    <t>JUEVES</t>
  </si>
  <si>
    <t>LINEA 4</t>
  </si>
  <si>
    <t>LINEA 1</t>
  </si>
  <si>
    <t>LINEA 7</t>
  </si>
  <si>
    <t>CASETA C</t>
  </si>
  <si>
    <t>F539 - M540</t>
  </si>
  <si>
    <t>SEMANA 2</t>
  </si>
  <si>
    <t>SEMANA 3</t>
  </si>
  <si>
    <t>SEMANA 5</t>
  </si>
  <si>
    <t>SEMANA 7</t>
  </si>
  <si>
    <t>SEMANA 8</t>
  </si>
  <si>
    <t>SEMANA 9</t>
  </si>
  <si>
    <t>DESC</t>
  </si>
  <si>
    <t>SEMANA 10</t>
  </si>
  <si>
    <t>SEMANA 12</t>
  </si>
  <si>
    <t>SEMANA 15</t>
  </si>
  <si>
    <t>SEMANA 16</t>
  </si>
  <si>
    <t>Prepostura - Levante</t>
  </si>
  <si>
    <t>SEMANA 17</t>
  </si>
  <si>
    <t>SEMANA 18</t>
  </si>
  <si>
    <t>SEMANA 19</t>
  </si>
  <si>
    <t>09 AL 15 DE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</si>
</sst>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31" x14ac:knownFonts="1">
    <font>
      <sz val="11"/>
      <color theme="1"/>
      <name val="Calibri"/>
      <family val="2"/>
      <scheme val="minor"/>
    </font>
    <font>
      <sz val="20"/>
      <name val="Arial"/>
      <family val="2"/>
    </font>
    <font>
      <sz val="24"/>
      <name val="Arial"/>
      <family val="2"/>
    </font>
    <font>
      <b/>
      <sz val="20"/>
      <name val="Arial"/>
      <family val="2"/>
    </font>
    <font>
      <u/>
      <sz val="20"/>
      <name val="Arial"/>
      <family val="2"/>
    </font>
    <font>
      <b/>
      <sz val="28"/>
      <color rgb="FFFF0000"/>
      <name val="Arial"/>
      <family val="2"/>
    </font>
    <font>
      <b/>
      <sz val="26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24"/>
      <color indexed="10"/>
      <name val="Arial"/>
      <family val="2"/>
    </font>
    <font>
      <sz val="24"/>
      <color theme="3"/>
      <name val="Arial"/>
      <family val="2"/>
    </font>
    <font>
      <b/>
      <sz val="24"/>
      <color rgb="FFFF0000"/>
      <name val="Arial"/>
      <family val="2"/>
    </font>
    <font>
      <sz val="22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6"/>
      <color rgb="FFFF0000"/>
      <name val="Arial"/>
      <family val="2"/>
    </font>
    <font>
      <b/>
      <sz val="20"/>
      <color rgb="FFFF0000"/>
      <name val="Arial"/>
      <family val="2"/>
    </font>
    <font>
      <b/>
      <sz val="26"/>
      <color rgb="FFFF0000"/>
      <name val="Arial"/>
      <family val="2"/>
    </font>
    <font>
      <sz val="18"/>
      <name val="Arial"/>
      <family val="2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b/>
      <u/>
      <sz val="14"/>
      <name val="Arial"/>
      <family val="2"/>
    </font>
    <font>
      <sz val="14"/>
      <color rgb="FF003366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Border="1" applyAlignment="1">
      <alignment horizontal="center" vertical="center"/>
    </xf>
    <xf numFmtId="10" fontId="1" fillId="2" borderId="0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11" fillId="2" borderId="6" xfId="0" applyNumberFormat="1" applyFont="1" applyFill="1" applyBorder="1" applyAlignment="1">
      <alignment horizontal="center" vertical="center"/>
    </xf>
    <xf numFmtId="164" fontId="11" fillId="2" borderId="7" xfId="0" applyNumberFormat="1" applyFont="1" applyFill="1" applyBorder="1" applyAlignment="1">
      <alignment horizontal="center" vertical="center"/>
    </xf>
    <xf numFmtId="164" fontId="11" fillId="2" borderId="9" xfId="0" applyNumberFormat="1" applyFont="1" applyFill="1" applyBorder="1" applyAlignment="1">
      <alignment horizontal="center" vertical="center"/>
    </xf>
    <xf numFmtId="164" fontId="12" fillId="0" borderId="10" xfId="0" applyNumberFormat="1" applyFont="1" applyFill="1" applyBorder="1" applyAlignment="1">
      <alignment horizontal="center" vertical="center"/>
    </xf>
    <xf numFmtId="165" fontId="12" fillId="0" borderId="6" xfId="0" applyNumberFormat="1" applyFont="1" applyBorder="1" applyAlignment="1">
      <alignment horizontal="center" vertical="center"/>
    </xf>
    <xf numFmtId="165" fontId="12" fillId="0" borderId="7" xfId="0" applyNumberFormat="1" applyFont="1" applyBorder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64" fontId="13" fillId="0" borderId="10" xfId="0" applyNumberFormat="1" applyFont="1" applyFill="1" applyBorder="1" applyAlignment="1">
      <alignment horizontal="center" vertical="center"/>
    </xf>
    <xf numFmtId="1" fontId="11" fillId="6" borderId="6" xfId="0" applyNumberFormat="1" applyFont="1" applyFill="1" applyBorder="1" applyAlignment="1">
      <alignment horizontal="center" vertical="center"/>
    </xf>
    <xf numFmtId="1" fontId="11" fillId="6" borderId="7" xfId="0" applyNumberFormat="1" applyFont="1" applyFill="1" applyBorder="1" applyAlignment="1">
      <alignment horizontal="center" vertical="center"/>
    </xf>
    <xf numFmtId="1" fontId="11" fillId="6" borderId="9" xfId="0" applyNumberFormat="1" applyFont="1" applyFill="1" applyBorder="1" applyAlignment="1">
      <alignment horizontal="center" vertical="center"/>
    </xf>
    <xf numFmtId="1" fontId="14" fillId="7" borderId="10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2" fontId="11" fillId="0" borderId="6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164" fontId="11" fillId="0" borderId="13" xfId="0" applyNumberFormat="1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1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6" borderId="7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164" fontId="11" fillId="2" borderId="5" xfId="0" applyNumberFormat="1" applyFont="1" applyFill="1" applyBorder="1" applyAlignment="1">
      <alignment horizontal="center" vertical="center"/>
    </xf>
    <xf numFmtId="0" fontId="18" fillId="0" borderId="50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64" fontId="11" fillId="2" borderId="16" xfId="0" applyNumberFormat="1" applyFont="1" applyFill="1" applyBorder="1" applyAlignment="1">
      <alignment horizontal="center" vertical="center"/>
    </xf>
    <xf numFmtId="164" fontId="11" fillId="2" borderId="56" xfId="0" applyNumberFormat="1" applyFont="1" applyFill="1" applyBorder="1" applyAlignment="1">
      <alignment horizontal="center" vertical="center"/>
    </xf>
    <xf numFmtId="165" fontId="12" fillId="0" borderId="16" xfId="0" applyNumberFormat="1" applyFont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1" fontId="11" fillId="6" borderId="16" xfId="0" applyNumberFormat="1" applyFont="1" applyFill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64" fontId="11" fillId="0" borderId="57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6" borderId="50" xfId="0" applyFont="1" applyFill="1" applyBorder="1" applyAlignment="1">
      <alignment horizontal="center" vertical="center"/>
    </xf>
    <xf numFmtId="0" fontId="2" fillId="7" borderId="50" xfId="0" applyFont="1" applyFill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12" fillId="0" borderId="9" xfId="0" applyNumberFormat="1" applyFont="1" applyFill="1" applyBorder="1" applyAlignment="1">
      <alignment horizontal="center" vertical="center"/>
    </xf>
    <xf numFmtId="2" fontId="13" fillId="5" borderId="9" xfId="0" applyNumberFormat="1" applyFont="1" applyFill="1" applyBorder="1" applyAlignment="1">
      <alignment horizontal="center" vertical="center"/>
    </xf>
    <xf numFmtId="1" fontId="14" fillId="6" borderId="9" xfId="0" applyNumberFormat="1" applyFont="1" applyFill="1" applyBorder="1" applyAlignment="1">
      <alignment horizontal="center" vertical="center"/>
    </xf>
    <xf numFmtId="2" fontId="14" fillId="7" borderId="9" xfId="0" applyNumberFormat="1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2" fillId="6" borderId="16" xfId="0" applyNumberFormat="1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17" fillId="0" borderId="50" xfId="0" applyFont="1" applyBorder="1" applyAlignment="1">
      <alignment horizontal="center" vertical="center"/>
    </xf>
    <xf numFmtId="0" fontId="19" fillId="5" borderId="50" xfId="0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2" fontId="14" fillId="0" borderId="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5" fillId="2" borderId="24" xfId="0" applyFont="1" applyFill="1" applyBorder="1" applyAlignment="1">
      <alignment horizontal="center" vertical="center"/>
    </xf>
    <xf numFmtId="0" fontId="25" fillId="2" borderId="25" xfId="0" applyFont="1" applyFill="1" applyBorder="1" applyAlignment="1">
      <alignment horizontal="center" vertical="center"/>
    </xf>
    <xf numFmtId="0" fontId="26" fillId="2" borderId="23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19" fillId="8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center" vertical="center"/>
    </xf>
    <xf numFmtId="0" fontId="26" fillId="9" borderId="2" xfId="0" applyFont="1" applyFill="1" applyBorder="1" applyAlignment="1">
      <alignment horizontal="center" vertical="center"/>
    </xf>
    <xf numFmtId="0" fontId="26" fillId="8" borderId="0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/>
    </xf>
    <xf numFmtId="0" fontId="26" fillId="3" borderId="33" xfId="0" applyFont="1" applyFill="1" applyBorder="1" applyAlignment="1">
      <alignment horizontal="center" vertical="center"/>
    </xf>
    <xf numFmtId="0" fontId="26" fillId="3" borderId="19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/>
    </xf>
    <xf numFmtId="0" fontId="26" fillId="3" borderId="20" xfId="0" quotePrefix="1" applyFont="1" applyFill="1" applyBorder="1" applyAlignment="1">
      <alignment horizontal="center" vertical="center"/>
    </xf>
    <xf numFmtId="0" fontId="26" fillId="3" borderId="41" xfId="0" quotePrefix="1" applyFont="1" applyFill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8" fillId="11" borderId="6" xfId="0" applyFont="1" applyFill="1" applyBorder="1" applyAlignment="1">
      <alignment horizontal="center" vertical="center"/>
    </xf>
    <xf numFmtId="0" fontId="28" fillId="12" borderId="7" xfId="0" applyFont="1" applyFill="1" applyBorder="1" applyAlignment="1">
      <alignment horizontal="center" vertical="center"/>
    </xf>
    <xf numFmtId="0" fontId="28" fillId="13" borderId="7" xfId="0" applyFont="1" applyFill="1" applyBorder="1" applyAlignment="1">
      <alignment horizontal="center" vertical="center"/>
    </xf>
    <xf numFmtId="0" fontId="28" fillId="14" borderId="8" xfId="0" applyFont="1" applyFill="1" applyBorder="1" applyAlignment="1">
      <alignment horizontal="center" vertical="center"/>
    </xf>
    <xf numFmtId="0" fontId="28" fillId="17" borderId="8" xfId="0" applyFont="1" applyFill="1" applyBorder="1" applyAlignment="1">
      <alignment horizontal="center" vertical="center"/>
    </xf>
    <xf numFmtId="164" fontId="19" fillId="0" borderId="6" xfId="0" applyNumberFormat="1" applyFont="1" applyFill="1" applyBorder="1" applyAlignment="1">
      <alignment horizontal="center" vertical="center"/>
    </xf>
    <xf numFmtId="164" fontId="19" fillId="0" borderId="16" xfId="0" applyNumberFormat="1" applyFont="1" applyFill="1" applyBorder="1" applyAlignment="1">
      <alignment horizontal="center" vertical="center"/>
    </xf>
    <xf numFmtId="164" fontId="19" fillId="0" borderId="7" xfId="0" applyNumberFormat="1" applyFont="1" applyFill="1" applyBorder="1" applyAlignment="1">
      <alignment horizontal="center" vertical="center"/>
    </xf>
    <xf numFmtId="164" fontId="19" fillId="0" borderId="7" xfId="0" applyNumberFormat="1" applyFont="1" applyBorder="1" applyAlignment="1">
      <alignment horizontal="center" vertical="center"/>
    </xf>
    <xf numFmtId="164" fontId="19" fillId="0" borderId="9" xfId="0" applyNumberFormat="1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164" fontId="19" fillId="0" borderId="12" xfId="0" applyNumberFormat="1" applyFont="1" applyFill="1" applyBorder="1" applyAlignment="1">
      <alignment horizontal="center" vertical="center"/>
    </xf>
    <xf numFmtId="164" fontId="19" fillId="0" borderId="57" xfId="0" applyNumberFormat="1" applyFont="1" applyFill="1" applyBorder="1" applyAlignment="1">
      <alignment horizontal="center" vertical="center"/>
    </xf>
    <xf numFmtId="164" fontId="19" fillId="0" borderId="36" xfId="0" applyNumberFormat="1" applyFont="1" applyFill="1" applyBorder="1" applyAlignment="1">
      <alignment horizontal="center" vertical="center"/>
    </xf>
    <xf numFmtId="164" fontId="19" fillId="0" borderId="37" xfId="0" applyNumberFormat="1" applyFont="1" applyBorder="1" applyAlignment="1">
      <alignment horizontal="center" vertical="center"/>
    </xf>
    <xf numFmtId="164" fontId="19" fillId="0" borderId="38" xfId="0" applyNumberFormat="1" applyFont="1" applyBorder="1" applyAlignment="1">
      <alignment horizontal="center" vertical="center"/>
    </xf>
    <xf numFmtId="0" fontId="26" fillId="10" borderId="30" xfId="0" applyFont="1" applyFill="1" applyBorder="1" applyAlignment="1">
      <alignment horizontal="center" vertical="center"/>
    </xf>
    <xf numFmtId="164" fontId="26" fillId="0" borderId="59" xfId="0" applyNumberFormat="1" applyFont="1" applyFill="1" applyBorder="1" applyAlignment="1">
      <alignment horizontal="center" vertical="center"/>
    </xf>
    <xf numFmtId="164" fontId="26" fillId="0" borderId="58" xfId="0" applyNumberFormat="1" applyFont="1" applyFill="1" applyBorder="1" applyAlignment="1">
      <alignment horizontal="center" vertical="center"/>
    </xf>
    <xf numFmtId="164" fontId="26" fillId="0" borderId="39" xfId="0" applyNumberFormat="1" applyFont="1" applyFill="1" applyBorder="1" applyAlignment="1">
      <alignment horizontal="center" vertical="center"/>
    </xf>
    <xf numFmtId="164" fontId="26" fillId="0" borderId="40" xfId="0" applyNumberFormat="1" applyFont="1" applyFill="1" applyBorder="1" applyAlignment="1">
      <alignment horizontal="center" vertical="center"/>
    </xf>
    <xf numFmtId="164" fontId="26" fillId="0" borderId="32" xfId="0" applyNumberFormat="1" applyFont="1" applyFill="1" applyBorder="1" applyAlignment="1">
      <alignment horizontal="center" vertical="center"/>
    </xf>
    <xf numFmtId="164" fontId="26" fillId="0" borderId="23" xfId="0" applyNumberFormat="1" applyFont="1" applyFill="1" applyBorder="1" applyAlignment="1">
      <alignment horizontal="center" vertical="center"/>
    </xf>
    <xf numFmtId="1" fontId="19" fillId="0" borderId="23" xfId="0" applyNumberFormat="1" applyFont="1" applyFill="1" applyBorder="1" applyAlignment="1">
      <alignment horizontal="center" vertical="center"/>
    </xf>
    <xf numFmtId="1" fontId="19" fillId="0" borderId="0" xfId="0" applyNumberFormat="1" applyFont="1" applyFill="1" applyBorder="1" applyAlignment="1">
      <alignment horizontal="center" vertical="center"/>
    </xf>
    <xf numFmtId="1" fontId="19" fillId="0" borderId="27" xfId="0" applyNumberFormat="1" applyFont="1" applyFill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6" fillId="0" borderId="23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8" borderId="22" xfId="0" applyFont="1" applyFill="1" applyBorder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6" fillId="3" borderId="33" xfId="0" quotePrefix="1" applyFont="1" applyFill="1" applyBorder="1" applyAlignment="1">
      <alignment horizontal="center" vertical="center"/>
    </xf>
    <xf numFmtId="0" fontId="26" fillId="10" borderId="4" xfId="0" applyFont="1" applyFill="1" applyBorder="1" applyAlignment="1">
      <alignment horizontal="center" vertical="center"/>
    </xf>
    <xf numFmtId="0" fontId="26" fillId="0" borderId="0" xfId="0" quotePrefix="1" applyFont="1" applyBorder="1" applyAlignment="1">
      <alignment horizontal="center" vertical="center"/>
    </xf>
    <xf numFmtId="0" fontId="26" fillId="10" borderId="42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28" fillId="18" borderId="7" xfId="0" applyFont="1" applyFill="1" applyBorder="1" applyAlignment="1">
      <alignment horizontal="center" vertical="center"/>
    </xf>
    <xf numFmtId="0" fontId="28" fillId="19" borderId="9" xfId="0" applyFont="1" applyFill="1" applyBorder="1" applyAlignment="1">
      <alignment horizontal="center" vertical="center"/>
    </xf>
    <xf numFmtId="164" fontId="19" fillId="0" borderId="6" xfId="0" applyNumberFormat="1" applyFont="1" applyBorder="1" applyAlignment="1">
      <alignment horizontal="center" vertical="center"/>
    </xf>
    <xf numFmtId="164" fontId="19" fillId="2" borderId="10" xfId="0" applyNumberFormat="1" applyFont="1" applyFill="1" applyBorder="1" applyAlignment="1">
      <alignment horizontal="center" vertical="center"/>
    </xf>
    <xf numFmtId="164" fontId="19" fillId="2" borderId="7" xfId="0" applyNumberFormat="1" applyFont="1" applyFill="1" applyBorder="1" applyAlignment="1">
      <alignment horizontal="center" vertical="center"/>
    </xf>
    <xf numFmtId="164" fontId="19" fillId="2" borderId="9" xfId="0" applyNumberFormat="1" applyFont="1" applyFill="1" applyBorder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164" fontId="19" fillId="0" borderId="13" xfId="0" applyNumberFormat="1" applyFont="1" applyBorder="1" applyAlignment="1">
      <alignment horizontal="center" vertical="center"/>
    </xf>
    <xf numFmtId="164" fontId="19" fillId="0" borderId="14" xfId="0" applyNumberFormat="1" applyFont="1" applyBorder="1" applyAlignment="1">
      <alignment horizontal="center" vertical="center"/>
    </xf>
    <xf numFmtId="164" fontId="19" fillId="2" borderId="37" xfId="0" applyNumberFormat="1" applyFont="1" applyFill="1" applyBorder="1" applyAlignment="1">
      <alignment horizontal="center" vertical="center"/>
    </xf>
    <xf numFmtId="164" fontId="19" fillId="2" borderId="38" xfId="0" applyNumberFormat="1" applyFont="1" applyFill="1" applyBorder="1" applyAlignment="1">
      <alignment horizontal="center" vertical="center"/>
    </xf>
    <xf numFmtId="0" fontId="26" fillId="10" borderId="17" xfId="0" applyFont="1" applyFill="1" applyBorder="1" applyAlignment="1">
      <alignment horizontal="center" vertical="center"/>
    </xf>
    <xf numFmtId="164" fontId="26" fillId="2" borderId="39" xfId="0" applyNumberFormat="1" applyFont="1" applyFill="1" applyBorder="1" applyAlignment="1">
      <alignment horizontal="center" vertical="center"/>
    </xf>
    <xf numFmtId="164" fontId="26" fillId="2" borderId="43" xfId="0" applyNumberFormat="1" applyFont="1" applyFill="1" applyBorder="1" applyAlignment="1">
      <alignment horizontal="center" vertical="center"/>
    </xf>
    <xf numFmtId="164" fontId="26" fillId="2" borderId="44" xfId="0" applyNumberFormat="1" applyFont="1" applyFill="1" applyBorder="1" applyAlignment="1">
      <alignment horizontal="center" vertical="center"/>
    </xf>
    <xf numFmtId="164" fontId="26" fillId="2" borderId="32" xfId="0" applyNumberFormat="1" applyFont="1" applyFill="1" applyBorder="1" applyAlignment="1">
      <alignment horizontal="center" vertical="center"/>
    </xf>
    <xf numFmtId="164" fontId="19" fillId="2" borderId="23" xfId="0" applyNumberFormat="1" applyFont="1" applyFill="1" applyBorder="1" applyAlignment="1">
      <alignment horizontal="center" vertical="center"/>
    </xf>
    <xf numFmtId="1" fontId="19" fillId="2" borderId="0" xfId="0" applyNumberFormat="1" applyFont="1" applyFill="1" applyBorder="1" applyAlignment="1">
      <alignment horizontal="center" vertical="center"/>
    </xf>
    <xf numFmtId="164" fontId="26" fillId="2" borderId="23" xfId="0" applyNumberFormat="1" applyFont="1" applyFill="1" applyBorder="1" applyAlignment="1">
      <alignment horizontal="center" vertical="center"/>
    </xf>
    <xf numFmtId="0" fontId="26" fillId="8" borderId="23" xfId="0" applyFont="1" applyFill="1" applyBorder="1" applyAlignment="1">
      <alignment horizontal="center" vertical="center"/>
    </xf>
    <xf numFmtId="0" fontId="26" fillId="9" borderId="48" xfId="0" applyFont="1" applyFill="1" applyBorder="1" applyAlignment="1">
      <alignment horizontal="center" vertical="center"/>
    </xf>
    <xf numFmtId="0" fontId="26" fillId="3" borderId="34" xfId="0" applyFont="1" applyFill="1" applyBorder="1" applyAlignment="1">
      <alignment horizontal="center" vertical="center"/>
    </xf>
    <xf numFmtId="0" fontId="26" fillId="3" borderId="35" xfId="0" applyFont="1" applyFill="1" applyBorder="1" applyAlignment="1">
      <alignment horizontal="center" vertical="center"/>
    </xf>
    <xf numFmtId="0" fontId="26" fillId="10" borderId="49" xfId="0" applyFont="1" applyFill="1" applyBorder="1" applyAlignment="1">
      <alignment horizontal="center" vertical="center"/>
    </xf>
    <xf numFmtId="0" fontId="26" fillId="0" borderId="50" xfId="0" applyFont="1" applyFill="1" applyBorder="1" applyAlignment="1">
      <alignment horizontal="center" vertical="center"/>
    </xf>
    <xf numFmtId="0" fontId="26" fillId="3" borderId="29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25" fillId="0" borderId="51" xfId="0" applyFont="1" applyBorder="1" applyAlignment="1">
      <alignment horizontal="center" vertical="center"/>
    </xf>
    <xf numFmtId="0" fontId="26" fillId="0" borderId="50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164" fontId="19" fillId="0" borderId="50" xfId="0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164" fontId="19" fillId="0" borderId="16" xfId="0" applyNumberFormat="1" applyFont="1" applyBorder="1" applyAlignment="1">
      <alignment horizontal="center" vertical="center"/>
    </xf>
    <xf numFmtId="164" fontId="19" fillId="0" borderId="37" xfId="0" applyNumberFormat="1" applyFont="1" applyFill="1" applyBorder="1" applyAlignment="1">
      <alignment horizontal="center" vertical="center"/>
    </xf>
    <xf numFmtId="164" fontId="19" fillId="0" borderId="52" xfId="0" applyNumberFormat="1" applyFont="1" applyFill="1" applyBorder="1" applyAlignment="1">
      <alignment horizontal="center" vertical="center"/>
    </xf>
    <xf numFmtId="0" fontId="26" fillId="0" borderId="53" xfId="0" applyFont="1" applyBorder="1" applyAlignment="1">
      <alignment horizontal="center" vertical="center"/>
    </xf>
    <xf numFmtId="164" fontId="19" fillId="0" borderId="26" xfId="0" applyNumberFormat="1" applyFont="1" applyBorder="1" applyAlignment="1">
      <alignment horizontal="center" vertical="center"/>
    </xf>
    <xf numFmtId="0" fontId="26" fillId="10" borderId="18" xfId="0" applyFont="1" applyFill="1" applyBorder="1" applyAlignment="1">
      <alignment horizontal="center" vertical="center"/>
    </xf>
    <xf numFmtId="164" fontId="26" fillId="0" borderId="54" xfId="0" applyNumberFormat="1" applyFont="1" applyFill="1" applyBorder="1" applyAlignment="1">
      <alignment horizontal="center" vertical="center"/>
    </xf>
    <xf numFmtId="164" fontId="26" fillId="0" borderId="55" xfId="0" applyNumberFormat="1" applyFont="1" applyFill="1" applyBorder="1" applyAlignment="1">
      <alignment horizontal="center" vertical="center"/>
    </xf>
    <xf numFmtId="164" fontId="26" fillId="0" borderId="17" xfId="0" applyNumberFormat="1" applyFont="1" applyFill="1" applyBorder="1" applyAlignment="1">
      <alignment horizontal="center" vertical="center"/>
    </xf>
    <xf numFmtId="164" fontId="26" fillId="0" borderId="0" xfId="0" applyNumberFormat="1" applyFont="1" applyFill="1" applyBorder="1" applyAlignment="1">
      <alignment horizontal="center" vertical="center"/>
    </xf>
    <xf numFmtId="0" fontId="26" fillId="16" borderId="17" xfId="0" applyFont="1" applyFill="1" applyBorder="1" applyAlignment="1">
      <alignment horizontal="center" vertical="center"/>
    </xf>
    <xf numFmtId="164" fontId="26" fillId="0" borderId="43" xfId="0" applyNumberFormat="1" applyFont="1" applyFill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27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19" fillId="0" borderId="10" xfId="0" applyNumberFormat="1" applyFont="1" applyFill="1" applyBorder="1" applyAlignment="1">
      <alignment horizontal="center" vertical="center"/>
    </xf>
    <xf numFmtId="164" fontId="19" fillId="0" borderId="15" xfId="0" applyNumberFormat="1" applyFont="1" applyFill="1" applyBorder="1" applyAlignment="1">
      <alignment horizontal="center" vertical="center"/>
    </xf>
    <xf numFmtId="164" fontId="26" fillId="0" borderId="47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6" fillId="8" borderId="32" xfId="0" applyFont="1" applyFill="1" applyBorder="1" applyAlignment="1">
      <alignment vertical="center"/>
    </xf>
    <xf numFmtId="0" fontId="28" fillId="20" borderId="8" xfId="0" applyFont="1" applyFill="1" applyBorder="1" applyAlignment="1">
      <alignment horizontal="center" vertical="center"/>
    </xf>
    <xf numFmtId="0" fontId="26" fillId="3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6" fillId="3" borderId="60" xfId="0" applyFont="1" applyFill="1" applyBorder="1" applyAlignment="1">
      <alignment horizontal="center" vertical="center"/>
    </xf>
    <xf numFmtId="0" fontId="28" fillId="14" borderId="9" xfId="0" applyFont="1" applyFill="1" applyBorder="1" applyAlignment="1">
      <alignment horizontal="center" vertical="center"/>
    </xf>
    <xf numFmtId="164" fontId="19" fillId="0" borderId="26" xfId="0" applyNumberFormat="1" applyFont="1" applyFill="1" applyBorder="1" applyAlignment="1">
      <alignment horizontal="center" vertical="center"/>
    </xf>
    <xf numFmtId="0" fontId="26" fillId="8" borderId="2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0" fillId="0" borderId="46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26" fillId="0" borderId="0" xfId="0" applyNumberFormat="1" applyFont="1" applyFill="1" applyBorder="1" applyAlignment="1">
      <alignment horizontal="center" vertical="center"/>
    </xf>
    <xf numFmtId="1" fontId="26" fillId="0" borderId="46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8" fillId="15" borderId="9" xfId="0" applyFont="1" applyFill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1" fontId="26" fillId="0" borderId="27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6" fillId="17" borderId="3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25" fillId="2" borderId="18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center" vertical="center"/>
    </xf>
    <xf numFmtId="0" fontId="25" fillId="2" borderId="28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horizontal="center" vertical="center"/>
    </xf>
    <xf numFmtId="0" fontId="26" fillId="2" borderId="24" xfId="0" applyFont="1" applyFill="1" applyBorder="1" applyAlignment="1">
      <alignment horizontal="center" vertical="center"/>
    </xf>
    <xf numFmtId="0" fontId="26" fillId="2" borderId="25" xfId="0" applyFont="1" applyFill="1" applyBorder="1" applyAlignment="1">
      <alignment horizontal="center" vertical="center"/>
    </xf>
    <xf numFmtId="0" fontId="26" fillId="2" borderId="26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29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26" fillId="8" borderId="30" xfId="0" applyFont="1" applyFill="1" applyBorder="1" applyAlignment="1">
      <alignment horizontal="center" vertical="center"/>
    </xf>
    <xf numFmtId="0" fontId="26" fillId="8" borderId="31" xfId="0" applyFont="1" applyFill="1" applyBorder="1" applyAlignment="1">
      <alignment horizontal="center" vertical="center"/>
    </xf>
    <xf numFmtId="0" fontId="26" fillId="8" borderId="32" xfId="0" applyFont="1" applyFill="1" applyBorder="1" applyAlignment="1">
      <alignment horizontal="center" vertical="center"/>
    </xf>
    <xf numFmtId="1" fontId="26" fillId="0" borderId="23" xfId="0" applyNumberFormat="1" applyFont="1" applyFill="1" applyBorder="1" applyAlignment="1">
      <alignment horizontal="center" vertical="center"/>
    </xf>
    <xf numFmtId="1" fontId="26" fillId="0" borderId="0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158750</xdr:colOff>
      <xdr:row>0</xdr:row>
      <xdr:rowOff>79375</xdr:rowOff>
    </xdr:from>
    <xdr:to>
      <xdr:col>0</xdr:col>
      <xdr:colOff>2354792</xdr:colOff>
      <xdr:row>2</xdr:row>
      <xdr:rowOff>269875</xdr:rowOff>
    </xdr:to>
    <xdr:pic>
      <xdr:nvPicPr>
        <xdr:cNvPr id="4" name="Imagen 3" descr="Aviagen revoluciona las pruebas de Genómica - aviNews, la revista global de  avicultura">
          <a:extLst>
            <a:ext uri="{FF2B5EF4-FFF2-40B4-BE49-F238E27FC236}">
              <a16:creationId xmlns:a16="http://schemas.microsoft.com/office/drawing/2014/main" id="{DE222D03-C212-4AB9-ACC0-A1ED6C266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" y="79375"/>
          <a:ext cx="2196042" cy="79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41" zoomScale="30" zoomScaleNormal="30" workbookViewId="0">
      <selection activeCell="L24" sqref="L24:O24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0" width="33.42578125" style="19" bestFit="1" customWidth="1"/>
    <col min="11" max="12" width="21.285156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315" t="s">
        <v>0</v>
      </c>
      <c r="B3" s="315"/>
      <c r="C3" s="31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2"/>
      <c r="Z3" s="2"/>
      <c r="AA3" s="2"/>
      <c r="AB3" s="2"/>
      <c r="AC3" s="2"/>
      <c r="AD3" s="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4" t="s">
        <v>1</v>
      </c>
      <c r="B9" s="4"/>
      <c r="C9" s="4"/>
      <c r="D9" s="1"/>
      <c r="E9" s="316" t="s">
        <v>2</v>
      </c>
      <c r="F9" s="316"/>
      <c r="G9" s="316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316"/>
      <c r="S9" s="31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4"/>
      <c r="B10" s="4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4" t="s">
        <v>4</v>
      </c>
      <c r="B11" s="4"/>
      <c r="C11" s="4"/>
      <c r="D11" s="1"/>
      <c r="E11" s="6">
        <v>1</v>
      </c>
      <c r="F11" s="1"/>
      <c r="G11" s="1"/>
      <c r="H11" s="1"/>
      <c r="I11" s="1"/>
      <c r="J11" s="1"/>
      <c r="K11" s="317" t="s">
        <v>5</v>
      </c>
      <c r="L11" s="317"/>
      <c r="M11" s="7"/>
      <c r="N11" s="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4"/>
      <c r="B12" s="4"/>
      <c r="C12" s="4"/>
      <c r="D12" s="1"/>
      <c r="E12" s="5"/>
      <c r="F12" s="1"/>
      <c r="G12" s="1"/>
      <c r="H12" s="1"/>
      <c r="I12" s="1"/>
      <c r="J12" s="1"/>
      <c r="K12" s="7"/>
      <c r="L12" s="7"/>
      <c r="M12" s="7"/>
      <c r="N12" s="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1"/>
      <c r="X13" s="1"/>
      <c r="Y13" s="1"/>
    </row>
    <row r="14" spans="1:30" s="3" customFormat="1" ht="27" thickBot="1" x14ac:dyDescent="0.3">
      <c r="A14" s="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328" t="s">
        <v>55</v>
      </c>
      <c r="C15" s="329"/>
      <c r="D15" s="329"/>
      <c r="E15" s="329"/>
      <c r="F15" s="329"/>
      <c r="G15" s="329"/>
      <c r="H15" s="329"/>
      <c r="I15" s="329"/>
      <c r="J15" s="329"/>
      <c r="K15" s="330"/>
      <c r="L15" s="323" t="s">
        <v>9</v>
      </c>
      <c r="M15" s="323"/>
      <c r="N15" s="323"/>
      <c r="O15" s="324"/>
      <c r="P15" s="325" t="s">
        <v>30</v>
      </c>
      <c r="Q15" s="326"/>
      <c r="R15" s="326"/>
      <c r="S15" s="327"/>
      <c r="T15" s="12"/>
    </row>
    <row r="16" spans="1:30" ht="39.950000000000003" customHeight="1" x14ac:dyDescent="0.25">
      <c r="A16" s="92" t="s">
        <v>10</v>
      </c>
      <c r="B16" s="16"/>
      <c r="C16" s="15"/>
      <c r="D16" s="21"/>
      <c r="E16" s="15"/>
      <c r="F16" s="15"/>
      <c r="G16" s="15"/>
      <c r="H16" s="21"/>
      <c r="I16" s="15"/>
      <c r="J16" s="15"/>
      <c r="K16" s="17"/>
      <c r="L16" s="81"/>
      <c r="M16" s="15"/>
      <c r="N16" s="15"/>
      <c r="O16" s="15"/>
      <c r="P16" s="16"/>
      <c r="Q16" s="15"/>
      <c r="R16" s="78"/>
      <c r="S16" s="17"/>
      <c r="T16" s="18" t="s">
        <v>11</v>
      </c>
      <c r="V16" s="20"/>
      <c r="W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8</v>
      </c>
      <c r="J17" s="21">
        <v>9</v>
      </c>
      <c r="K17" s="22">
        <v>10</v>
      </c>
      <c r="L17" s="81">
        <v>1</v>
      </c>
      <c r="M17" s="21">
        <v>2</v>
      </c>
      <c r="N17" s="21">
        <v>3</v>
      </c>
      <c r="O17" s="21">
        <v>4</v>
      </c>
      <c r="P17" s="14">
        <v>1</v>
      </c>
      <c r="Q17" s="21">
        <v>2</v>
      </c>
      <c r="R17" s="21">
        <v>3</v>
      </c>
      <c r="S17" s="22">
        <v>4</v>
      </c>
      <c r="T17" s="18"/>
      <c r="V17" s="2"/>
      <c r="W17" s="20"/>
    </row>
    <row r="18" spans="1:30" ht="39.950000000000003" customHeight="1" x14ac:dyDescent="0.25">
      <c r="A18" s="94" t="s">
        <v>13</v>
      </c>
      <c r="B18" s="23">
        <f t="shared" ref="B18:S18" si="0">B27*$V$18/1000</f>
        <v>9.6880000000000006</v>
      </c>
      <c r="C18" s="24">
        <f t="shared" si="0"/>
        <v>9.702</v>
      </c>
      <c r="D18" s="24">
        <f t="shared" si="0"/>
        <v>9.702</v>
      </c>
      <c r="E18" s="24">
        <f t="shared" si="0"/>
        <v>9.702</v>
      </c>
      <c r="F18" s="24">
        <f t="shared" si="0"/>
        <v>9.702</v>
      </c>
      <c r="G18" s="24">
        <f t="shared" si="0"/>
        <v>9.702</v>
      </c>
      <c r="H18" s="24">
        <f t="shared" si="0"/>
        <v>9.702</v>
      </c>
      <c r="I18" s="24">
        <f t="shared" si="0"/>
        <v>9.702</v>
      </c>
      <c r="J18" s="24">
        <f t="shared" si="0"/>
        <v>9.702</v>
      </c>
      <c r="K18" s="25">
        <f t="shared" si="0"/>
        <v>9.702</v>
      </c>
      <c r="L18" s="82">
        <f t="shared" si="0"/>
        <v>10.388</v>
      </c>
      <c r="M18" s="24">
        <f t="shared" si="0"/>
        <v>10.388</v>
      </c>
      <c r="N18" s="24">
        <f t="shared" si="0"/>
        <v>10.374000000000001</v>
      </c>
      <c r="O18" s="24">
        <f t="shared" si="0"/>
        <v>10.374000000000001</v>
      </c>
      <c r="P18" s="23">
        <f t="shared" si="0"/>
        <v>10.206</v>
      </c>
      <c r="Q18" s="24">
        <f t="shared" si="0"/>
        <v>10.206</v>
      </c>
      <c r="R18" s="24">
        <f t="shared" si="0"/>
        <v>10.206</v>
      </c>
      <c r="S18" s="25">
        <f t="shared" si="0"/>
        <v>10.192</v>
      </c>
      <c r="T18" s="26">
        <f t="shared" ref="T18:T23" si="1">SUM(B18:S18)</f>
        <v>179.33999999999997</v>
      </c>
      <c r="V18" s="2">
        <v>14</v>
      </c>
      <c r="W18" s="20"/>
    </row>
    <row r="19" spans="1:30" ht="39.950000000000003" customHeight="1" x14ac:dyDescent="0.25">
      <c r="A19" s="95" t="s">
        <v>14</v>
      </c>
      <c r="B19" s="23">
        <f t="shared" ref="B19:S19" si="2">B27*$V$19/1000</f>
        <v>11.417999999999999</v>
      </c>
      <c r="C19" s="24">
        <f t="shared" si="2"/>
        <v>11.4345</v>
      </c>
      <c r="D19" s="24">
        <f t="shared" si="2"/>
        <v>11.4345</v>
      </c>
      <c r="E19" s="24">
        <f t="shared" si="2"/>
        <v>11.4345</v>
      </c>
      <c r="F19" s="24">
        <f t="shared" si="2"/>
        <v>11.4345</v>
      </c>
      <c r="G19" s="24">
        <f t="shared" si="2"/>
        <v>11.4345</v>
      </c>
      <c r="H19" s="24">
        <f t="shared" si="2"/>
        <v>11.4345</v>
      </c>
      <c r="I19" s="24">
        <f t="shared" si="2"/>
        <v>11.4345</v>
      </c>
      <c r="J19" s="24">
        <f t="shared" si="2"/>
        <v>11.4345</v>
      </c>
      <c r="K19" s="25">
        <f t="shared" si="2"/>
        <v>11.4345</v>
      </c>
      <c r="L19" s="82">
        <f t="shared" si="2"/>
        <v>12.243</v>
      </c>
      <c r="M19" s="24">
        <f t="shared" si="2"/>
        <v>12.243</v>
      </c>
      <c r="N19" s="24">
        <f t="shared" si="2"/>
        <v>12.2265</v>
      </c>
      <c r="O19" s="24">
        <f t="shared" si="2"/>
        <v>12.2265</v>
      </c>
      <c r="P19" s="23">
        <f t="shared" si="2"/>
        <v>12.028499999999999</v>
      </c>
      <c r="Q19" s="24">
        <f t="shared" si="2"/>
        <v>12.028499999999999</v>
      </c>
      <c r="R19" s="24">
        <f t="shared" si="2"/>
        <v>12.028499999999999</v>
      </c>
      <c r="S19" s="25">
        <f t="shared" si="2"/>
        <v>12.012</v>
      </c>
      <c r="T19" s="26">
        <f t="shared" si="1"/>
        <v>211.36499999999998</v>
      </c>
      <c r="V19" s="2">
        <v>16.5</v>
      </c>
      <c r="W19" s="20"/>
    </row>
    <row r="20" spans="1:30" ht="39.75" customHeight="1" x14ac:dyDescent="0.25">
      <c r="A20" s="94" t="s">
        <v>15</v>
      </c>
      <c r="B20" s="79">
        <f t="shared" ref="B20:S20" si="3">B27*$V$20/1000</f>
        <v>14.186</v>
      </c>
      <c r="C20" s="24">
        <f t="shared" si="3"/>
        <v>14.2065</v>
      </c>
      <c r="D20" s="24">
        <f t="shared" si="3"/>
        <v>14.2065</v>
      </c>
      <c r="E20" s="24">
        <f t="shared" si="3"/>
        <v>14.2065</v>
      </c>
      <c r="F20" s="24">
        <f t="shared" si="3"/>
        <v>14.2065</v>
      </c>
      <c r="G20" s="24">
        <f t="shared" si="3"/>
        <v>14.2065</v>
      </c>
      <c r="H20" s="24">
        <f t="shared" si="3"/>
        <v>14.2065</v>
      </c>
      <c r="I20" s="24">
        <f t="shared" si="3"/>
        <v>14.2065</v>
      </c>
      <c r="J20" s="24">
        <f t="shared" si="3"/>
        <v>14.2065</v>
      </c>
      <c r="K20" s="25">
        <f t="shared" si="3"/>
        <v>14.2065</v>
      </c>
      <c r="L20" s="83">
        <f t="shared" si="3"/>
        <v>15.211</v>
      </c>
      <c r="M20" s="24">
        <f t="shared" si="3"/>
        <v>15.211</v>
      </c>
      <c r="N20" s="24">
        <f t="shared" si="3"/>
        <v>15.1905</v>
      </c>
      <c r="O20" s="24">
        <f t="shared" si="3"/>
        <v>15.1905</v>
      </c>
      <c r="P20" s="79">
        <f t="shared" si="3"/>
        <v>14.9445</v>
      </c>
      <c r="Q20" s="24">
        <f t="shared" si="3"/>
        <v>14.9445</v>
      </c>
      <c r="R20" s="24">
        <f t="shared" si="3"/>
        <v>14.9445</v>
      </c>
      <c r="S20" s="25">
        <f t="shared" si="3"/>
        <v>14.923999999999999</v>
      </c>
      <c r="T20" s="26">
        <f t="shared" si="1"/>
        <v>262.60500000000002</v>
      </c>
      <c r="V20" s="2">
        <v>20.5</v>
      </c>
      <c r="W20" s="20"/>
    </row>
    <row r="21" spans="1:30" ht="39.950000000000003" customHeight="1" x14ac:dyDescent="0.25">
      <c r="A21" s="95" t="s">
        <v>16</v>
      </c>
      <c r="B21" s="23">
        <f t="shared" ref="B21:S21" si="4">B27*$V$21/1000</f>
        <v>16.262</v>
      </c>
      <c r="C21" s="24">
        <f t="shared" si="4"/>
        <v>16.285499999999999</v>
      </c>
      <c r="D21" s="24">
        <f t="shared" si="4"/>
        <v>16.285499999999999</v>
      </c>
      <c r="E21" s="24">
        <f t="shared" si="4"/>
        <v>16.285499999999999</v>
      </c>
      <c r="F21" s="24">
        <f t="shared" si="4"/>
        <v>16.285499999999999</v>
      </c>
      <c r="G21" s="24">
        <f t="shared" si="4"/>
        <v>16.285499999999999</v>
      </c>
      <c r="H21" s="24">
        <f t="shared" si="4"/>
        <v>16.285499999999999</v>
      </c>
      <c r="I21" s="24">
        <f t="shared" si="4"/>
        <v>16.285499999999999</v>
      </c>
      <c r="J21" s="24">
        <f t="shared" si="4"/>
        <v>16.285499999999999</v>
      </c>
      <c r="K21" s="25">
        <f t="shared" si="4"/>
        <v>16.285499999999999</v>
      </c>
      <c r="L21" s="82">
        <f t="shared" si="4"/>
        <v>17.437000000000001</v>
      </c>
      <c r="M21" s="24">
        <f t="shared" si="4"/>
        <v>17.437000000000001</v>
      </c>
      <c r="N21" s="24">
        <f t="shared" si="4"/>
        <v>17.413499999999999</v>
      </c>
      <c r="O21" s="24">
        <f t="shared" si="4"/>
        <v>17.413499999999999</v>
      </c>
      <c r="P21" s="23">
        <f t="shared" si="4"/>
        <v>17.131499999999999</v>
      </c>
      <c r="Q21" s="24">
        <f t="shared" si="4"/>
        <v>17.131499999999999</v>
      </c>
      <c r="R21" s="24">
        <f t="shared" si="4"/>
        <v>17.131499999999999</v>
      </c>
      <c r="S21" s="25">
        <f t="shared" si="4"/>
        <v>17.108000000000001</v>
      </c>
      <c r="T21" s="26">
        <f t="shared" si="1"/>
        <v>301.03500000000003</v>
      </c>
      <c r="V21" s="2">
        <v>23.5</v>
      </c>
      <c r="W21" s="20"/>
    </row>
    <row r="22" spans="1:30" ht="39.950000000000003" customHeight="1" x14ac:dyDescent="0.25">
      <c r="A22" s="94" t="s">
        <v>17</v>
      </c>
      <c r="B22" s="23">
        <f t="shared" ref="B22:S22" si="5">B27*$V$22/1000</f>
        <v>18.684000000000001</v>
      </c>
      <c r="C22" s="24">
        <f t="shared" si="5"/>
        <v>18.710999999999999</v>
      </c>
      <c r="D22" s="24">
        <f t="shared" si="5"/>
        <v>18.710999999999999</v>
      </c>
      <c r="E22" s="24">
        <f t="shared" si="5"/>
        <v>18.710999999999999</v>
      </c>
      <c r="F22" s="24">
        <f t="shared" si="5"/>
        <v>18.710999999999999</v>
      </c>
      <c r="G22" s="24">
        <f t="shared" si="5"/>
        <v>18.710999999999999</v>
      </c>
      <c r="H22" s="24">
        <f t="shared" si="5"/>
        <v>18.710999999999999</v>
      </c>
      <c r="I22" s="24">
        <f t="shared" si="5"/>
        <v>18.710999999999999</v>
      </c>
      <c r="J22" s="24">
        <f t="shared" si="5"/>
        <v>18.710999999999999</v>
      </c>
      <c r="K22" s="25">
        <f t="shared" si="5"/>
        <v>18.710999999999999</v>
      </c>
      <c r="L22" s="82">
        <f t="shared" si="5"/>
        <v>20.033999999999999</v>
      </c>
      <c r="M22" s="24">
        <f t="shared" si="5"/>
        <v>20.033999999999999</v>
      </c>
      <c r="N22" s="24">
        <f t="shared" si="5"/>
        <v>20.007000000000001</v>
      </c>
      <c r="O22" s="24">
        <f t="shared" si="5"/>
        <v>20.007000000000001</v>
      </c>
      <c r="P22" s="23">
        <f t="shared" si="5"/>
        <v>19.683</v>
      </c>
      <c r="Q22" s="24">
        <f t="shared" si="5"/>
        <v>19.683</v>
      </c>
      <c r="R22" s="24">
        <f t="shared" si="5"/>
        <v>19.683</v>
      </c>
      <c r="S22" s="25">
        <f t="shared" si="5"/>
        <v>19.655999999999999</v>
      </c>
      <c r="T22" s="26">
        <f t="shared" si="1"/>
        <v>345.87</v>
      </c>
      <c r="V22" s="2">
        <v>27</v>
      </c>
      <c r="W22" s="20"/>
    </row>
    <row r="23" spans="1:30" ht="39.950000000000003" customHeight="1" x14ac:dyDescent="0.25">
      <c r="A23" s="95" t="s">
        <v>18</v>
      </c>
      <c r="B23" s="23">
        <f t="shared" ref="B23:S23" si="6">B27*$V$23/1000</f>
        <v>20.414000000000001</v>
      </c>
      <c r="C23" s="24">
        <f t="shared" si="6"/>
        <v>20.4435</v>
      </c>
      <c r="D23" s="24">
        <f t="shared" si="6"/>
        <v>20.4435</v>
      </c>
      <c r="E23" s="24">
        <f t="shared" si="6"/>
        <v>20.4435</v>
      </c>
      <c r="F23" s="24">
        <f t="shared" si="6"/>
        <v>20.4435</v>
      </c>
      <c r="G23" s="24">
        <f t="shared" si="6"/>
        <v>20.4435</v>
      </c>
      <c r="H23" s="24">
        <f t="shared" si="6"/>
        <v>20.4435</v>
      </c>
      <c r="I23" s="24">
        <f t="shared" si="6"/>
        <v>20.4435</v>
      </c>
      <c r="J23" s="24">
        <f t="shared" si="6"/>
        <v>20.4435</v>
      </c>
      <c r="K23" s="25">
        <f t="shared" si="6"/>
        <v>20.4435</v>
      </c>
      <c r="L23" s="82">
        <f t="shared" si="6"/>
        <v>21.888999999999999</v>
      </c>
      <c r="M23" s="24">
        <f t="shared" si="6"/>
        <v>21.888999999999999</v>
      </c>
      <c r="N23" s="24">
        <f t="shared" si="6"/>
        <v>21.859500000000001</v>
      </c>
      <c r="O23" s="24">
        <f t="shared" si="6"/>
        <v>21.859500000000001</v>
      </c>
      <c r="P23" s="23">
        <f t="shared" si="6"/>
        <v>21.505500000000001</v>
      </c>
      <c r="Q23" s="24">
        <f t="shared" si="6"/>
        <v>21.505500000000001</v>
      </c>
      <c r="R23" s="24">
        <f t="shared" si="6"/>
        <v>21.505500000000001</v>
      </c>
      <c r="S23" s="25">
        <f t="shared" si="6"/>
        <v>21.475999999999999</v>
      </c>
      <c r="T23" s="26">
        <f t="shared" si="1"/>
        <v>377.89499999999998</v>
      </c>
      <c r="V23" s="2">
        <v>29.5</v>
      </c>
      <c r="W23" s="20"/>
    </row>
    <row r="24" spans="1:30" ht="39.950000000000003" customHeight="1" x14ac:dyDescent="0.25">
      <c r="A24" s="94" t="s">
        <v>19</v>
      </c>
      <c r="B24" s="23">
        <f t="shared" ref="B24:S24" si="7">B27*$V$24/1000</f>
        <v>22.143999999999998</v>
      </c>
      <c r="C24" s="24">
        <f t="shared" si="7"/>
        <v>22.175999999999998</v>
      </c>
      <c r="D24" s="24">
        <f t="shared" si="7"/>
        <v>22.175999999999998</v>
      </c>
      <c r="E24" s="24">
        <f t="shared" si="7"/>
        <v>22.175999999999998</v>
      </c>
      <c r="F24" s="24">
        <f t="shared" si="7"/>
        <v>22.175999999999998</v>
      </c>
      <c r="G24" s="24">
        <f t="shared" si="7"/>
        <v>22.175999999999998</v>
      </c>
      <c r="H24" s="24">
        <f t="shared" si="7"/>
        <v>22.175999999999998</v>
      </c>
      <c r="I24" s="24">
        <f t="shared" si="7"/>
        <v>22.175999999999998</v>
      </c>
      <c r="J24" s="24">
        <f t="shared" si="7"/>
        <v>22.175999999999998</v>
      </c>
      <c r="K24" s="25">
        <f t="shared" si="7"/>
        <v>22.175999999999998</v>
      </c>
      <c r="L24" s="82">
        <f t="shared" si="7"/>
        <v>23.744</v>
      </c>
      <c r="M24" s="24">
        <f t="shared" si="7"/>
        <v>23.744</v>
      </c>
      <c r="N24" s="24">
        <f t="shared" si="7"/>
        <v>23.712</v>
      </c>
      <c r="O24" s="24">
        <f t="shared" si="7"/>
        <v>23.712</v>
      </c>
      <c r="P24" s="23">
        <f t="shared" si="7"/>
        <v>23.327999999999999</v>
      </c>
      <c r="Q24" s="24">
        <f t="shared" si="7"/>
        <v>23.327999999999999</v>
      </c>
      <c r="R24" s="24">
        <f t="shared" si="7"/>
        <v>23.327999999999999</v>
      </c>
      <c r="S24" s="25">
        <f t="shared" si="7"/>
        <v>23.295999999999999</v>
      </c>
      <c r="T24" s="26">
        <f>SUM(B24:S24)</f>
        <v>409.91999999999985</v>
      </c>
      <c r="V24" s="2">
        <v>32</v>
      </c>
    </row>
    <row r="25" spans="1:30" ht="41.45" customHeight="1" x14ac:dyDescent="0.25">
      <c r="A25" s="95" t="s">
        <v>11</v>
      </c>
      <c r="B25" s="27">
        <f t="shared" ref="B25:C25" si="8">SUM(B18:B24)</f>
        <v>112.79599999999999</v>
      </c>
      <c r="C25" s="28">
        <f t="shared" si="8"/>
        <v>112.95899999999999</v>
      </c>
      <c r="D25" s="28">
        <f>SUM(D18:D24)</f>
        <v>112.95899999999999</v>
      </c>
      <c r="E25" s="28">
        <f t="shared" ref="E25:G25" si="9">SUM(E18:E24)</f>
        <v>112.95899999999999</v>
      </c>
      <c r="F25" s="28">
        <f t="shared" si="9"/>
        <v>112.95899999999999</v>
      </c>
      <c r="G25" s="28">
        <f t="shared" si="9"/>
        <v>112.95899999999999</v>
      </c>
      <c r="H25" s="28">
        <f>SUM(H18:H24)</f>
        <v>112.95899999999999</v>
      </c>
      <c r="I25" s="28">
        <f t="shared" ref="I25:K25" si="10">SUM(I18:I24)</f>
        <v>112.95899999999999</v>
      </c>
      <c r="J25" s="28">
        <f t="shared" si="10"/>
        <v>112.95899999999999</v>
      </c>
      <c r="K25" s="29">
        <f t="shared" si="10"/>
        <v>112.95899999999999</v>
      </c>
      <c r="L25" s="84">
        <f>SUM(L18:L24)</f>
        <v>120.94599999999998</v>
      </c>
      <c r="M25" s="28">
        <f t="shared" ref="M25:O25" si="11">SUM(M18:M24)</f>
        <v>120.94599999999998</v>
      </c>
      <c r="N25" s="28">
        <f t="shared" si="11"/>
        <v>120.783</v>
      </c>
      <c r="O25" s="28">
        <f t="shared" si="11"/>
        <v>120.783</v>
      </c>
      <c r="P25" s="27">
        <f>SUM(P18:P24)</f>
        <v>118.82699999999998</v>
      </c>
      <c r="Q25" s="28">
        <f t="shared" ref="Q25:S25" si="12">SUM(Q18:Q24)</f>
        <v>118.82699999999998</v>
      </c>
      <c r="R25" s="28">
        <f t="shared" si="12"/>
        <v>118.82699999999998</v>
      </c>
      <c r="S25" s="29">
        <f t="shared" si="12"/>
        <v>118.66399999999999</v>
      </c>
      <c r="T25" s="26">
        <f>SUM(B25:S25)</f>
        <v>2088.0299999999993</v>
      </c>
    </row>
    <row r="26" spans="1:30" s="2" customFormat="1" ht="36.75" customHeight="1" x14ac:dyDescent="0.25">
      <c r="A26" s="96" t="s">
        <v>20</v>
      </c>
      <c r="B26" s="30">
        <v>23.5</v>
      </c>
      <c r="C26" s="31">
        <v>23.5</v>
      </c>
      <c r="D26" s="31">
        <v>23.5</v>
      </c>
      <c r="E26" s="31">
        <v>23.5</v>
      </c>
      <c r="F26" s="31">
        <v>23.5</v>
      </c>
      <c r="G26" s="31">
        <v>23.5</v>
      </c>
      <c r="H26" s="31">
        <v>23.5</v>
      </c>
      <c r="I26" s="31">
        <v>23.5</v>
      </c>
      <c r="J26" s="31">
        <v>23.5</v>
      </c>
      <c r="K26" s="32">
        <v>23.5</v>
      </c>
      <c r="L26" s="85">
        <v>23.5</v>
      </c>
      <c r="M26" s="31">
        <v>23.5</v>
      </c>
      <c r="N26" s="31">
        <v>23.5</v>
      </c>
      <c r="O26" s="31">
        <v>23.5</v>
      </c>
      <c r="P26" s="30">
        <v>23.5</v>
      </c>
      <c r="Q26" s="31">
        <v>23.5</v>
      </c>
      <c r="R26" s="31">
        <v>23.5</v>
      </c>
      <c r="S26" s="32">
        <v>23.5</v>
      </c>
      <c r="T26" s="33">
        <f>+((T25/T27)/7)*1000</f>
        <v>50.720965822139078</v>
      </c>
    </row>
    <row r="27" spans="1:30" s="2" customFormat="1" ht="33" customHeight="1" x14ac:dyDescent="0.25">
      <c r="A27" s="97" t="s">
        <v>21</v>
      </c>
      <c r="B27" s="34">
        <v>692</v>
      </c>
      <c r="C27" s="35">
        <v>693</v>
      </c>
      <c r="D27" s="35">
        <v>693</v>
      </c>
      <c r="E27" s="35">
        <v>693</v>
      </c>
      <c r="F27" s="35">
        <v>693</v>
      </c>
      <c r="G27" s="35">
        <v>693</v>
      </c>
      <c r="H27" s="35">
        <v>693</v>
      </c>
      <c r="I27" s="35">
        <v>693</v>
      </c>
      <c r="J27" s="35">
        <v>693</v>
      </c>
      <c r="K27" s="36">
        <v>693</v>
      </c>
      <c r="L27" s="86">
        <v>742</v>
      </c>
      <c r="M27" s="35">
        <v>742</v>
      </c>
      <c r="N27" s="35">
        <v>741</v>
      </c>
      <c r="O27" s="35">
        <v>741</v>
      </c>
      <c r="P27" s="34">
        <v>729</v>
      </c>
      <c r="Q27" s="35">
        <v>729</v>
      </c>
      <c r="R27" s="35">
        <v>729</v>
      </c>
      <c r="S27" s="36">
        <v>728</v>
      </c>
      <c r="T27" s="37">
        <f>SUM(L27:S27)</f>
        <v>5881</v>
      </c>
      <c r="U27" s="2">
        <f>((T25*1000)/T27)/7</f>
        <v>50.720965822139078</v>
      </c>
    </row>
    <row r="28" spans="1:30" s="2" customFormat="1" ht="33" customHeight="1" x14ac:dyDescent="0.25">
      <c r="A28" s="98" t="s">
        <v>22</v>
      </c>
      <c r="B28" s="38">
        <f t="shared" ref="B28:C28" si="13">(B27*B26)/1000</f>
        <v>16.262</v>
      </c>
      <c r="C28" s="39">
        <f t="shared" si="13"/>
        <v>16.285499999999999</v>
      </c>
      <c r="D28" s="39">
        <f>(D27*D26)/1000</f>
        <v>16.285499999999999</v>
      </c>
      <c r="E28" s="39">
        <f>(E27*E26)/1000</f>
        <v>16.285499999999999</v>
      </c>
      <c r="F28" s="39">
        <f t="shared" ref="F28:G28" si="14">(F27*F26)/1000</f>
        <v>16.285499999999999</v>
      </c>
      <c r="G28" s="39">
        <f t="shared" si="14"/>
        <v>16.285499999999999</v>
      </c>
      <c r="H28" s="39">
        <f>(H27*H26)/1000</f>
        <v>16.285499999999999</v>
      </c>
      <c r="I28" s="39">
        <f>(I27*I26)/1000</f>
        <v>16.285499999999999</v>
      </c>
      <c r="J28" s="39">
        <f t="shared" ref="J28:K28" si="15">(J27*J26)/1000</f>
        <v>16.285499999999999</v>
      </c>
      <c r="K28" s="40">
        <f t="shared" si="15"/>
        <v>16.285499999999999</v>
      </c>
      <c r="L28" s="87">
        <f>(L27*L26)/1000</f>
        <v>17.437000000000001</v>
      </c>
      <c r="M28" s="39">
        <f>(M27*M26)/1000</f>
        <v>17.437000000000001</v>
      </c>
      <c r="N28" s="39">
        <f t="shared" ref="N28:S28" si="16">(N27*N26)/1000</f>
        <v>17.413499999999999</v>
      </c>
      <c r="O28" s="39">
        <f t="shared" si="16"/>
        <v>17.413499999999999</v>
      </c>
      <c r="P28" s="38">
        <f t="shared" si="16"/>
        <v>17.131499999999999</v>
      </c>
      <c r="Q28" s="39">
        <f t="shared" si="16"/>
        <v>17.131499999999999</v>
      </c>
      <c r="R28" s="39">
        <f t="shared" si="16"/>
        <v>17.131499999999999</v>
      </c>
      <c r="S28" s="40">
        <f t="shared" si="16"/>
        <v>17.108000000000001</v>
      </c>
      <c r="T28" s="41"/>
    </row>
    <row r="29" spans="1:30" ht="33.75" customHeight="1" x14ac:dyDescent="0.25">
      <c r="A29" s="99" t="s">
        <v>23</v>
      </c>
      <c r="B29" s="42">
        <f t="shared" ref="B29:C29" si="17">((B27*B26)*7)/1000</f>
        <v>113.834</v>
      </c>
      <c r="C29" s="43">
        <f t="shared" si="17"/>
        <v>113.99850000000001</v>
      </c>
      <c r="D29" s="43">
        <f>((D27*D26)*7)/1000</f>
        <v>113.99850000000001</v>
      </c>
      <c r="E29" s="43">
        <f>((E27*E26)*7)/1000</f>
        <v>113.99850000000001</v>
      </c>
      <c r="F29" s="43">
        <f t="shared" ref="F29:G29" si="18">((F27*F26)*7)/1000</f>
        <v>113.99850000000001</v>
      </c>
      <c r="G29" s="43">
        <f t="shared" si="18"/>
        <v>113.99850000000001</v>
      </c>
      <c r="H29" s="43">
        <f>((H27*H26)*7)/1000</f>
        <v>113.99850000000001</v>
      </c>
      <c r="I29" s="43">
        <f>((I27*I26)*7)/1000</f>
        <v>113.99850000000001</v>
      </c>
      <c r="J29" s="43">
        <f t="shared" ref="J29:K29" si="19">((J27*J26)*7)/1000</f>
        <v>113.99850000000001</v>
      </c>
      <c r="K29" s="90">
        <f t="shared" si="19"/>
        <v>113.99850000000001</v>
      </c>
      <c r="L29" s="88">
        <f>((L27*L26)*7)/1000</f>
        <v>122.059</v>
      </c>
      <c r="M29" s="43">
        <f>((M27*M26)*7)/1000</f>
        <v>122.059</v>
      </c>
      <c r="N29" s="43">
        <f t="shared" ref="N29:S29" si="20">((N27*N26)*7)/1000</f>
        <v>121.89449999999999</v>
      </c>
      <c r="O29" s="43">
        <f t="shared" si="20"/>
        <v>121.89449999999999</v>
      </c>
      <c r="P29" s="44">
        <f t="shared" si="20"/>
        <v>119.9205</v>
      </c>
      <c r="Q29" s="45">
        <f t="shared" si="20"/>
        <v>119.9205</v>
      </c>
      <c r="R29" s="45">
        <f t="shared" si="20"/>
        <v>119.9205</v>
      </c>
      <c r="S29" s="46">
        <f t="shared" si="20"/>
        <v>119.756</v>
      </c>
      <c r="T29" s="47"/>
    </row>
    <row r="30" spans="1:30" ht="33.75" customHeight="1" thickBot="1" x14ac:dyDescent="0.3">
      <c r="A30" s="100" t="s">
        <v>24</v>
      </c>
      <c r="B30" s="48">
        <f t="shared" ref="B30:C30" si="21">+(B25/B27)/7*1000</f>
        <v>23.285714285714281</v>
      </c>
      <c r="C30" s="49">
        <f t="shared" si="21"/>
        <v>23.285714285714281</v>
      </c>
      <c r="D30" s="49">
        <f>+(D25/D27)/7*1000</f>
        <v>23.285714285714281</v>
      </c>
      <c r="E30" s="49">
        <f t="shared" ref="E30:G30" si="22">+(E25/E27)/7*1000</f>
        <v>23.285714285714281</v>
      </c>
      <c r="F30" s="49">
        <f t="shared" si="22"/>
        <v>23.285714285714281</v>
      </c>
      <c r="G30" s="49">
        <f t="shared" si="22"/>
        <v>23.285714285714281</v>
      </c>
      <c r="H30" s="49">
        <f>+(H25/H27)/7*1000</f>
        <v>23.285714285714281</v>
      </c>
      <c r="I30" s="49">
        <f t="shared" ref="I30:K30" si="23">+(I25/I27)/7*1000</f>
        <v>23.285714285714281</v>
      </c>
      <c r="J30" s="49">
        <f t="shared" si="23"/>
        <v>23.285714285714281</v>
      </c>
      <c r="K30" s="50">
        <f t="shared" si="23"/>
        <v>23.285714285714281</v>
      </c>
      <c r="L30" s="89">
        <f>+(L25/L27)/7*1000</f>
        <v>23.285714285714281</v>
      </c>
      <c r="M30" s="49">
        <f t="shared" ref="M30:S30" si="24">+(M25/M27)/7*1000</f>
        <v>23.285714285714281</v>
      </c>
      <c r="N30" s="49">
        <f t="shared" si="24"/>
        <v>23.285714285714288</v>
      </c>
      <c r="O30" s="49">
        <f t="shared" si="24"/>
        <v>23.285714285714288</v>
      </c>
      <c r="P30" s="48">
        <f t="shared" si="24"/>
        <v>23.285714285714281</v>
      </c>
      <c r="Q30" s="49">
        <f t="shared" si="24"/>
        <v>23.285714285714281</v>
      </c>
      <c r="R30" s="49">
        <f t="shared" si="24"/>
        <v>23.285714285714281</v>
      </c>
      <c r="S30" s="50">
        <f t="shared" si="24"/>
        <v>23.285714285714281</v>
      </c>
      <c r="T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318" t="s">
        <v>26</v>
      </c>
      <c r="C36" s="319"/>
      <c r="D36" s="319"/>
      <c r="E36" s="319"/>
      <c r="F36" s="319"/>
      <c r="G36" s="319"/>
      <c r="H36" s="102"/>
      <c r="I36" s="55" t="s">
        <v>27</v>
      </c>
      <c r="J36" s="110"/>
      <c r="K36" s="321" t="s">
        <v>26</v>
      </c>
      <c r="L36" s="321"/>
      <c r="M36" s="321"/>
      <c r="N36" s="321"/>
      <c r="O36" s="318"/>
      <c r="P36" s="114"/>
      <c r="Q36" s="56"/>
      <c r="R36" s="56"/>
      <c r="S36" s="3"/>
      <c r="T36" s="3"/>
      <c r="U36" s="57"/>
      <c r="V36" s="3"/>
      <c r="W36" s="56"/>
      <c r="X36" s="56"/>
      <c r="Y36" s="56"/>
      <c r="Z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03" t="s">
        <v>11</v>
      </c>
      <c r="J37" s="111"/>
      <c r="K37" s="101"/>
      <c r="L37" s="15"/>
      <c r="M37" s="15"/>
      <c r="N37" s="15"/>
      <c r="O37" s="15"/>
      <c r="P37" s="103" t="s">
        <v>11</v>
      </c>
      <c r="Q37" s="59"/>
      <c r="R37" s="59"/>
      <c r="S37" s="60"/>
      <c r="T37" s="3"/>
      <c r="U37" s="3"/>
      <c r="V37" s="57"/>
      <c r="W37" s="3"/>
      <c r="X37" s="56"/>
      <c r="Y37" s="56"/>
      <c r="Z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103"/>
      <c r="J38" s="112" t="s">
        <v>12</v>
      </c>
      <c r="K38" s="101">
        <v>1</v>
      </c>
      <c r="L38" s="58">
        <v>2</v>
      </c>
      <c r="M38" s="58">
        <v>3</v>
      </c>
      <c r="N38" s="58">
        <v>4</v>
      </c>
      <c r="O38" s="58">
        <v>5</v>
      </c>
      <c r="P38" s="103"/>
      <c r="Q38" s="59"/>
      <c r="R38" s="59"/>
      <c r="S38" s="61"/>
      <c r="T38" s="2"/>
      <c r="U38" s="62"/>
      <c r="V38" s="62"/>
      <c r="W38" s="2"/>
      <c r="X38" s="2"/>
      <c r="Y38" s="2"/>
      <c r="Z38" s="2"/>
    </row>
    <row r="39" spans="1:30" ht="33.75" customHeight="1" x14ac:dyDescent="0.25">
      <c r="A39" s="94" t="s">
        <v>13</v>
      </c>
      <c r="B39" s="82">
        <f>B48*$I$39/1000</f>
        <v>8.9600000000000009</v>
      </c>
      <c r="C39" s="82">
        <f t="shared" ref="C39:G39" si="25">C48*$I$39/1000</f>
        <v>8.9600000000000009</v>
      </c>
      <c r="D39" s="82">
        <f t="shared" si="25"/>
        <v>8.9600000000000009</v>
      </c>
      <c r="E39" s="82">
        <f t="shared" si="25"/>
        <v>8.9740000000000002</v>
      </c>
      <c r="F39" s="82">
        <f t="shared" si="25"/>
        <v>8.9740000000000002</v>
      </c>
      <c r="G39" s="82">
        <f t="shared" si="25"/>
        <v>8.9740000000000002</v>
      </c>
      <c r="H39" s="104">
        <f t="shared" ref="H39:H46" si="26">SUM(B39:G39)</f>
        <v>53.802000000000007</v>
      </c>
      <c r="I39" s="2">
        <v>14</v>
      </c>
      <c r="J39" s="94" t="s">
        <v>13</v>
      </c>
      <c r="K39" s="82">
        <f>K48*$Q$39/1000</f>
        <v>10.455</v>
      </c>
      <c r="L39" s="82">
        <f t="shared" ref="L39:O39" si="27">L48*$Q$39/1000</f>
        <v>10.455</v>
      </c>
      <c r="M39" s="82">
        <f t="shared" si="27"/>
        <v>10.455</v>
      </c>
      <c r="N39" s="82">
        <f t="shared" si="27"/>
        <v>10.455</v>
      </c>
      <c r="O39" s="82">
        <f t="shared" si="27"/>
        <v>10.47</v>
      </c>
      <c r="P39" s="104">
        <f t="shared" ref="P39:P46" si="28">SUM(K39:O39)</f>
        <v>52.29</v>
      </c>
      <c r="Q39" s="2">
        <v>15</v>
      </c>
      <c r="R39" s="63"/>
      <c r="S39" s="64"/>
      <c r="T39" s="2"/>
      <c r="U39" s="62"/>
      <c r="V39" s="62"/>
      <c r="W39" s="2"/>
      <c r="X39" s="2"/>
      <c r="Y39" s="2"/>
      <c r="Z39" s="2"/>
    </row>
    <row r="40" spans="1:30" ht="33.75" customHeight="1" x14ac:dyDescent="0.25">
      <c r="A40" s="95" t="s">
        <v>14</v>
      </c>
      <c r="B40" s="82">
        <f>B48*$I$40/1000</f>
        <v>10.24</v>
      </c>
      <c r="C40" s="82">
        <f t="shared" ref="C40:G40" si="29">C48*$I$40/1000</f>
        <v>10.24</v>
      </c>
      <c r="D40" s="82">
        <f t="shared" si="29"/>
        <v>10.24</v>
      </c>
      <c r="E40" s="82">
        <f t="shared" si="29"/>
        <v>10.256</v>
      </c>
      <c r="F40" s="82">
        <f t="shared" si="29"/>
        <v>10.256</v>
      </c>
      <c r="G40" s="82">
        <f t="shared" si="29"/>
        <v>10.256</v>
      </c>
      <c r="H40" s="104">
        <f t="shared" si="26"/>
        <v>61.488</v>
      </c>
      <c r="I40" s="2">
        <v>16</v>
      </c>
      <c r="J40" s="95" t="s">
        <v>14</v>
      </c>
      <c r="K40" s="82">
        <f>K48*$Q$40/1000</f>
        <v>12.545999999999999</v>
      </c>
      <c r="L40" s="82">
        <f t="shared" ref="L40:O40" si="30">L48*$Q$40/1000</f>
        <v>12.545999999999999</v>
      </c>
      <c r="M40" s="82">
        <f t="shared" si="30"/>
        <v>12.545999999999999</v>
      </c>
      <c r="N40" s="82">
        <f t="shared" si="30"/>
        <v>12.545999999999999</v>
      </c>
      <c r="O40" s="82">
        <f t="shared" si="30"/>
        <v>12.564</v>
      </c>
      <c r="P40" s="104">
        <f t="shared" si="28"/>
        <v>62.747999999999998</v>
      </c>
      <c r="Q40" s="2">
        <v>18</v>
      </c>
      <c r="R40" s="63"/>
      <c r="S40" s="61"/>
      <c r="T40" s="2"/>
      <c r="U40" s="62"/>
      <c r="V40" s="62"/>
      <c r="W40" s="2"/>
      <c r="X40" s="2"/>
      <c r="Y40" s="2"/>
      <c r="Z40" s="2"/>
    </row>
    <row r="41" spans="1:30" ht="33.75" customHeight="1" x14ac:dyDescent="0.25">
      <c r="A41" s="94" t="s">
        <v>15</v>
      </c>
      <c r="B41" s="83">
        <f>B48*$I$41/1000</f>
        <v>12.16</v>
      </c>
      <c r="C41" s="24">
        <f t="shared" ref="C41:G41" si="31">C48*$I$41/1000</f>
        <v>12.16</v>
      </c>
      <c r="D41" s="24">
        <f t="shared" si="31"/>
        <v>12.16</v>
      </c>
      <c r="E41" s="24">
        <f t="shared" si="31"/>
        <v>12.179</v>
      </c>
      <c r="F41" s="24">
        <f t="shared" si="31"/>
        <v>12.179</v>
      </c>
      <c r="G41" s="24">
        <f t="shared" si="31"/>
        <v>12.179</v>
      </c>
      <c r="H41" s="104">
        <f t="shared" si="26"/>
        <v>73.01700000000001</v>
      </c>
      <c r="I41" s="2">
        <v>19</v>
      </c>
      <c r="J41" s="94" t="s">
        <v>15</v>
      </c>
      <c r="K41" s="83">
        <f>K48*$Q$41/1000</f>
        <v>16.030999999999999</v>
      </c>
      <c r="L41" s="24">
        <f t="shared" ref="L41:O41" si="32">L48*$Q$41/1000</f>
        <v>16.030999999999999</v>
      </c>
      <c r="M41" s="24">
        <f t="shared" si="32"/>
        <v>16.030999999999999</v>
      </c>
      <c r="N41" s="24">
        <f t="shared" si="32"/>
        <v>16.030999999999999</v>
      </c>
      <c r="O41" s="24">
        <f t="shared" si="32"/>
        <v>16.053999999999998</v>
      </c>
      <c r="P41" s="104">
        <f t="shared" si="28"/>
        <v>80.177999999999997</v>
      </c>
      <c r="Q41" s="2">
        <v>23</v>
      </c>
      <c r="R41" s="63"/>
      <c r="S41" s="54"/>
      <c r="T41" s="2"/>
      <c r="U41" s="62"/>
      <c r="V41" s="62"/>
      <c r="W41" s="2"/>
      <c r="X41" s="2"/>
      <c r="Y41" s="2"/>
      <c r="Z41" s="2"/>
    </row>
    <row r="42" spans="1:30" ht="33.75" customHeight="1" x14ac:dyDescent="0.25">
      <c r="A42" s="95" t="s">
        <v>16</v>
      </c>
      <c r="B42" s="82">
        <f>B48*$I$42/1000</f>
        <v>14.08</v>
      </c>
      <c r="C42" s="82">
        <f t="shared" ref="C42:G42" si="33">C48*$I$42/1000</f>
        <v>14.08</v>
      </c>
      <c r="D42" s="82">
        <f t="shared" si="33"/>
        <v>14.08</v>
      </c>
      <c r="E42" s="82">
        <f t="shared" si="33"/>
        <v>14.102</v>
      </c>
      <c r="F42" s="82">
        <f t="shared" si="33"/>
        <v>14.102</v>
      </c>
      <c r="G42" s="82">
        <f t="shared" si="33"/>
        <v>14.102</v>
      </c>
      <c r="H42" s="104">
        <f t="shared" si="26"/>
        <v>84.546000000000006</v>
      </c>
      <c r="I42" s="2">
        <v>22</v>
      </c>
      <c r="J42" s="95" t="s">
        <v>16</v>
      </c>
      <c r="K42" s="82">
        <f>K48*$Q$42/1000</f>
        <v>20.213000000000001</v>
      </c>
      <c r="L42" s="82">
        <f t="shared" ref="L42:O42" si="34">L48*$Q$42/1000</f>
        <v>20.213000000000001</v>
      </c>
      <c r="M42" s="82">
        <f t="shared" si="34"/>
        <v>20.213000000000001</v>
      </c>
      <c r="N42" s="82">
        <f t="shared" si="34"/>
        <v>20.213000000000001</v>
      </c>
      <c r="O42" s="82">
        <f t="shared" si="34"/>
        <v>20.242000000000001</v>
      </c>
      <c r="P42" s="104">
        <f t="shared" si="28"/>
        <v>101.09400000000001</v>
      </c>
      <c r="Q42" s="2">
        <v>29</v>
      </c>
      <c r="R42" s="63"/>
      <c r="S42" s="54"/>
      <c r="T42" s="2"/>
      <c r="U42" s="62"/>
      <c r="V42" s="62"/>
      <c r="W42" s="2"/>
      <c r="X42" s="2"/>
      <c r="Y42" s="2"/>
      <c r="Z42" s="2"/>
    </row>
    <row r="43" spans="1:30" ht="33.75" customHeight="1" x14ac:dyDescent="0.25">
      <c r="A43" s="94" t="s">
        <v>17</v>
      </c>
      <c r="B43" s="82">
        <f>B48*$I$43/1000</f>
        <v>16</v>
      </c>
      <c r="C43" s="82">
        <f t="shared" ref="C43:G43" si="35">C48*$I$43/1000</f>
        <v>16</v>
      </c>
      <c r="D43" s="82">
        <f t="shared" si="35"/>
        <v>16</v>
      </c>
      <c r="E43" s="82">
        <f t="shared" si="35"/>
        <v>16.024999999999999</v>
      </c>
      <c r="F43" s="82">
        <f t="shared" si="35"/>
        <v>16.024999999999999</v>
      </c>
      <c r="G43" s="82">
        <f t="shared" si="35"/>
        <v>16.024999999999999</v>
      </c>
      <c r="H43" s="104">
        <f t="shared" si="26"/>
        <v>96.075000000000017</v>
      </c>
      <c r="I43" s="2">
        <v>25</v>
      </c>
      <c r="J43" s="94" t="s">
        <v>17</v>
      </c>
      <c r="K43" s="82">
        <f>K48*$Q$43/1000</f>
        <v>24.395</v>
      </c>
      <c r="L43" s="82">
        <f t="shared" ref="L43:O43" si="36">L48*$Q$43/1000</f>
        <v>24.395</v>
      </c>
      <c r="M43" s="82">
        <f t="shared" si="36"/>
        <v>24.395</v>
      </c>
      <c r="N43" s="82">
        <f t="shared" si="36"/>
        <v>24.395</v>
      </c>
      <c r="O43" s="82">
        <f t="shared" si="36"/>
        <v>24.43</v>
      </c>
      <c r="P43" s="104">
        <f t="shared" si="28"/>
        <v>122.00999999999999</v>
      </c>
      <c r="Q43" s="2">
        <v>35</v>
      </c>
      <c r="R43" s="63"/>
      <c r="S43" s="54"/>
      <c r="T43" s="2"/>
      <c r="U43" s="62"/>
      <c r="V43" s="62"/>
      <c r="W43" s="2"/>
      <c r="X43" s="2"/>
      <c r="Y43" s="2"/>
      <c r="Z43" s="2"/>
    </row>
    <row r="44" spans="1:30" ht="33.75" customHeight="1" x14ac:dyDescent="0.25">
      <c r="A44" s="95" t="s">
        <v>18</v>
      </c>
      <c r="B44" s="82">
        <f>B48*$I$44/1000</f>
        <v>17.600000000000001</v>
      </c>
      <c r="C44" s="82">
        <f t="shared" ref="C44:G44" si="37">C48*$I$44/1000</f>
        <v>17.600000000000001</v>
      </c>
      <c r="D44" s="82">
        <f t="shared" si="37"/>
        <v>17.600000000000001</v>
      </c>
      <c r="E44" s="82">
        <f t="shared" si="37"/>
        <v>17.627500000000001</v>
      </c>
      <c r="F44" s="82">
        <f t="shared" si="37"/>
        <v>17.627500000000001</v>
      </c>
      <c r="G44" s="82">
        <f t="shared" si="37"/>
        <v>17.627500000000001</v>
      </c>
      <c r="H44" s="104">
        <f t="shared" si="26"/>
        <v>105.6825</v>
      </c>
      <c r="I44" s="2">
        <v>27.5</v>
      </c>
      <c r="J44" s="95" t="s">
        <v>18</v>
      </c>
      <c r="K44" s="82">
        <f>K48*$Q$44/1000</f>
        <v>28.577000000000002</v>
      </c>
      <c r="L44" s="82">
        <f t="shared" ref="L44:O44" si="38">L48*$Q$44/1000</f>
        <v>28.577000000000002</v>
      </c>
      <c r="M44" s="82">
        <f t="shared" si="38"/>
        <v>28.577000000000002</v>
      </c>
      <c r="N44" s="82">
        <f t="shared" si="38"/>
        <v>28.577000000000002</v>
      </c>
      <c r="O44" s="82">
        <f t="shared" si="38"/>
        <v>28.617999999999999</v>
      </c>
      <c r="P44" s="104">
        <f t="shared" si="28"/>
        <v>142.92600000000002</v>
      </c>
      <c r="Q44" s="2">
        <v>41</v>
      </c>
      <c r="R44" s="63"/>
      <c r="S44" s="54"/>
      <c r="T44" s="2"/>
      <c r="U44" s="62"/>
      <c r="V44" s="62"/>
      <c r="W44" s="2"/>
      <c r="X44" s="2"/>
      <c r="Y44" s="2"/>
      <c r="Z44" s="2"/>
    </row>
    <row r="45" spans="1:30" ht="33.75" customHeight="1" x14ac:dyDescent="0.25">
      <c r="A45" s="94" t="s">
        <v>19</v>
      </c>
      <c r="B45" s="82">
        <f>B48*$I$45/1000</f>
        <v>18.239999999999998</v>
      </c>
      <c r="C45" s="82">
        <f t="shared" ref="C45:G45" si="39">C48*$I$45/1000</f>
        <v>18.239999999999998</v>
      </c>
      <c r="D45" s="82">
        <f t="shared" si="39"/>
        <v>18.239999999999998</v>
      </c>
      <c r="E45" s="82">
        <f t="shared" si="39"/>
        <v>18.2685</v>
      </c>
      <c r="F45" s="82">
        <f t="shared" si="39"/>
        <v>18.2685</v>
      </c>
      <c r="G45" s="82">
        <f t="shared" si="39"/>
        <v>18.2685</v>
      </c>
      <c r="H45" s="104">
        <f t="shared" si="26"/>
        <v>109.52550000000001</v>
      </c>
      <c r="I45" s="2">
        <v>28.5</v>
      </c>
      <c r="J45" s="94" t="s">
        <v>19</v>
      </c>
      <c r="K45" s="82">
        <f>K48*$Q$45/1000</f>
        <v>32.759</v>
      </c>
      <c r="L45" s="82">
        <f t="shared" ref="L45:O45" si="40">L48*$Q$45/1000</f>
        <v>32.759</v>
      </c>
      <c r="M45" s="82">
        <f t="shared" si="40"/>
        <v>32.759</v>
      </c>
      <c r="N45" s="82">
        <f t="shared" si="40"/>
        <v>32.759</v>
      </c>
      <c r="O45" s="82">
        <f t="shared" si="40"/>
        <v>32.805999999999997</v>
      </c>
      <c r="P45" s="104">
        <f t="shared" si="28"/>
        <v>163.84199999999998</v>
      </c>
      <c r="Q45" s="2">
        <v>47</v>
      </c>
      <c r="R45" s="63"/>
      <c r="S45" s="54"/>
      <c r="T45" s="2"/>
      <c r="U45" s="62"/>
      <c r="V45" s="62"/>
      <c r="W45" s="2"/>
      <c r="X45" s="2"/>
      <c r="Y45" s="2"/>
      <c r="Z45" s="2"/>
    </row>
    <row r="46" spans="1:30" ht="33.75" customHeight="1" x14ac:dyDescent="0.25">
      <c r="A46" s="95" t="s">
        <v>11</v>
      </c>
      <c r="B46" s="84">
        <f t="shared" ref="B46:G46" si="41">SUM(B39:B45)</f>
        <v>97.28</v>
      </c>
      <c r="C46" s="28">
        <f t="shared" si="41"/>
        <v>97.28</v>
      </c>
      <c r="D46" s="28">
        <f t="shared" si="41"/>
        <v>97.28</v>
      </c>
      <c r="E46" s="28">
        <f t="shared" si="41"/>
        <v>97.432000000000002</v>
      </c>
      <c r="F46" s="28">
        <f t="shared" si="41"/>
        <v>97.432000000000002</v>
      </c>
      <c r="G46" s="28">
        <f t="shared" si="41"/>
        <v>97.432000000000002</v>
      </c>
      <c r="H46" s="104">
        <f t="shared" si="26"/>
        <v>584.13600000000008</v>
      </c>
      <c r="J46" s="80" t="s">
        <v>11</v>
      </c>
      <c r="K46" s="84">
        <f>SUM(K39:K45)</f>
        <v>144.976</v>
      </c>
      <c r="L46" s="28">
        <f>SUM(L39:L45)</f>
        <v>144.976</v>
      </c>
      <c r="M46" s="28">
        <f>SUM(M39:M45)</f>
        <v>144.976</v>
      </c>
      <c r="N46" s="28">
        <f>SUM(N39:N45)</f>
        <v>144.976</v>
      </c>
      <c r="O46" s="28">
        <f>SUM(O39:O45)</f>
        <v>145.18399999999997</v>
      </c>
      <c r="P46" s="104">
        <f t="shared" si="28"/>
        <v>725.08799999999997</v>
      </c>
      <c r="Q46" s="63"/>
      <c r="R46" s="63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6" t="s">
        <v>20</v>
      </c>
      <c r="B47" s="85">
        <v>22</v>
      </c>
      <c r="C47" s="31">
        <v>22</v>
      </c>
      <c r="D47" s="31">
        <v>22</v>
      </c>
      <c r="E47" s="31">
        <v>22</v>
      </c>
      <c r="F47" s="31">
        <v>22</v>
      </c>
      <c r="G47" s="31">
        <v>22</v>
      </c>
      <c r="H47" s="105">
        <f>+((H46/H48)/7)*1000</f>
        <v>21.714285714285719</v>
      </c>
      <c r="J47" s="113" t="s">
        <v>20</v>
      </c>
      <c r="K47" s="85">
        <v>30</v>
      </c>
      <c r="L47" s="31">
        <v>30</v>
      </c>
      <c r="M47" s="31">
        <v>30</v>
      </c>
      <c r="N47" s="31">
        <v>30</v>
      </c>
      <c r="O47" s="31">
        <v>30</v>
      </c>
      <c r="P47" s="105">
        <f>+((P46/P48)/7)*1000</f>
        <v>29.714285714285715</v>
      </c>
      <c r="Q47" s="65"/>
      <c r="R47" s="65"/>
    </row>
    <row r="48" spans="1:30" ht="33.75" customHeight="1" x14ac:dyDescent="0.25">
      <c r="A48" s="97" t="s">
        <v>21</v>
      </c>
      <c r="B48" s="86">
        <v>640</v>
      </c>
      <c r="C48" s="35">
        <v>640</v>
      </c>
      <c r="D48" s="35">
        <v>640</v>
      </c>
      <c r="E48" s="35">
        <v>641</v>
      </c>
      <c r="F48" s="35">
        <v>641</v>
      </c>
      <c r="G48" s="35">
        <v>641</v>
      </c>
      <c r="H48" s="106">
        <f>SUM(B48:G48)</f>
        <v>3843</v>
      </c>
      <c r="I48" s="66"/>
      <c r="J48" s="97" t="s">
        <v>21</v>
      </c>
      <c r="K48" s="109">
        <v>697</v>
      </c>
      <c r="L48" s="67">
        <v>697</v>
      </c>
      <c r="M48" s="67">
        <v>697</v>
      </c>
      <c r="N48" s="67">
        <v>697</v>
      </c>
      <c r="O48" s="67">
        <v>698</v>
      </c>
      <c r="P48" s="115">
        <f>SUM(K48:O48)</f>
        <v>3486</v>
      </c>
      <c r="Q48" s="68"/>
      <c r="R48" s="68"/>
    </row>
    <row r="49" spans="1:30" ht="33.75" customHeight="1" x14ac:dyDescent="0.25">
      <c r="A49" s="98" t="s">
        <v>22</v>
      </c>
      <c r="B49" s="87">
        <f t="shared" ref="B49:G49" si="42">(B48*B47)/1000</f>
        <v>14.08</v>
      </c>
      <c r="C49" s="39">
        <f t="shared" si="42"/>
        <v>14.08</v>
      </c>
      <c r="D49" s="39">
        <f t="shared" si="42"/>
        <v>14.08</v>
      </c>
      <c r="E49" s="39">
        <f t="shared" si="42"/>
        <v>14.102</v>
      </c>
      <c r="F49" s="39">
        <f t="shared" si="42"/>
        <v>14.102</v>
      </c>
      <c r="G49" s="39">
        <f t="shared" si="42"/>
        <v>14.102</v>
      </c>
      <c r="H49" s="107">
        <f>((H46*1000)/H48)/7</f>
        <v>21.714285714285719</v>
      </c>
      <c r="J49" s="98" t="s">
        <v>22</v>
      </c>
      <c r="K49" s="87">
        <f>(K48*K47)/1000</f>
        <v>20.91</v>
      </c>
      <c r="L49" s="39">
        <f>(L48*L47)/1000</f>
        <v>20.91</v>
      </c>
      <c r="M49" s="39">
        <f>(M48*M47)/1000</f>
        <v>20.91</v>
      </c>
      <c r="N49" s="39">
        <f>(N48*N47)/1000</f>
        <v>20.91</v>
      </c>
      <c r="O49" s="39">
        <f>(O48*O47)/1000</f>
        <v>20.94</v>
      </c>
      <c r="P49" s="116">
        <f>((P46*1000)/P48)/7</f>
        <v>29.714285714285715</v>
      </c>
      <c r="Q49" s="68"/>
      <c r="R49" s="68"/>
    </row>
    <row r="50" spans="1:30" ht="33.75" customHeight="1" x14ac:dyDescent="0.25">
      <c r="A50" s="99" t="s">
        <v>23</v>
      </c>
      <c r="B50" s="88">
        <f t="shared" ref="B50:G50" si="43">((B48*B47)*7)/1000</f>
        <v>98.56</v>
      </c>
      <c r="C50" s="43">
        <f t="shared" si="43"/>
        <v>98.56</v>
      </c>
      <c r="D50" s="43">
        <f t="shared" si="43"/>
        <v>98.56</v>
      </c>
      <c r="E50" s="43">
        <f t="shared" si="43"/>
        <v>98.713999999999999</v>
      </c>
      <c r="F50" s="43">
        <f t="shared" si="43"/>
        <v>98.713999999999999</v>
      </c>
      <c r="G50" s="43">
        <f t="shared" si="43"/>
        <v>98.713999999999999</v>
      </c>
      <c r="H50" s="90"/>
      <c r="J50" s="99" t="s">
        <v>23</v>
      </c>
      <c r="K50" s="88">
        <f>((K48*K47)*7)/1000</f>
        <v>146.37</v>
      </c>
      <c r="L50" s="43">
        <f>((L48*L47)*7)/1000</f>
        <v>146.37</v>
      </c>
      <c r="M50" s="43">
        <f>((M48*M47)*7)/1000</f>
        <v>146.37</v>
      </c>
      <c r="N50" s="43">
        <f>((N48*N47)*7)/1000</f>
        <v>146.37</v>
      </c>
      <c r="O50" s="43">
        <f>((O48*O47)*7)/1000</f>
        <v>146.58000000000001</v>
      </c>
      <c r="P50" s="117"/>
    </row>
    <row r="51" spans="1:30" ht="33.75" customHeight="1" thickBot="1" x14ac:dyDescent="0.3">
      <c r="A51" s="100" t="s">
        <v>24</v>
      </c>
      <c r="B51" s="89">
        <f t="shared" ref="B51:G51" si="44">+(B46/B48)/7*1000</f>
        <v>21.714285714285715</v>
      </c>
      <c r="C51" s="49">
        <f t="shared" si="44"/>
        <v>21.714285714285715</v>
      </c>
      <c r="D51" s="49">
        <f t="shared" si="44"/>
        <v>21.714285714285715</v>
      </c>
      <c r="E51" s="49">
        <f t="shared" si="44"/>
        <v>21.714285714285715</v>
      </c>
      <c r="F51" s="49">
        <f t="shared" si="44"/>
        <v>21.714285714285715</v>
      </c>
      <c r="G51" s="49">
        <f t="shared" si="44"/>
        <v>21.714285714285715</v>
      </c>
      <c r="H51" s="108"/>
      <c r="I51" s="52"/>
      <c r="J51" s="100" t="s">
        <v>24</v>
      </c>
      <c r="K51" s="89">
        <f>+(K46/K48)/7*1000</f>
        <v>29.714285714285715</v>
      </c>
      <c r="L51" s="49">
        <f>+(L46/L48)/7*1000</f>
        <v>29.714285714285715</v>
      </c>
      <c r="M51" s="49">
        <f>+(M46/M48)/7*1000</f>
        <v>29.714285714285715</v>
      </c>
      <c r="N51" s="49">
        <f>+(N46/N48)/7*1000</f>
        <v>29.714285714285715</v>
      </c>
      <c r="O51" s="49">
        <f>+(O46/O48)/7*1000</f>
        <v>29.714285714285712</v>
      </c>
      <c r="P51" s="50"/>
      <c r="Q51" s="53"/>
      <c r="R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322"/>
      <c r="K54" s="32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320" t="s">
        <v>8</v>
      </c>
      <c r="C55" s="321"/>
      <c r="D55" s="321"/>
      <c r="E55" s="321"/>
      <c r="F55" s="318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f>B67*$I$58/1000</f>
        <v>10.275</v>
      </c>
      <c r="C58" s="82">
        <f>C67*$I$58/1000</f>
        <v>10.275</v>
      </c>
      <c r="D58" s="82">
        <f>D67*$I$58/1000</f>
        <v>10.275</v>
      </c>
      <c r="E58" s="82">
        <f>E67*$I$58/1000</f>
        <v>10.29</v>
      </c>
      <c r="F58" s="82">
        <f>F67*$I$58/1000</f>
        <v>10.29</v>
      </c>
      <c r="G58" s="104">
        <f t="shared" ref="G58:G65" si="45">SUM(B58:F58)</f>
        <v>51.405000000000001</v>
      </c>
      <c r="H58" s="76"/>
      <c r="I58" s="56">
        <v>15</v>
      </c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f>B67*$I$59/1000</f>
        <v>12.33</v>
      </c>
      <c r="C59" s="82">
        <f>C67*$I$59/1000</f>
        <v>12.33</v>
      </c>
      <c r="D59" s="82">
        <f>D67*$I$59/1000</f>
        <v>12.33</v>
      </c>
      <c r="E59" s="82">
        <f>E67*$I$59/1000</f>
        <v>12.348000000000001</v>
      </c>
      <c r="F59" s="82">
        <f>F67*$I$59/1000</f>
        <v>12.348000000000001</v>
      </c>
      <c r="G59" s="104">
        <f t="shared" si="45"/>
        <v>61.686</v>
      </c>
      <c r="H59" s="76"/>
      <c r="I59" s="56">
        <v>18</v>
      </c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3">
        <f>B67*$I$60/1000</f>
        <v>15.755000000000001</v>
      </c>
      <c r="C60" s="24">
        <f>C67*$I$60/1000</f>
        <v>15.755000000000001</v>
      </c>
      <c r="D60" s="24">
        <f>D67*$I$60/1000</f>
        <v>15.755000000000001</v>
      </c>
      <c r="E60" s="24">
        <f>E67*$I$60/1000</f>
        <v>15.778</v>
      </c>
      <c r="F60" s="24">
        <f>F67*$I$60/1000</f>
        <v>15.778</v>
      </c>
      <c r="G60" s="104">
        <f t="shared" si="45"/>
        <v>78.820999999999998</v>
      </c>
      <c r="H60" s="76"/>
      <c r="I60" s="56">
        <v>23</v>
      </c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f>B67*$I$61/1000</f>
        <v>19.864999999999998</v>
      </c>
      <c r="C61" s="82">
        <f>C67*$I$61/1000</f>
        <v>19.864999999999998</v>
      </c>
      <c r="D61" s="82">
        <f>D67*$I$61/1000</f>
        <v>19.864999999999998</v>
      </c>
      <c r="E61" s="82">
        <f>E67*$I$61/1000</f>
        <v>19.893999999999998</v>
      </c>
      <c r="F61" s="82">
        <f>F67*$I$61/1000</f>
        <v>19.893999999999998</v>
      </c>
      <c r="G61" s="104">
        <f t="shared" si="45"/>
        <v>99.38300000000001</v>
      </c>
      <c r="H61" s="76"/>
      <c r="I61" s="56">
        <v>29</v>
      </c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f>B67*$I$62/1000</f>
        <v>23.975000000000001</v>
      </c>
      <c r="C62" s="82">
        <f>C67*$I$62/1000</f>
        <v>23.975000000000001</v>
      </c>
      <c r="D62" s="82">
        <f>D67*$I$62/1000</f>
        <v>23.975000000000001</v>
      </c>
      <c r="E62" s="82">
        <f>E67*$I$62/1000</f>
        <v>24.01</v>
      </c>
      <c r="F62" s="82">
        <f>F67*$I$62/1000</f>
        <v>24.01</v>
      </c>
      <c r="G62" s="104">
        <f t="shared" si="45"/>
        <v>119.94500000000002</v>
      </c>
      <c r="H62" s="76"/>
      <c r="I62" s="56">
        <v>35</v>
      </c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>
        <f>B67*$I$63/1000</f>
        <v>28.085000000000001</v>
      </c>
      <c r="C63" s="82">
        <f>C67*$I$63/1000</f>
        <v>28.085000000000001</v>
      </c>
      <c r="D63" s="82">
        <f>D67*$I$63/1000</f>
        <v>28.085000000000001</v>
      </c>
      <c r="E63" s="82">
        <f>E67*$I$63/1000</f>
        <v>28.126000000000001</v>
      </c>
      <c r="F63" s="82">
        <f>F67*$I$63/1000</f>
        <v>28.126000000000001</v>
      </c>
      <c r="G63" s="104">
        <f t="shared" si="45"/>
        <v>140.50700000000001</v>
      </c>
      <c r="H63" s="76"/>
      <c r="I63" s="56">
        <v>41</v>
      </c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f>B67*$I$64/1000</f>
        <v>32.195</v>
      </c>
      <c r="C64" s="82">
        <f>C67*$I$64/1000</f>
        <v>32.195</v>
      </c>
      <c r="D64" s="82">
        <f>D67*$I$64/1000</f>
        <v>32.195</v>
      </c>
      <c r="E64" s="82">
        <f>E67*$I$64/1000</f>
        <v>32.241999999999997</v>
      </c>
      <c r="F64" s="82">
        <f>F67*$I$64/1000</f>
        <v>32.241999999999997</v>
      </c>
      <c r="G64" s="104">
        <f t="shared" si="45"/>
        <v>161.06899999999999</v>
      </c>
      <c r="H64" s="76"/>
      <c r="I64" s="56">
        <v>47</v>
      </c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142.47999999999999</v>
      </c>
      <c r="C65" s="28">
        <f>SUM(C58:C64)</f>
        <v>142.47999999999999</v>
      </c>
      <c r="D65" s="28">
        <f>SUM(D58:D64)</f>
        <v>142.47999999999999</v>
      </c>
      <c r="E65" s="28">
        <f>SUM(E58:E64)</f>
        <v>142.68799999999999</v>
      </c>
      <c r="F65" s="28">
        <f>SUM(F58:F64)</f>
        <v>142.68799999999999</v>
      </c>
      <c r="G65" s="104">
        <f t="shared" si="45"/>
        <v>712.81599999999992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>
        <v>30</v>
      </c>
      <c r="C66" s="31">
        <v>30</v>
      </c>
      <c r="D66" s="31">
        <v>30</v>
      </c>
      <c r="E66" s="31">
        <v>30</v>
      </c>
      <c r="F66" s="31">
        <v>30</v>
      </c>
      <c r="G66" s="105">
        <f>+((G65/G67)/7)*1000</f>
        <v>29.714285714285712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685</v>
      </c>
      <c r="C67" s="67">
        <v>685</v>
      </c>
      <c r="D67" s="67">
        <v>685</v>
      </c>
      <c r="E67" s="67">
        <v>686</v>
      </c>
      <c r="F67" s="67">
        <v>686</v>
      </c>
      <c r="G67" s="115">
        <f>SUM(B67:F67)</f>
        <v>3427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>(B67*B66)/1000</f>
        <v>20.55</v>
      </c>
      <c r="C68" s="39">
        <f>(C67*C66)/1000</f>
        <v>20.55</v>
      </c>
      <c r="D68" s="39">
        <f>(D67*D66)/1000</f>
        <v>20.55</v>
      </c>
      <c r="E68" s="39">
        <f>(E67*E66)/1000</f>
        <v>20.58</v>
      </c>
      <c r="F68" s="39">
        <f>(F67*F66)/1000</f>
        <v>20.58</v>
      </c>
      <c r="G68" s="119">
        <f>((G65*1000)/G67)/7</f>
        <v>29.714285714285712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143.85</v>
      </c>
      <c r="C69" s="43">
        <f>((C67*C66)*7)/1000</f>
        <v>143.85</v>
      </c>
      <c r="D69" s="43">
        <f>((D67*D66)*7)/1000</f>
        <v>143.85</v>
      </c>
      <c r="E69" s="43">
        <f>((E67*E66)*7)/1000</f>
        <v>144.06</v>
      </c>
      <c r="F69" s="43">
        <f>((F67*F66)*7)/1000</f>
        <v>144.06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29.714285714285715</v>
      </c>
      <c r="C70" s="49">
        <f>+(C65/C67)/7*1000</f>
        <v>29.714285714285715</v>
      </c>
      <c r="D70" s="49">
        <f>+(D65/D67)/7*1000</f>
        <v>29.714285714285715</v>
      </c>
      <c r="E70" s="49">
        <f>+(E65/E67)/7*1000</f>
        <v>29.714285714285715</v>
      </c>
      <c r="F70" s="49">
        <f>+(F65/F67)/7*1000</f>
        <v>29.714285714285715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B55:F55"/>
    <mergeCell ref="J54:K54"/>
    <mergeCell ref="L15:O15"/>
    <mergeCell ref="P15:S15"/>
    <mergeCell ref="K36:O36"/>
    <mergeCell ref="B15:K15"/>
    <mergeCell ref="A3:C3"/>
    <mergeCell ref="E9:G9"/>
    <mergeCell ref="R9:S9"/>
    <mergeCell ref="K11:L11"/>
    <mergeCell ref="B36:G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40" zoomScale="30" zoomScaleNormal="30" workbookViewId="0">
      <selection activeCell="G21" sqref="G21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0" width="33.42578125" style="19" bestFit="1" customWidth="1"/>
    <col min="11" max="12" width="21.285156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315" t="s">
        <v>0</v>
      </c>
      <c r="B3" s="315"/>
      <c r="C3" s="315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2"/>
      <c r="Z3" s="2"/>
      <c r="AA3" s="2"/>
      <c r="AB3" s="2"/>
      <c r="AC3" s="2"/>
      <c r="AD3" s="123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23" t="s">
        <v>1</v>
      </c>
      <c r="B9" s="123"/>
      <c r="C9" s="123"/>
      <c r="D9" s="1"/>
      <c r="E9" s="316" t="s">
        <v>2</v>
      </c>
      <c r="F9" s="316"/>
      <c r="G9" s="316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316"/>
      <c r="S9" s="31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23"/>
      <c r="B10" s="123"/>
      <c r="C10" s="12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23" t="s">
        <v>4</v>
      </c>
      <c r="B11" s="123"/>
      <c r="C11" s="123"/>
      <c r="D11" s="1"/>
      <c r="E11" s="124">
        <v>1</v>
      </c>
      <c r="F11" s="1"/>
      <c r="G11" s="1"/>
      <c r="H11" s="1"/>
      <c r="I11" s="1"/>
      <c r="J11" s="1"/>
      <c r="K11" s="317" t="s">
        <v>57</v>
      </c>
      <c r="L11" s="317"/>
      <c r="M11" s="125"/>
      <c r="N11" s="125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23"/>
      <c r="B12" s="123"/>
      <c r="C12" s="123"/>
      <c r="D12" s="1"/>
      <c r="E12" s="5"/>
      <c r="F12" s="1"/>
      <c r="G12" s="1"/>
      <c r="H12" s="1"/>
      <c r="I12" s="1"/>
      <c r="J12" s="1"/>
      <c r="K12" s="125"/>
      <c r="L12" s="125"/>
      <c r="M12" s="125"/>
      <c r="N12" s="125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23"/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"/>
      <c r="X13" s="1"/>
      <c r="Y13" s="1"/>
    </row>
    <row r="14" spans="1:30" s="3" customFormat="1" ht="27" thickBot="1" x14ac:dyDescent="0.3">
      <c r="A14" s="123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328" t="s">
        <v>55</v>
      </c>
      <c r="C15" s="329"/>
      <c r="D15" s="329"/>
      <c r="E15" s="329"/>
      <c r="F15" s="329"/>
      <c r="G15" s="329"/>
      <c r="H15" s="329"/>
      <c r="I15" s="329"/>
      <c r="J15" s="330"/>
      <c r="K15" s="331" t="s">
        <v>9</v>
      </c>
      <c r="L15" s="323"/>
      <c r="M15" s="323"/>
      <c r="N15" s="323"/>
      <c r="O15" s="324"/>
      <c r="P15" s="325" t="s">
        <v>30</v>
      </c>
      <c r="Q15" s="326"/>
      <c r="R15" s="326"/>
      <c r="S15" s="327"/>
      <c r="T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26">
        <v>3</v>
      </c>
      <c r="E16" s="15">
        <v>3</v>
      </c>
      <c r="F16" s="15">
        <v>4</v>
      </c>
      <c r="G16" s="15">
        <v>5</v>
      </c>
      <c r="H16" s="126">
        <v>6</v>
      </c>
      <c r="I16" s="15">
        <v>7</v>
      </c>
      <c r="J16" s="17">
        <v>8</v>
      </c>
      <c r="K16" s="127">
        <v>1</v>
      </c>
      <c r="L16" s="15">
        <v>2</v>
      </c>
      <c r="M16" s="15">
        <v>2</v>
      </c>
      <c r="N16" s="15">
        <v>3</v>
      </c>
      <c r="O16" s="15">
        <v>4</v>
      </c>
      <c r="P16" s="16">
        <v>1</v>
      </c>
      <c r="Q16" s="15">
        <v>2</v>
      </c>
      <c r="R16" s="78">
        <v>3</v>
      </c>
      <c r="S16" s="17">
        <v>4</v>
      </c>
      <c r="T16" s="18" t="s">
        <v>11</v>
      </c>
      <c r="V16" s="20"/>
      <c r="W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8</v>
      </c>
      <c r="J17" s="22">
        <v>9</v>
      </c>
      <c r="K17" s="81">
        <v>1</v>
      </c>
      <c r="L17" s="21">
        <v>2</v>
      </c>
      <c r="M17" s="21">
        <v>3</v>
      </c>
      <c r="N17" s="21">
        <v>4</v>
      </c>
      <c r="O17" s="21">
        <v>5</v>
      </c>
      <c r="P17" s="14">
        <v>1</v>
      </c>
      <c r="Q17" s="21">
        <v>2</v>
      </c>
      <c r="R17" s="21">
        <v>3</v>
      </c>
      <c r="S17" s="22">
        <v>4</v>
      </c>
      <c r="T17" s="18"/>
      <c r="V17" s="2"/>
      <c r="W17" s="20"/>
    </row>
    <row r="18" spans="1:30" ht="39.950000000000003" customHeight="1" x14ac:dyDescent="0.25">
      <c r="A18" s="94" t="s">
        <v>13</v>
      </c>
      <c r="B18" s="23">
        <v>25.388999999999999</v>
      </c>
      <c r="C18" s="24">
        <v>18.7575</v>
      </c>
      <c r="D18" s="24">
        <v>24.9</v>
      </c>
      <c r="E18" s="24">
        <v>24.9</v>
      </c>
      <c r="F18" s="24">
        <v>27.877500000000001</v>
      </c>
      <c r="G18" s="24">
        <v>28.071999999999999</v>
      </c>
      <c r="H18" s="24">
        <v>21.688500000000001</v>
      </c>
      <c r="I18" s="24">
        <v>14.896000000000001</v>
      </c>
      <c r="J18" s="25">
        <v>14.0525</v>
      </c>
      <c r="K18" s="82">
        <v>22.5</v>
      </c>
      <c r="L18" s="24">
        <v>16.8</v>
      </c>
      <c r="M18" s="24">
        <v>16.8</v>
      </c>
      <c r="N18" s="24">
        <v>23.5</v>
      </c>
      <c r="O18" s="24">
        <v>15.3</v>
      </c>
      <c r="P18" s="23">
        <v>13.054</v>
      </c>
      <c r="Q18" s="24">
        <v>25.38</v>
      </c>
      <c r="R18" s="24">
        <v>27.018000000000001</v>
      </c>
      <c r="S18" s="25">
        <v>18.2</v>
      </c>
      <c r="T18" s="26">
        <f t="shared" ref="T18:T25" si="0">SUM(B18:S18)</f>
        <v>379.08499999999998</v>
      </c>
      <c r="V18" s="2"/>
      <c r="W18" s="20"/>
    </row>
    <row r="19" spans="1:30" ht="39.950000000000003" customHeight="1" x14ac:dyDescent="0.25">
      <c r="A19" s="95" t="s">
        <v>14</v>
      </c>
      <c r="B19" s="23">
        <v>25.388999999999999</v>
      </c>
      <c r="C19" s="24">
        <v>18.7575</v>
      </c>
      <c r="D19" s="24">
        <v>24.9</v>
      </c>
      <c r="E19" s="24">
        <v>24.9</v>
      </c>
      <c r="F19" s="24">
        <v>27.877500000000001</v>
      </c>
      <c r="G19" s="24">
        <v>28.071999999999999</v>
      </c>
      <c r="H19" s="24">
        <v>21.688500000000001</v>
      </c>
      <c r="I19" s="24">
        <v>14.896000000000001</v>
      </c>
      <c r="J19" s="25">
        <v>14.0525</v>
      </c>
      <c r="K19" s="82">
        <v>20.944833333333335</v>
      </c>
      <c r="L19" s="24">
        <v>15.131083333333335</v>
      </c>
      <c r="M19" s="24">
        <v>15.131083333333335</v>
      </c>
      <c r="N19" s="24">
        <v>20.189583333333331</v>
      </c>
      <c r="O19" s="24">
        <v>12.593333333333334</v>
      </c>
      <c r="P19" s="23">
        <v>13.054</v>
      </c>
      <c r="Q19" s="24">
        <v>25.38</v>
      </c>
      <c r="R19" s="24">
        <v>27.018000000000001</v>
      </c>
      <c r="S19" s="25">
        <v>18.2</v>
      </c>
      <c r="T19" s="26">
        <f t="shared" si="0"/>
        <v>368.17491666666666</v>
      </c>
      <c r="V19" s="2"/>
      <c r="W19" s="20"/>
    </row>
    <row r="20" spans="1:30" ht="39.75" customHeight="1" x14ac:dyDescent="0.25">
      <c r="A20" s="94" t="s">
        <v>15</v>
      </c>
      <c r="B20" s="79">
        <v>25.389000000000003</v>
      </c>
      <c r="C20" s="24">
        <v>19.188000000000006</v>
      </c>
      <c r="D20" s="24">
        <v>26.062000000000001</v>
      </c>
      <c r="E20" s="24">
        <v>25.481000000000002</v>
      </c>
      <c r="F20" s="24">
        <v>28.538999999999998</v>
      </c>
      <c r="G20" s="24">
        <v>28.749599999999997</v>
      </c>
      <c r="H20" s="24">
        <v>22.2212</v>
      </c>
      <c r="I20" s="24">
        <v>14.896000000000001</v>
      </c>
      <c r="J20" s="25">
        <v>14.052500000000004</v>
      </c>
      <c r="K20" s="83">
        <v>20.944833333333335</v>
      </c>
      <c r="L20" s="24">
        <v>15.131083333333333</v>
      </c>
      <c r="M20" s="24">
        <v>15.131083333333333</v>
      </c>
      <c r="N20" s="24">
        <v>20.189583333333331</v>
      </c>
      <c r="O20" s="24">
        <v>12.593333333333334</v>
      </c>
      <c r="P20" s="79">
        <v>13.053999999999998</v>
      </c>
      <c r="Q20" s="24">
        <v>24.787800000000004</v>
      </c>
      <c r="R20" s="24">
        <v>27.018000000000001</v>
      </c>
      <c r="S20" s="25">
        <v>17.744999999999997</v>
      </c>
      <c r="T20" s="26">
        <f t="shared" si="0"/>
        <v>371.17301666666663</v>
      </c>
      <c r="V20" s="2"/>
      <c r="W20" s="20"/>
    </row>
    <row r="21" spans="1:30" ht="39.950000000000003" customHeight="1" x14ac:dyDescent="0.25">
      <c r="A21" s="95" t="s">
        <v>16</v>
      </c>
      <c r="B21" s="23">
        <v>25.389000000000003</v>
      </c>
      <c r="C21" s="24">
        <v>19.188000000000006</v>
      </c>
      <c r="D21" s="24">
        <v>26.062000000000001</v>
      </c>
      <c r="E21" s="24">
        <v>25.481000000000002</v>
      </c>
      <c r="F21" s="24">
        <v>28.538999999999998</v>
      </c>
      <c r="G21" s="24">
        <v>28.749599999999997</v>
      </c>
      <c r="H21" s="24">
        <v>22.2212</v>
      </c>
      <c r="I21" s="24">
        <v>14.896000000000001</v>
      </c>
      <c r="J21" s="25">
        <v>14.052500000000004</v>
      </c>
      <c r="K21" s="82">
        <v>20.944833333333335</v>
      </c>
      <c r="L21" s="24">
        <v>15.131083333333333</v>
      </c>
      <c r="M21" s="24">
        <v>15.131083333333333</v>
      </c>
      <c r="N21" s="24">
        <v>20.189583333333331</v>
      </c>
      <c r="O21" s="24">
        <v>12.593333333333334</v>
      </c>
      <c r="P21" s="23">
        <v>13.053999999999998</v>
      </c>
      <c r="Q21" s="24">
        <v>24.787800000000004</v>
      </c>
      <c r="R21" s="24">
        <v>27.018000000000001</v>
      </c>
      <c r="S21" s="25">
        <v>17.744999999999997</v>
      </c>
      <c r="T21" s="26">
        <f t="shared" si="0"/>
        <v>371.17301666666663</v>
      </c>
      <c r="V21" s="2"/>
      <c r="W21" s="20"/>
    </row>
    <row r="22" spans="1:30" ht="39.950000000000003" customHeight="1" x14ac:dyDescent="0.25">
      <c r="A22" s="94" t="s">
        <v>17</v>
      </c>
      <c r="B22" s="23">
        <v>25.389000000000003</v>
      </c>
      <c r="C22" s="24">
        <v>19.188000000000006</v>
      </c>
      <c r="D22" s="24">
        <v>26.062000000000001</v>
      </c>
      <c r="E22" s="24">
        <v>25.481000000000002</v>
      </c>
      <c r="F22" s="24">
        <v>28.538999999999998</v>
      </c>
      <c r="G22" s="24">
        <v>28.749599999999997</v>
      </c>
      <c r="H22" s="24">
        <v>22.2212</v>
      </c>
      <c r="I22" s="24">
        <v>14.896000000000001</v>
      </c>
      <c r="J22" s="25">
        <v>14.052500000000004</v>
      </c>
      <c r="K22" s="82">
        <v>20.944833333333335</v>
      </c>
      <c r="L22" s="24">
        <v>15.131083333333333</v>
      </c>
      <c r="M22" s="24">
        <v>15.131083333333333</v>
      </c>
      <c r="N22" s="24">
        <v>20.189583333333331</v>
      </c>
      <c r="O22" s="24">
        <v>12.593333333333334</v>
      </c>
      <c r="P22" s="23">
        <v>13.053999999999998</v>
      </c>
      <c r="Q22" s="24">
        <v>24.787800000000004</v>
      </c>
      <c r="R22" s="24">
        <v>27.018000000000001</v>
      </c>
      <c r="S22" s="25">
        <v>17.744999999999997</v>
      </c>
      <c r="T22" s="26">
        <f t="shared" si="0"/>
        <v>371.17301666666663</v>
      </c>
      <c r="V22" s="2"/>
      <c r="W22" s="20"/>
    </row>
    <row r="23" spans="1:30" ht="39.950000000000003" customHeight="1" x14ac:dyDescent="0.25">
      <c r="A23" s="95" t="s">
        <v>18</v>
      </c>
      <c r="B23" s="23">
        <v>25.389000000000003</v>
      </c>
      <c r="C23" s="24">
        <v>19.188000000000006</v>
      </c>
      <c r="D23" s="24">
        <v>26.062000000000001</v>
      </c>
      <c r="E23" s="24">
        <v>25.481000000000002</v>
      </c>
      <c r="F23" s="24">
        <v>28.538999999999998</v>
      </c>
      <c r="G23" s="24">
        <v>28.749599999999997</v>
      </c>
      <c r="H23" s="24">
        <v>22.2212</v>
      </c>
      <c r="I23" s="24">
        <v>14.896000000000001</v>
      </c>
      <c r="J23" s="25">
        <v>14.052500000000004</v>
      </c>
      <c r="K23" s="82">
        <v>20.944833333333335</v>
      </c>
      <c r="L23" s="24">
        <v>15.131083333333333</v>
      </c>
      <c r="M23" s="24">
        <v>15.131083333333333</v>
      </c>
      <c r="N23" s="24">
        <v>20.189583333333331</v>
      </c>
      <c r="O23" s="24">
        <v>12.593333333333334</v>
      </c>
      <c r="P23" s="23">
        <v>13.053999999999998</v>
      </c>
      <c r="Q23" s="24">
        <v>24.787800000000004</v>
      </c>
      <c r="R23" s="24">
        <v>27.018000000000001</v>
      </c>
      <c r="S23" s="25">
        <v>17.744999999999997</v>
      </c>
      <c r="T23" s="26">
        <f t="shared" si="0"/>
        <v>371.17301666666663</v>
      </c>
      <c r="V23" s="2"/>
      <c r="W23" s="20"/>
    </row>
    <row r="24" spans="1:30" ht="39.950000000000003" customHeight="1" x14ac:dyDescent="0.25">
      <c r="A24" s="94" t="s">
        <v>19</v>
      </c>
      <c r="B24" s="23">
        <v>25.389000000000003</v>
      </c>
      <c r="C24" s="24">
        <v>19.188000000000006</v>
      </c>
      <c r="D24" s="24">
        <v>26.062000000000001</v>
      </c>
      <c r="E24" s="24">
        <v>25.481000000000002</v>
      </c>
      <c r="F24" s="24">
        <v>28.538999999999998</v>
      </c>
      <c r="G24" s="24">
        <v>28.749599999999997</v>
      </c>
      <c r="H24" s="24">
        <v>22.2212</v>
      </c>
      <c r="I24" s="24">
        <v>14.896000000000001</v>
      </c>
      <c r="J24" s="25">
        <v>14.052500000000004</v>
      </c>
      <c r="K24" s="82">
        <v>20.944833333333335</v>
      </c>
      <c r="L24" s="24">
        <v>15.131083333333333</v>
      </c>
      <c r="M24" s="24">
        <v>15.131083333333333</v>
      </c>
      <c r="N24" s="24">
        <v>20.189583333333331</v>
      </c>
      <c r="O24" s="24">
        <v>12.593333333333334</v>
      </c>
      <c r="P24" s="23">
        <v>13.053999999999998</v>
      </c>
      <c r="Q24" s="24">
        <v>24.787800000000004</v>
      </c>
      <c r="R24" s="24">
        <v>27.018000000000001</v>
      </c>
      <c r="S24" s="25">
        <v>17.744999999999997</v>
      </c>
      <c r="T24" s="26">
        <f t="shared" si="0"/>
        <v>371.17301666666663</v>
      </c>
      <c r="V24" s="2"/>
    </row>
    <row r="25" spans="1:30" ht="41.45" customHeight="1" x14ac:dyDescent="0.25">
      <c r="A25" s="95" t="s">
        <v>11</v>
      </c>
      <c r="B25" s="27">
        <f t="shared" ref="B25:C25" si="1">SUM(B18:B24)</f>
        <v>177.72300000000004</v>
      </c>
      <c r="C25" s="28">
        <f t="shared" si="1"/>
        <v>133.45500000000001</v>
      </c>
      <c r="D25" s="28">
        <f>SUM(D18:D24)</f>
        <v>180.11</v>
      </c>
      <c r="E25" s="28">
        <f t="shared" ref="E25:G25" si="2">SUM(E18:E24)</f>
        <v>177.20499999999998</v>
      </c>
      <c r="F25" s="28">
        <f t="shared" si="2"/>
        <v>198.44999999999996</v>
      </c>
      <c r="G25" s="28">
        <f t="shared" si="2"/>
        <v>199.89199999999997</v>
      </c>
      <c r="H25" s="28">
        <f>SUM(H18:H24)</f>
        <v>154.483</v>
      </c>
      <c r="I25" s="28">
        <f t="shared" ref="I25:J25" si="3">SUM(I18:I24)</f>
        <v>104.27200000000001</v>
      </c>
      <c r="J25" s="29">
        <f t="shared" si="3"/>
        <v>98.367500000000035</v>
      </c>
      <c r="K25" s="84">
        <f>SUM(K18:K24)</f>
        <v>148.16900000000001</v>
      </c>
      <c r="L25" s="28">
        <f t="shared" ref="L25:O25" si="4">SUM(L18:L24)</f>
        <v>107.58650000000002</v>
      </c>
      <c r="M25" s="28">
        <f t="shared" ref="M25" si="5">SUM(M18:M24)</f>
        <v>107.58650000000002</v>
      </c>
      <c r="N25" s="28">
        <f t="shared" si="4"/>
        <v>144.63749999999999</v>
      </c>
      <c r="O25" s="28">
        <f t="shared" si="4"/>
        <v>90.86</v>
      </c>
      <c r="P25" s="27">
        <f>SUM(P18:P24)</f>
        <v>91.378</v>
      </c>
      <c r="Q25" s="28">
        <f t="shared" ref="Q25:S25" si="6">SUM(Q18:Q24)</f>
        <v>174.69900000000001</v>
      </c>
      <c r="R25" s="28">
        <f t="shared" si="6"/>
        <v>189.126</v>
      </c>
      <c r="S25" s="29">
        <f t="shared" si="6"/>
        <v>125.125</v>
      </c>
      <c r="T25" s="26">
        <f t="shared" si="0"/>
        <v>2603.1250000000005</v>
      </c>
    </row>
    <row r="26" spans="1:30" s="2" customFormat="1" ht="36.75" customHeight="1" x14ac:dyDescent="0.25">
      <c r="A26" s="96" t="s">
        <v>20</v>
      </c>
      <c r="B26" s="30">
        <v>31.5</v>
      </c>
      <c r="C26" s="31">
        <v>31</v>
      </c>
      <c r="D26" s="31">
        <v>31</v>
      </c>
      <c r="E26" s="31">
        <v>30.5</v>
      </c>
      <c r="F26" s="31">
        <v>30</v>
      </c>
      <c r="G26" s="31">
        <v>29.5</v>
      </c>
      <c r="H26" s="31">
        <v>29</v>
      </c>
      <c r="I26" s="31">
        <v>28</v>
      </c>
      <c r="J26" s="32">
        <v>27.5</v>
      </c>
      <c r="K26" s="85">
        <v>30.5</v>
      </c>
      <c r="L26" s="31">
        <v>29.5</v>
      </c>
      <c r="M26" s="31">
        <v>29.5</v>
      </c>
      <c r="N26" s="31">
        <v>28.5</v>
      </c>
      <c r="O26" s="31">
        <v>27.5</v>
      </c>
      <c r="P26" s="30">
        <v>30.5</v>
      </c>
      <c r="Q26" s="31">
        <v>29.5</v>
      </c>
      <c r="R26" s="31">
        <v>28.5</v>
      </c>
      <c r="S26" s="32">
        <v>27.5</v>
      </c>
      <c r="T26" s="33">
        <f>+((T25/T27)/7)*1000</f>
        <v>29.506863445211462</v>
      </c>
    </row>
    <row r="27" spans="1:30" s="2" customFormat="1" ht="33" customHeight="1" x14ac:dyDescent="0.25">
      <c r="A27" s="97" t="s">
        <v>21</v>
      </c>
      <c r="B27" s="34">
        <v>806</v>
      </c>
      <c r="C27" s="35">
        <v>615</v>
      </c>
      <c r="D27" s="35">
        <v>830</v>
      </c>
      <c r="E27" s="35">
        <v>830</v>
      </c>
      <c r="F27" s="35">
        <v>945</v>
      </c>
      <c r="G27" s="35">
        <v>968</v>
      </c>
      <c r="H27" s="35">
        <v>761</v>
      </c>
      <c r="I27" s="35">
        <v>532</v>
      </c>
      <c r="J27" s="36">
        <v>511</v>
      </c>
      <c r="K27" s="86">
        <v>694</v>
      </c>
      <c r="L27" s="35">
        <v>521</v>
      </c>
      <c r="M27" s="35">
        <v>521</v>
      </c>
      <c r="N27" s="35">
        <v>725</v>
      </c>
      <c r="O27" s="35">
        <v>472</v>
      </c>
      <c r="P27" s="34">
        <v>428</v>
      </c>
      <c r="Q27" s="35">
        <v>846</v>
      </c>
      <c r="R27" s="35">
        <v>948</v>
      </c>
      <c r="S27" s="36">
        <v>650</v>
      </c>
      <c r="T27" s="37">
        <f>SUM(B27:S27)</f>
        <v>12603</v>
      </c>
      <c r="U27" s="2">
        <f>((T25*1000)/T27)/7</f>
        <v>29.506863445211462</v>
      </c>
    </row>
    <row r="28" spans="1:30" s="2" customFormat="1" ht="33" customHeight="1" x14ac:dyDescent="0.25">
      <c r="A28" s="98" t="s">
        <v>22</v>
      </c>
      <c r="B28" s="39">
        <f t="shared" ref="B28:O28" si="7">((B27*B26)*7/1000-B18-B19)/5</f>
        <v>25.389000000000003</v>
      </c>
      <c r="C28" s="39">
        <f t="shared" si="7"/>
        <v>19.188000000000006</v>
      </c>
      <c r="D28" s="39">
        <f t="shared" si="7"/>
        <v>26.062000000000001</v>
      </c>
      <c r="E28" s="39">
        <f t="shared" si="7"/>
        <v>25.481000000000002</v>
      </c>
      <c r="F28" s="39">
        <f t="shared" si="7"/>
        <v>28.538999999999998</v>
      </c>
      <c r="G28" s="39">
        <f t="shared" si="7"/>
        <v>28.749599999999997</v>
      </c>
      <c r="H28" s="39">
        <f t="shared" si="7"/>
        <v>22.2212</v>
      </c>
      <c r="I28" s="39">
        <f t="shared" si="7"/>
        <v>14.896000000000001</v>
      </c>
      <c r="J28" s="40">
        <f t="shared" si="7"/>
        <v>14.052500000000004</v>
      </c>
      <c r="K28" s="87">
        <f t="shared" si="7"/>
        <v>20.944833333333335</v>
      </c>
      <c r="L28" s="39">
        <f t="shared" si="7"/>
        <v>15.131083333333333</v>
      </c>
      <c r="M28" s="39">
        <f t="shared" si="7"/>
        <v>15.131083333333333</v>
      </c>
      <c r="N28" s="39">
        <f t="shared" si="7"/>
        <v>20.189583333333331</v>
      </c>
      <c r="O28" s="39">
        <f t="shared" si="7"/>
        <v>12.593333333333334</v>
      </c>
      <c r="P28" s="38">
        <f>((P27*P26)*7/1000-P18-P19)/5</f>
        <v>13.053999999999998</v>
      </c>
      <c r="Q28" s="39">
        <f t="shared" ref="Q28:S28" si="8">((Q27*Q26)*7/1000-Q18-Q19)/5</f>
        <v>24.787800000000004</v>
      </c>
      <c r="R28" s="39">
        <f t="shared" si="8"/>
        <v>27.018000000000001</v>
      </c>
      <c r="S28" s="40">
        <f t="shared" si="8"/>
        <v>17.744999999999997</v>
      </c>
      <c r="T28" s="41"/>
    </row>
    <row r="29" spans="1:30" ht="33.75" customHeight="1" x14ac:dyDescent="0.25">
      <c r="A29" s="99" t="s">
        <v>23</v>
      </c>
      <c r="B29" s="42">
        <f t="shared" ref="B29:C29" si="9">((B27*B26)*7)/1000</f>
        <v>177.72300000000001</v>
      </c>
      <c r="C29" s="43">
        <f t="shared" si="9"/>
        <v>133.45500000000001</v>
      </c>
      <c r="D29" s="43">
        <f>((D27*D26)*7)/1000</f>
        <v>180.11</v>
      </c>
      <c r="E29" s="43">
        <f>((E27*E26)*7)/1000</f>
        <v>177.20500000000001</v>
      </c>
      <c r="F29" s="43">
        <f t="shared" ref="F29:G29" si="10">((F27*F26)*7)/1000</f>
        <v>198.45</v>
      </c>
      <c r="G29" s="43">
        <f t="shared" si="10"/>
        <v>199.892</v>
      </c>
      <c r="H29" s="43">
        <f>((H27*H26)*7)/1000</f>
        <v>154.483</v>
      </c>
      <c r="I29" s="43">
        <f>((I27*I26)*7)/1000</f>
        <v>104.27200000000001</v>
      </c>
      <c r="J29" s="90">
        <f t="shared" ref="J29" si="11">((J27*J26)*7)/1000</f>
        <v>98.367500000000007</v>
      </c>
      <c r="K29" s="88">
        <f>((K27*K26)*7)/1000</f>
        <v>148.16900000000001</v>
      </c>
      <c r="L29" s="43">
        <f>((L27*L26)*7)/1000</f>
        <v>107.5865</v>
      </c>
      <c r="M29" s="43">
        <f>((M27*M26)*7)/1000</f>
        <v>107.5865</v>
      </c>
      <c r="N29" s="43">
        <f t="shared" ref="N29:S29" si="12">((N27*N26)*7)/1000</f>
        <v>144.63749999999999</v>
      </c>
      <c r="O29" s="43">
        <f t="shared" si="12"/>
        <v>90.86</v>
      </c>
      <c r="P29" s="44">
        <f t="shared" si="12"/>
        <v>91.378</v>
      </c>
      <c r="Q29" s="45">
        <f t="shared" si="12"/>
        <v>174.69900000000001</v>
      </c>
      <c r="R29" s="45">
        <f t="shared" si="12"/>
        <v>189.126</v>
      </c>
      <c r="S29" s="46">
        <f t="shared" si="12"/>
        <v>125.125</v>
      </c>
      <c r="T29" s="47"/>
    </row>
    <row r="30" spans="1:30" ht="33.75" customHeight="1" thickBot="1" x14ac:dyDescent="0.3">
      <c r="A30" s="100" t="s">
        <v>24</v>
      </c>
      <c r="B30" s="48">
        <f t="shared" ref="B30:C30" si="13">+(B25/B27)/7*1000</f>
        <v>31.500000000000007</v>
      </c>
      <c r="C30" s="49">
        <f t="shared" si="13"/>
        <v>31.000000000000004</v>
      </c>
      <c r="D30" s="49">
        <f>+(D25/D27)/7*1000</f>
        <v>31.000000000000004</v>
      </c>
      <c r="E30" s="49">
        <f t="shared" ref="E30:G30" si="14">+(E25/E27)/7*1000</f>
        <v>30.499999999999996</v>
      </c>
      <c r="F30" s="49">
        <f t="shared" si="14"/>
        <v>29.999999999999996</v>
      </c>
      <c r="G30" s="49">
        <f t="shared" si="14"/>
        <v>29.499999999999996</v>
      </c>
      <c r="H30" s="49">
        <f>+(H25/H27)/7*1000</f>
        <v>29</v>
      </c>
      <c r="I30" s="49">
        <f t="shared" ref="I30:J30" si="15">+(I25/I27)/7*1000</f>
        <v>28</v>
      </c>
      <c r="J30" s="50">
        <f t="shared" si="15"/>
        <v>27.500000000000007</v>
      </c>
      <c r="K30" s="89">
        <f>+(K25/K27)/7*1000</f>
        <v>30.500000000000004</v>
      </c>
      <c r="L30" s="49">
        <f t="shared" ref="L30:S30" si="16">+(L25/L27)/7*1000</f>
        <v>29.500000000000004</v>
      </c>
      <c r="M30" s="49">
        <f t="shared" ref="M30" si="17">+(M25/M27)/7*1000</f>
        <v>29.500000000000004</v>
      </c>
      <c r="N30" s="49">
        <f t="shared" si="16"/>
        <v>28.499999999999996</v>
      </c>
      <c r="O30" s="49">
        <f t="shared" si="16"/>
        <v>27.5</v>
      </c>
      <c r="P30" s="48">
        <f t="shared" si="16"/>
        <v>30.5</v>
      </c>
      <c r="Q30" s="49">
        <f t="shared" si="16"/>
        <v>29.500000000000004</v>
      </c>
      <c r="R30" s="49">
        <f t="shared" si="16"/>
        <v>28.5</v>
      </c>
      <c r="S30" s="50">
        <f t="shared" si="16"/>
        <v>27.5</v>
      </c>
      <c r="T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318" t="s">
        <v>26</v>
      </c>
      <c r="C36" s="319"/>
      <c r="D36" s="319"/>
      <c r="E36" s="319"/>
      <c r="F36" s="319"/>
      <c r="G36" s="319"/>
      <c r="H36" s="102"/>
      <c r="I36" s="55" t="s">
        <v>27</v>
      </c>
      <c r="J36" s="110"/>
      <c r="K36" s="321" t="s">
        <v>26</v>
      </c>
      <c r="L36" s="321"/>
      <c r="M36" s="321"/>
      <c r="N36" s="321"/>
      <c r="O36" s="318"/>
      <c r="P36" s="114"/>
      <c r="Q36" s="56"/>
      <c r="R36" s="56"/>
      <c r="S36" s="3"/>
      <c r="T36" s="3"/>
      <c r="U36" s="57"/>
      <c r="V36" s="3"/>
      <c r="W36" s="56"/>
      <c r="X36" s="56"/>
      <c r="Y36" s="56"/>
      <c r="Z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03" t="s">
        <v>11</v>
      </c>
      <c r="J37" s="111"/>
      <c r="K37" s="101"/>
      <c r="L37" s="15"/>
      <c r="M37" s="15"/>
      <c r="N37" s="15"/>
      <c r="O37" s="15"/>
      <c r="P37" s="103" t="s">
        <v>11</v>
      </c>
      <c r="Q37" s="59"/>
      <c r="R37" s="59"/>
      <c r="S37" s="60"/>
      <c r="T37" s="3"/>
      <c r="U37" s="3"/>
      <c r="V37" s="57"/>
      <c r="W37" s="3"/>
      <c r="X37" s="56"/>
      <c r="Y37" s="56"/>
      <c r="Z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103"/>
      <c r="J38" s="112" t="s">
        <v>12</v>
      </c>
      <c r="K38" s="101">
        <v>1</v>
      </c>
      <c r="L38" s="58">
        <v>2</v>
      </c>
      <c r="M38" s="58">
        <v>3</v>
      </c>
      <c r="N38" s="58">
        <v>4</v>
      </c>
      <c r="O38" s="58">
        <v>5</v>
      </c>
      <c r="P38" s="103"/>
      <c r="Q38" s="59"/>
      <c r="R38" s="59"/>
      <c r="S38" s="61"/>
      <c r="T38" s="2"/>
      <c r="U38" s="62"/>
      <c r="V38" s="62"/>
      <c r="W38" s="2"/>
      <c r="X38" s="2"/>
      <c r="Y38" s="2"/>
      <c r="Z38" s="2"/>
    </row>
    <row r="39" spans="1:30" ht="33.75" customHeight="1" x14ac:dyDescent="0.25">
      <c r="A39" s="94" t="s">
        <v>13</v>
      </c>
      <c r="B39" s="82">
        <v>12.99</v>
      </c>
      <c r="C39" s="82">
        <v>19.690999999999999</v>
      </c>
      <c r="D39" s="82">
        <v>19.72</v>
      </c>
      <c r="E39" s="82">
        <v>14.84</v>
      </c>
      <c r="F39" s="82">
        <v>14.923999999999999</v>
      </c>
      <c r="G39" s="82">
        <v>25.684999999999999</v>
      </c>
      <c r="H39" s="104">
        <f t="shared" ref="H39:H46" si="18">SUM(B39:G39)</f>
        <v>107.85</v>
      </c>
      <c r="I39" s="2"/>
      <c r="J39" s="94" t="s">
        <v>13</v>
      </c>
      <c r="K39" s="82">
        <v>32.759</v>
      </c>
      <c r="L39" s="82">
        <v>32.759</v>
      </c>
      <c r="M39" s="82">
        <v>32.759</v>
      </c>
      <c r="N39" s="82">
        <v>32.759</v>
      </c>
      <c r="O39" s="82">
        <v>32.805999999999997</v>
      </c>
      <c r="P39" s="104">
        <f t="shared" ref="P39:P46" si="19">SUM(K39:O39)</f>
        <v>163.84199999999998</v>
      </c>
      <c r="Q39" s="2"/>
      <c r="R39" s="63"/>
      <c r="S39" s="64"/>
      <c r="T39" s="2"/>
      <c r="U39" s="62"/>
      <c r="V39" s="62"/>
      <c r="W39" s="2"/>
      <c r="X39" s="2"/>
      <c r="Y39" s="2"/>
      <c r="Z39" s="2"/>
    </row>
    <row r="40" spans="1:30" ht="33.75" customHeight="1" x14ac:dyDescent="0.25">
      <c r="A40" s="95" t="s">
        <v>14</v>
      </c>
      <c r="B40" s="82">
        <v>12.99</v>
      </c>
      <c r="C40" s="82">
        <v>19.690999999999999</v>
      </c>
      <c r="D40" s="82">
        <v>19.72</v>
      </c>
      <c r="E40" s="82">
        <v>14.84</v>
      </c>
      <c r="F40" s="82">
        <v>14.923999999999999</v>
      </c>
      <c r="G40" s="82">
        <v>25.684999999999999</v>
      </c>
      <c r="H40" s="104">
        <f t="shared" si="18"/>
        <v>107.85</v>
      </c>
      <c r="I40" s="2"/>
      <c r="J40" s="95" t="s">
        <v>14</v>
      </c>
      <c r="K40" s="82">
        <f>K48*$Q$40/1000</f>
        <v>37.784999999999997</v>
      </c>
      <c r="L40" s="82">
        <f t="shared" ref="L40:O40" si="20">L48*$Q$40/1000</f>
        <v>37.895000000000003</v>
      </c>
      <c r="M40" s="82">
        <f t="shared" si="20"/>
        <v>37.619999999999997</v>
      </c>
      <c r="N40" s="82">
        <f t="shared" si="20"/>
        <v>37.619999999999997</v>
      </c>
      <c r="O40" s="82">
        <f t="shared" si="20"/>
        <v>37.619999999999997</v>
      </c>
      <c r="P40" s="104">
        <f t="shared" si="19"/>
        <v>188.54000000000002</v>
      </c>
      <c r="Q40" s="2">
        <v>55</v>
      </c>
      <c r="R40" s="63"/>
      <c r="S40" s="61"/>
      <c r="T40" s="2"/>
      <c r="U40" s="62"/>
      <c r="V40" s="62"/>
      <c r="W40" s="2"/>
      <c r="X40" s="2"/>
      <c r="Y40" s="2"/>
      <c r="Z40" s="2"/>
    </row>
    <row r="41" spans="1:30" ht="33.75" customHeight="1" x14ac:dyDescent="0.25">
      <c r="A41" s="94" t="s">
        <v>15</v>
      </c>
      <c r="B41" s="83">
        <v>13.293100000000001</v>
      </c>
      <c r="C41" s="24">
        <v>20.1663</v>
      </c>
      <c r="D41" s="24">
        <v>20.195999999999998</v>
      </c>
      <c r="E41" s="24">
        <v>15.210999999999999</v>
      </c>
      <c r="F41" s="24">
        <v>15.2971</v>
      </c>
      <c r="G41" s="24">
        <v>25.684999999999995</v>
      </c>
      <c r="H41" s="104">
        <f t="shared" si="18"/>
        <v>109.8485</v>
      </c>
      <c r="I41" s="2"/>
      <c r="J41" s="94" t="s">
        <v>15</v>
      </c>
      <c r="K41" s="83">
        <f>K48*$Q$41/1000</f>
        <v>41.22</v>
      </c>
      <c r="L41" s="24">
        <f t="shared" ref="L41:O41" si="21">L48*$Q$41/1000</f>
        <v>41.34</v>
      </c>
      <c r="M41" s="24">
        <f t="shared" si="21"/>
        <v>41.04</v>
      </c>
      <c r="N41" s="24">
        <f t="shared" si="21"/>
        <v>41.04</v>
      </c>
      <c r="O41" s="24">
        <f t="shared" si="21"/>
        <v>41.04</v>
      </c>
      <c r="P41" s="104">
        <f t="shared" si="19"/>
        <v>205.67999999999998</v>
      </c>
      <c r="Q41" s="2">
        <v>60</v>
      </c>
      <c r="R41" s="63"/>
      <c r="S41" s="54"/>
      <c r="T41" s="2"/>
      <c r="U41" s="62"/>
      <c r="V41" s="62"/>
      <c r="W41" s="2"/>
      <c r="X41" s="2"/>
      <c r="Y41" s="2"/>
      <c r="Z41" s="2"/>
    </row>
    <row r="42" spans="1:30" ht="33.75" customHeight="1" x14ac:dyDescent="0.25">
      <c r="A42" s="95" t="s">
        <v>16</v>
      </c>
      <c r="B42" s="82">
        <v>13.293100000000001</v>
      </c>
      <c r="C42" s="82">
        <v>20.1663</v>
      </c>
      <c r="D42" s="82">
        <v>20.195999999999998</v>
      </c>
      <c r="E42" s="82">
        <v>15.210999999999999</v>
      </c>
      <c r="F42" s="82">
        <v>15.2971</v>
      </c>
      <c r="G42" s="82">
        <v>25.684999999999995</v>
      </c>
      <c r="H42" s="104">
        <f t="shared" si="18"/>
        <v>109.8485</v>
      </c>
      <c r="I42" s="2"/>
      <c r="J42" s="95" t="s">
        <v>16</v>
      </c>
      <c r="K42" s="82">
        <f>K48*$Q$42/1000</f>
        <v>45.341999999999999</v>
      </c>
      <c r="L42" s="82">
        <f t="shared" ref="L42:O42" si="22">L48*$Q$42/1000</f>
        <v>45.473999999999997</v>
      </c>
      <c r="M42" s="82">
        <f t="shared" si="22"/>
        <v>45.143999999999998</v>
      </c>
      <c r="N42" s="82">
        <f t="shared" si="22"/>
        <v>45.143999999999998</v>
      </c>
      <c r="O42" s="82">
        <f t="shared" si="22"/>
        <v>45.143999999999998</v>
      </c>
      <c r="P42" s="104">
        <f t="shared" si="19"/>
        <v>226.24800000000002</v>
      </c>
      <c r="Q42" s="2">
        <v>66</v>
      </c>
      <c r="R42" s="63"/>
      <c r="S42" s="54"/>
      <c r="T42" s="2"/>
      <c r="U42" s="62"/>
      <c r="V42" s="62"/>
      <c r="W42" s="2"/>
      <c r="X42" s="2"/>
      <c r="Y42" s="2"/>
      <c r="Z42" s="2"/>
    </row>
    <row r="43" spans="1:30" ht="33.75" customHeight="1" x14ac:dyDescent="0.25">
      <c r="A43" s="94" t="s">
        <v>17</v>
      </c>
      <c r="B43" s="82">
        <v>13.293100000000001</v>
      </c>
      <c r="C43" s="82">
        <v>20.1663</v>
      </c>
      <c r="D43" s="82">
        <v>20.195999999999998</v>
      </c>
      <c r="E43" s="82">
        <v>15.210999999999999</v>
      </c>
      <c r="F43" s="82">
        <v>15.2971</v>
      </c>
      <c r="G43" s="82">
        <v>25.684999999999995</v>
      </c>
      <c r="H43" s="104">
        <f t="shared" si="18"/>
        <v>109.8485</v>
      </c>
      <c r="I43" s="2"/>
      <c r="J43" s="94" t="s">
        <v>17</v>
      </c>
      <c r="K43" s="82">
        <f>K48*$Q$43/1000</f>
        <v>50.151000000000003</v>
      </c>
      <c r="L43" s="82">
        <f t="shared" ref="L43:O43" si="23">L48*$Q$43/1000</f>
        <v>50.296999999999997</v>
      </c>
      <c r="M43" s="82">
        <f t="shared" si="23"/>
        <v>49.932000000000002</v>
      </c>
      <c r="N43" s="82">
        <f t="shared" si="23"/>
        <v>49.932000000000002</v>
      </c>
      <c r="O43" s="82">
        <f t="shared" si="23"/>
        <v>49.932000000000002</v>
      </c>
      <c r="P43" s="104">
        <f t="shared" si="19"/>
        <v>250.24400000000003</v>
      </c>
      <c r="Q43" s="2">
        <v>73</v>
      </c>
      <c r="R43" s="63"/>
      <c r="S43" s="54"/>
      <c r="T43" s="2"/>
      <c r="U43" s="62"/>
      <c r="V43" s="62"/>
      <c r="W43" s="2"/>
      <c r="X43" s="2"/>
      <c r="Y43" s="2"/>
      <c r="Z43" s="2"/>
    </row>
    <row r="44" spans="1:30" ht="33.75" customHeight="1" x14ac:dyDescent="0.25">
      <c r="A44" s="95" t="s">
        <v>18</v>
      </c>
      <c r="B44" s="82">
        <v>13.293100000000001</v>
      </c>
      <c r="C44" s="82">
        <v>20.1663</v>
      </c>
      <c r="D44" s="82">
        <v>20.195999999999998</v>
      </c>
      <c r="E44" s="82">
        <v>15.210999999999999</v>
      </c>
      <c r="F44" s="82">
        <v>15.2971</v>
      </c>
      <c r="G44" s="82">
        <v>25.684999999999995</v>
      </c>
      <c r="H44" s="104">
        <f t="shared" si="18"/>
        <v>109.8485</v>
      </c>
      <c r="I44" s="2"/>
      <c r="J44" s="95" t="s">
        <v>18</v>
      </c>
      <c r="K44" s="82">
        <f>K48*$Q$44/1000</f>
        <v>51.524999999999999</v>
      </c>
      <c r="L44" s="82">
        <f t="shared" ref="L44:O44" si="24">L48*$Q$44/1000</f>
        <v>51.674999999999997</v>
      </c>
      <c r="M44" s="82">
        <f t="shared" si="24"/>
        <v>51.3</v>
      </c>
      <c r="N44" s="82">
        <f t="shared" si="24"/>
        <v>51.3</v>
      </c>
      <c r="O44" s="82">
        <f t="shared" si="24"/>
        <v>51.3</v>
      </c>
      <c r="P44" s="104">
        <f t="shared" si="19"/>
        <v>257.10000000000002</v>
      </c>
      <c r="Q44" s="2">
        <v>75</v>
      </c>
      <c r="R44" s="63"/>
      <c r="S44" s="54"/>
      <c r="T44" s="2"/>
      <c r="U44" s="62"/>
      <c r="V44" s="62"/>
      <c r="W44" s="2"/>
      <c r="X44" s="2"/>
      <c r="Y44" s="2"/>
      <c r="Z44" s="2"/>
    </row>
    <row r="45" spans="1:30" ht="33.75" customHeight="1" x14ac:dyDescent="0.25">
      <c r="A45" s="94" t="s">
        <v>19</v>
      </c>
      <c r="B45" s="82">
        <v>13.293100000000001</v>
      </c>
      <c r="C45" s="82">
        <v>20.1663</v>
      </c>
      <c r="D45" s="82">
        <v>20.195999999999998</v>
      </c>
      <c r="E45" s="82">
        <v>15.210999999999999</v>
      </c>
      <c r="F45" s="82">
        <v>15.2971</v>
      </c>
      <c r="G45" s="82">
        <v>25.684999999999995</v>
      </c>
      <c r="H45" s="104">
        <f t="shared" si="18"/>
        <v>109.8485</v>
      </c>
      <c r="I45" s="2"/>
      <c r="J45" s="94" t="s">
        <v>19</v>
      </c>
      <c r="K45" s="82">
        <f>K48*$Q$45/1000</f>
        <v>52.212000000000003</v>
      </c>
      <c r="L45" s="82">
        <f t="shared" ref="L45:O45" si="25">L48*$Q$45/1000</f>
        <v>52.363999999999997</v>
      </c>
      <c r="M45" s="82">
        <f t="shared" si="25"/>
        <v>51.984000000000002</v>
      </c>
      <c r="N45" s="82">
        <f t="shared" si="25"/>
        <v>51.984000000000002</v>
      </c>
      <c r="O45" s="82">
        <f t="shared" si="25"/>
        <v>51.984000000000002</v>
      </c>
      <c r="P45" s="104">
        <f t="shared" si="19"/>
        <v>260.52800000000002</v>
      </c>
      <c r="Q45" s="2">
        <v>76</v>
      </c>
      <c r="R45" s="63"/>
      <c r="S45" s="54"/>
      <c r="T45" s="2"/>
      <c r="U45" s="62"/>
      <c r="V45" s="62"/>
      <c r="W45" s="2"/>
      <c r="X45" s="2"/>
      <c r="Y45" s="2"/>
      <c r="Z45" s="2"/>
    </row>
    <row r="46" spans="1:30" ht="33.75" customHeight="1" x14ac:dyDescent="0.25">
      <c r="A46" s="95" t="s">
        <v>11</v>
      </c>
      <c r="B46" s="84">
        <f t="shared" ref="B46:G46" si="26">SUM(B39:B45)</f>
        <v>92.445499999999996</v>
      </c>
      <c r="C46" s="28">
        <f t="shared" si="26"/>
        <v>140.21350000000001</v>
      </c>
      <c r="D46" s="28">
        <f t="shared" si="26"/>
        <v>140.41999999999999</v>
      </c>
      <c r="E46" s="28">
        <f t="shared" si="26"/>
        <v>105.73499999999999</v>
      </c>
      <c r="F46" s="28">
        <f t="shared" si="26"/>
        <v>106.3335</v>
      </c>
      <c r="G46" s="28">
        <f t="shared" si="26"/>
        <v>179.79499999999999</v>
      </c>
      <c r="H46" s="104">
        <f t="shared" si="18"/>
        <v>764.94249999999988</v>
      </c>
      <c r="J46" s="80" t="s">
        <v>11</v>
      </c>
      <c r="K46" s="84">
        <f>SUM(K39:K45)</f>
        <v>310.99399999999997</v>
      </c>
      <c r="L46" s="28">
        <f>SUM(L39:L45)</f>
        <v>311.80399999999997</v>
      </c>
      <c r="M46" s="28">
        <f>SUM(M39:M45)</f>
        <v>309.779</v>
      </c>
      <c r="N46" s="28">
        <f>SUM(N39:N45)</f>
        <v>309.779</v>
      </c>
      <c r="O46" s="28">
        <f>SUM(O39:O45)</f>
        <v>309.82599999999996</v>
      </c>
      <c r="P46" s="104">
        <f t="shared" si="19"/>
        <v>1552.182</v>
      </c>
      <c r="Q46" s="63"/>
      <c r="R46" s="63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6" t="s">
        <v>20</v>
      </c>
      <c r="B47" s="85">
        <v>30.5</v>
      </c>
      <c r="C47" s="31">
        <v>29.5</v>
      </c>
      <c r="D47" s="31">
        <v>29.5</v>
      </c>
      <c r="E47" s="31">
        <v>28.5</v>
      </c>
      <c r="F47" s="31">
        <v>28.5</v>
      </c>
      <c r="G47" s="31">
        <v>27.5</v>
      </c>
      <c r="H47" s="105">
        <f>+((H46/H48)/7)*1000</f>
        <v>28.840723145948793</v>
      </c>
      <c r="J47" s="113" t="s">
        <v>20</v>
      </c>
      <c r="K47" s="85">
        <v>65</v>
      </c>
      <c r="L47" s="31">
        <v>65</v>
      </c>
      <c r="M47" s="31">
        <v>65</v>
      </c>
      <c r="N47" s="31">
        <v>65</v>
      </c>
      <c r="O47" s="31">
        <v>65</v>
      </c>
      <c r="P47" s="105">
        <f>+((P46/P48)/7)*1000</f>
        <v>64.685030838473068</v>
      </c>
      <c r="Q47" s="65"/>
      <c r="R47" s="65"/>
    </row>
    <row r="48" spans="1:30" ht="33.75" customHeight="1" x14ac:dyDescent="0.25">
      <c r="A48" s="97" t="s">
        <v>21</v>
      </c>
      <c r="B48" s="86">
        <v>433</v>
      </c>
      <c r="C48" s="35">
        <v>679</v>
      </c>
      <c r="D48" s="35">
        <v>680</v>
      </c>
      <c r="E48" s="35">
        <v>530</v>
      </c>
      <c r="F48" s="35">
        <v>533</v>
      </c>
      <c r="G48" s="35">
        <v>934</v>
      </c>
      <c r="H48" s="106">
        <f>SUM(B48:G48)</f>
        <v>3789</v>
      </c>
      <c r="I48" s="66"/>
      <c r="J48" s="97" t="s">
        <v>21</v>
      </c>
      <c r="K48" s="109">
        <v>687</v>
      </c>
      <c r="L48" s="67">
        <v>689</v>
      </c>
      <c r="M48" s="67">
        <v>684</v>
      </c>
      <c r="N48" s="67">
        <v>684</v>
      </c>
      <c r="O48" s="67">
        <v>684</v>
      </c>
      <c r="P48" s="115">
        <f>SUM(K48:O48)</f>
        <v>3428</v>
      </c>
      <c r="Q48" s="68"/>
      <c r="R48" s="68"/>
    </row>
    <row r="49" spans="1:30" ht="33.75" customHeight="1" x14ac:dyDescent="0.25">
      <c r="A49" s="98" t="s">
        <v>22</v>
      </c>
      <c r="B49" s="87">
        <f t="shared" ref="B49" si="27">((B48*B47)*7/1000-B39-B40)/5</f>
        <v>13.293100000000001</v>
      </c>
      <c r="C49" s="39">
        <f t="shared" ref="C49" si="28">((C48*C47)*7/1000-C39-C40)/5</f>
        <v>20.1663</v>
      </c>
      <c r="D49" s="39">
        <f t="shared" ref="D49" si="29">((D48*D47)*7/1000-D39-D40)/5</f>
        <v>20.195999999999998</v>
      </c>
      <c r="E49" s="39">
        <f t="shared" ref="E49" si="30">((E48*E47)*7/1000-E39-E40)/5</f>
        <v>15.210999999999999</v>
      </c>
      <c r="F49" s="39">
        <f t="shared" ref="F49" si="31">((F48*F47)*7/1000-F39-F40)/5</f>
        <v>15.2971</v>
      </c>
      <c r="G49" s="39">
        <f t="shared" ref="G49" si="32">((G48*G47)*7/1000-G39-G40)/5</f>
        <v>25.684999999999995</v>
      </c>
      <c r="H49" s="107">
        <f>((H46*1000)/H48)/7</f>
        <v>28.840723145948797</v>
      </c>
      <c r="J49" s="98" t="s">
        <v>22</v>
      </c>
      <c r="K49" s="87">
        <f>(K48*K47)/1000</f>
        <v>44.655000000000001</v>
      </c>
      <c r="L49" s="39">
        <f>(L48*L47)/1000</f>
        <v>44.784999999999997</v>
      </c>
      <c r="M49" s="39">
        <f>(M48*M47)/1000</f>
        <v>44.46</v>
      </c>
      <c r="N49" s="39">
        <f>(N48*N47)/1000</f>
        <v>44.46</v>
      </c>
      <c r="O49" s="39">
        <f>(O48*O47)/1000</f>
        <v>44.46</v>
      </c>
      <c r="P49" s="116">
        <f>((P46*1000)/P48)/7</f>
        <v>64.685030838473082</v>
      </c>
      <c r="Q49" s="68"/>
      <c r="R49" s="68"/>
    </row>
    <row r="50" spans="1:30" ht="33.75" customHeight="1" x14ac:dyDescent="0.25">
      <c r="A50" s="99" t="s">
        <v>23</v>
      </c>
      <c r="B50" s="88">
        <f t="shared" ref="B50:G50" si="33">((B48*B47)*7)/1000</f>
        <v>92.445499999999996</v>
      </c>
      <c r="C50" s="43">
        <f t="shared" si="33"/>
        <v>140.21350000000001</v>
      </c>
      <c r="D50" s="43">
        <f t="shared" si="33"/>
        <v>140.41999999999999</v>
      </c>
      <c r="E50" s="43">
        <f t="shared" si="33"/>
        <v>105.735</v>
      </c>
      <c r="F50" s="43">
        <f t="shared" si="33"/>
        <v>106.3335</v>
      </c>
      <c r="G50" s="43">
        <f t="shared" si="33"/>
        <v>179.79499999999999</v>
      </c>
      <c r="H50" s="90"/>
      <c r="J50" s="99" t="s">
        <v>23</v>
      </c>
      <c r="K50" s="88">
        <f>((K48*K47)*7)/1000</f>
        <v>312.58499999999998</v>
      </c>
      <c r="L50" s="43">
        <f>((L48*L47)*7)/1000</f>
        <v>313.495</v>
      </c>
      <c r="M50" s="43">
        <f>((M48*M47)*7)/1000</f>
        <v>311.22000000000003</v>
      </c>
      <c r="N50" s="43">
        <f>((N48*N47)*7)/1000</f>
        <v>311.22000000000003</v>
      </c>
      <c r="O50" s="43">
        <f>((O48*O47)*7)/1000</f>
        <v>311.22000000000003</v>
      </c>
      <c r="P50" s="117"/>
    </row>
    <row r="51" spans="1:30" ht="33.75" customHeight="1" thickBot="1" x14ac:dyDescent="0.3">
      <c r="A51" s="100" t="s">
        <v>24</v>
      </c>
      <c r="B51" s="89">
        <f t="shared" ref="B51:G51" si="34">+(B46/B48)/7*1000</f>
        <v>30.5</v>
      </c>
      <c r="C51" s="49">
        <f t="shared" si="34"/>
        <v>29.500000000000004</v>
      </c>
      <c r="D51" s="49">
        <f t="shared" si="34"/>
        <v>29.5</v>
      </c>
      <c r="E51" s="49">
        <f t="shared" si="34"/>
        <v>28.499999999999996</v>
      </c>
      <c r="F51" s="49">
        <f t="shared" si="34"/>
        <v>28.5</v>
      </c>
      <c r="G51" s="49">
        <f t="shared" si="34"/>
        <v>27.499999999999996</v>
      </c>
      <c r="H51" s="108"/>
      <c r="I51" s="52"/>
      <c r="J51" s="100" t="s">
        <v>24</v>
      </c>
      <c r="K51" s="89">
        <f>+(K46/K48)/7*1000</f>
        <v>64.669161987939276</v>
      </c>
      <c r="L51" s="49">
        <f>+(L46/L48)/7*1000</f>
        <v>64.649388347501542</v>
      </c>
      <c r="M51" s="49">
        <f>+(M46/M48)/7*1000</f>
        <v>64.699039264828741</v>
      </c>
      <c r="N51" s="49">
        <f>+(N46/N48)/7*1000</f>
        <v>64.699039264828741</v>
      </c>
      <c r="O51" s="49">
        <f>+(O46/O48)/7*1000</f>
        <v>64.708855472013354</v>
      </c>
      <c r="P51" s="50"/>
      <c r="Q51" s="53"/>
      <c r="R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322"/>
      <c r="K54" s="32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320" t="s">
        <v>8</v>
      </c>
      <c r="C55" s="321"/>
      <c r="D55" s="321"/>
      <c r="E55" s="321"/>
      <c r="F55" s="318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v>32.195</v>
      </c>
      <c r="C58" s="82">
        <v>32.195</v>
      </c>
      <c r="D58" s="82">
        <v>32.195</v>
      </c>
      <c r="E58" s="82">
        <v>32.241999999999997</v>
      </c>
      <c r="F58" s="82">
        <v>32.241999999999997</v>
      </c>
      <c r="G58" s="104">
        <f t="shared" ref="G58:G65" si="35">SUM(B58:F58)</f>
        <v>161.06899999999999</v>
      </c>
      <c r="H58" s="76"/>
      <c r="I58" s="2"/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f>B67*$I$59/1000</f>
        <v>37.18</v>
      </c>
      <c r="C59" s="82">
        <f>C67*$I$59/1000</f>
        <v>37.125</v>
      </c>
      <c r="D59" s="82">
        <f>D67*$I$59/1000</f>
        <v>36.96</v>
      </c>
      <c r="E59" s="82">
        <f>E67*$I$59/1000</f>
        <v>37.015000000000001</v>
      </c>
      <c r="F59" s="82">
        <f>F67*$I$59/1000</f>
        <v>37.344999999999999</v>
      </c>
      <c r="G59" s="104">
        <f t="shared" si="35"/>
        <v>185.62500000000003</v>
      </c>
      <c r="H59" s="76"/>
      <c r="I59" s="2">
        <v>55</v>
      </c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3">
        <f>B67*$I$60/1000</f>
        <v>40.56</v>
      </c>
      <c r="C60" s="24">
        <f>C67*$I$60/1000</f>
        <v>40.5</v>
      </c>
      <c r="D60" s="24">
        <f>D67*$I$60/1000</f>
        <v>40.32</v>
      </c>
      <c r="E60" s="24">
        <f>E67*$I$60/1000</f>
        <v>40.380000000000003</v>
      </c>
      <c r="F60" s="24">
        <f>F67*$I$60/1000</f>
        <v>40.74</v>
      </c>
      <c r="G60" s="104">
        <f t="shared" si="35"/>
        <v>202.5</v>
      </c>
      <c r="H60" s="76"/>
      <c r="I60" s="2">
        <v>60</v>
      </c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f>B67*$I$61/1000</f>
        <v>44.616</v>
      </c>
      <c r="C61" s="82">
        <f>C67*$I$61/1000</f>
        <v>44.55</v>
      </c>
      <c r="D61" s="82">
        <f>D67*$I$61/1000</f>
        <v>44.351999999999997</v>
      </c>
      <c r="E61" s="82">
        <f>E67*$I$61/1000</f>
        <v>44.417999999999999</v>
      </c>
      <c r="F61" s="82">
        <f>F67*$I$61/1000</f>
        <v>44.814</v>
      </c>
      <c r="G61" s="104">
        <f t="shared" si="35"/>
        <v>222.75</v>
      </c>
      <c r="H61" s="76"/>
      <c r="I61" s="2">
        <v>66</v>
      </c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f>B67*$I$62/1000</f>
        <v>49.347999999999999</v>
      </c>
      <c r="C62" s="82">
        <f>C67*$I$62/1000</f>
        <v>49.274999999999999</v>
      </c>
      <c r="D62" s="82">
        <f>D67*$I$62/1000</f>
        <v>49.055999999999997</v>
      </c>
      <c r="E62" s="82">
        <f>E67*$I$62/1000</f>
        <v>49.128999999999998</v>
      </c>
      <c r="F62" s="82">
        <f>F67*$I$62/1000</f>
        <v>49.567</v>
      </c>
      <c r="G62" s="104">
        <f t="shared" si="35"/>
        <v>246.37499999999997</v>
      </c>
      <c r="H62" s="76"/>
      <c r="I62" s="2">
        <v>73</v>
      </c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>
        <f>B67*$I$63/1000</f>
        <v>50.7</v>
      </c>
      <c r="C63" s="82">
        <f>C67*$I$63/1000</f>
        <v>50.625</v>
      </c>
      <c r="D63" s="82">
        <f>D67*$I$63/1000</f>
        <v>50.4</v>
      </c>
      <c r="E63" s="82">
        <f>E67*$I$63/1000</f>
        <v>50.475000000000001</v>
      </c>
      <c r="F63" s="82">
        <f>F67*$I$63/1000</f>
        <v>50.924999999999997</v>
      </c>
      <c r="G63" s="104">
        <f t="shared" si="35"/>
        <v>253.125</v>
      </c>
      <c r="H63" s="76"/>
      <c r="I63" s="2">
        <v>75</v>
      </c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f>B67*$I$64/1000</f>
        <v>51.375999999999998</v>
      </c>
      <c r="C64" s="82">
        <f>C67*$I$64/1000</f>
        <v>51.3</v>
      </c>
      <c r="D64" s="82">
        <f>D67*$I$64/1000</f>
        <v>51.072000000000003</v>
      </c>
      <c r="E64" s="82">
        <f>E67*$I$64/1000</f>
        <v>51.148000000000003</v>
      </c>
      <c r="F64" s="82">
        <f>F67*$I$64/1000</f>
        <v>51.603999999999999</v>
      </c>
      <c r="G64" s="104">
        <f t="shared" si="35"/>
        <v>256.5</v>
      </c>
      <c r="H64" s="76"/>
      <c r="I64" s="2">
        <v>76</v>
      </c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305.97499999999997</v>
      </c>
      <c r="C65" s="28">
        <f>SUM(C58:C64)</f>
        <v>305.57</v>
      </c>
      <c r="D65" s="28">
        <f>SUM(D58:D64)</f>
        <v>304.35500000000002</v>
      </c>
      <c r="E65" s="28">
        <f>SUM(E58:E64)</f>
        <v>304.80700000000002</v>
      </c>
      <c r="F65" s="28">
        <f>SUM(F58:F64)</f>
        <v>307.23699999999997</v>
      </c>
      <c r="G65" s="104">
        <f t="shared" si="35"/>
        <v>1527.944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>
        <v>65</v>
      </c>
      <c r="C66" s="31">
        <v>65</v>
      </c>
      <c r="D66" s="31">
        <v>65</v>
      </c>
      <c r="E66" s="31">
        <v>65</v>
      </c>
      <c r="F66" s="31">
        <v>65</v>
      </c>
      <c r="G66" s="105">
        <f>+((G65/G67)/7)*1000</f>
        <v>64.674878306878313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676</v>
      </c>
      <c r="C67" s="67">
        <v>675</v>
      </c>
      <c r="D67" s="67">
        <v>672</v>
      </c>
      <c r="E67" s="67">
        <v>673</v>
      </c>
      <c r="F67" s="67">
        <v>679</v>
      </c>
      <c r="G67" s="115">
        <f>SUM(B67:F67)</f>
        <v>3375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>(B67*B66)/1000</f>
        <v>43.94</v>
      </c>
      <c r="C68" s="39">
        <f>(C67*C66)/1000</f>
        <v>43.875</v>
      </c>
      <c r="D68" s="39">
        <f>(D67*D66)/1000</f>
        <v>43.68</v>
      </c>
      <c r="E68" s="39">
        <f>(E67*E66)/1000</f>
        <v>43.744999999999997</v>
      </c>
      <c r="F68" s="39">
        <f>(F67*F66)/1000</f>
        <v>44.134999999999998</v>
      </c>
      <c r="G68" s="119">
        <f>((G65*1000)/G67)/7</f>
        <v>64.674878306878313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307.58</v>
      </c>
      <c r="C69" s="43">
        <f>((C67*C66)*7)/1000</f>
        <v>307.125</v>
      </c>
      <c r="D69" s="43">
        <f>((D67*D66)*7)/1000</f>
        <v>305.76</v>
      </c>
      <c r="E69" s="43">
        <f>((E67*E66)*7)/1000</f>
        <v>306.21499999999997</v>
      </c>
      <c r="F69" s="43">
        <f>((F67*F66)*7)/1000</f>
        <v>308.94499999999999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64.660819949281475</v>
      </c>
      <c r="C70" s="49">
        <f>+(C65/C67)/7*1000</f>
        <v>64.670899470899457</v>
      </c>
      <c r="D70" s="49">
        <f>+(D65/D67)/7*1000</f>
        <v>64.701318027210888</v>
      </c>
      <c r="E70" s="49">
        <f>+(E65/E67)/7*1000</f>
        <v>64.701125026533646</v>
      </c>
      <c r="F70" s="49">
        <f>+(F65/F67)/7*1000</f>
        <v>64.640648011782034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B36:G36"/>
    <mergeCell ref="K36:O36"/>
    <mergeCell ref="J54:K54"/>
    <mergeCell ref="B55:F55"/>
    <mergeCell ref="B15:J15"/>
    <mergeCell ref="A3:C3"/>
    <mergeCell ref="E9:G9"/>
    <mergeCell ref="R9:S9"/>
    <mergeCell ref="K11:L11"/>
    <mergeCell ref="P15:S15"/>
    <mergeCell ref="K15:O1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17" zoomScale="30" zoomScaleNormal="30" workbookViewId="0">
      <selection activeCell="M64" sqref="M64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0" width="33.42578125" style="19" bestFit="1" customWidth="1"/>
    <col min="11" max="12" width="21.285156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315" t="s">
        <v>0</v>
      </c>
      <c r="B3" s="315"/>
      <c r="C3" s="315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2"/>
      <c r="Z3" s="2"/>
      <c r="AA3" s="2"/>
      <c r="AB3" s="2"/>
      <c r="AC3" s="2"/>
      <c r="AD3" s="128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28" t="s">
        <v>1</v>
      </c>
      <c r="B9" s="128"/>
      <c r="C9" s="128"/>
      <c r="D9" s="1"/>
      <c r="E9" s="316" t="s">
        <v>2</v>
      </c>
      <c r="F9" s="316"/>
      <c r="G9" s="316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316"/>
      <c r="S9" s="31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28"/>
      <c r="B10" s="128"/>
      <c r="C10" s="12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28" t="s">
        <v>4</v>
      </c>
      <c r="B11" s="128"/>
      <c r="C11" s="128"/>
      <c r="D11" s="1"/>
      <c r="E11" s="129">
        <v>1</v>
      </c>
      <c r="F11" s="1"/>
      <c r="G11" s="1"/>
      <c r="H11" s="1"/>
      <c r="I11" s="1"/>
      <c r="J11" s="1"/>
      <c r="K11" s="317" t="s">
        <v>58</v>
      </c>
      <c r="L11" s="317"/>
      <c r="M11" s="130"/>
      <c r="N11" s="130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28"/>
      <c r="B12" s="128"/>
      <c r="C12" s="128"/>
      <c r="D12" s="1"/>
      <c r="E12" s="5"/>
      <c r="F12" s="1"/>
      <c r="G12" s="1"/>
      <c r="H12" s="1"/>
      <c r="I12" s="1"/>
      <c r="J12" s="1"/>
      <c r="K12" s="130"/>
      <c r="L12" s="130"/>
      <c r="M12" s="130"/>
      <c r="N12" s="130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28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"/>
      <c r="X13" s="1"/>
      <c r="Y13" s="1"/>
    </row>
    <row r="14" spans="1:30" s="3" customFormat="1" ht="27" thickBot="1" x14ac:dyDescent="0.3">
      <c r="A14" s="128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328" t="s">
        <v>55</v>
      </c>
      <c r="C15" s="329"/>
      <c r="D15" s="329"/>
      <c r="E15" s="329"/>
      <c r="F15" s="329"/>
      <c r="G15" s="329"/>
      <c r="H15" s="329"/>
      <c r="I15" s="329"/>
      <c r="J15" s="330"/>
      <c r="K15" s="331" t="s">
        <v>9</v>
      </c>
      <c r="L15" s="323"/>
      <c r="M15" s="323"/>
      <c r="N15" s="323"/>
      <c r="O15" s="324"/>
      <c r="P15" s="325" t="s">
        <v>30</v>
      </c>
      <c r="Q15" s="326"/>
      <c r="R15" s="326"/>
      <c r="S15" s="327"/>
      <c r="T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26">
        <v>3</v>
      </c>
      <c r="E16" s="15">
        <v>3</v>
      </c>
      <c r="F16" s="15">
        <v>4</v>
      </c>
      <c r="G16" s="15">
        <v>5</v>
      </c>
      <c r="H16" s="126">
        <v>6</v>
      </c>
      <c r="I16" s="15">
        <v>7</v>
      </c>
      <c r="J16" s="17">
        <v>8</v>
      </c>
      <c r="K16" s="127">
        <v>1</v>
      </c>
      <c r="L16" s="15">
        <v>2</v>
      </c>
      <c r="M16" s="15">
        <v>2</v>
      </c>
      <c r="N16" s="15">
        <v>3</v>
      </c>
      <c r="O16" s="15">
        <v>4</v>
      </c>
      <c r="P16" s="16">
        <v>1</v>
      </c>
      <c r="Q16" s="15">
        <v>2</v>
      </c>
      <c r="R16" s="78">
        <v>3</v>
      </c>
      <c r="S16" s="17">
        <v>4</v>
      </c>
      <c r="T16" s="18" t="s">
        <v>11</v>
      </c>
      <c r="V16" s="20"/>
      <c r="W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8</v>
      </c>
      <c r="J17" s="22">
        <v>9</v>
      </c>
      <c r="K17" s="81">
        <v>1</v>
      </c>
      <c r="L17" s="21">
        <v>2</v>
      </c>
      <c r="M17" s="21">
        <v>3</v>
      </c>
      <c r="N17" s="21">
        <v>4</v>
      </c>
      <c r="O17" s="21">
        <v>5</v>
      </c>
      <c r="P17" s="14">
        <v>1</v>
      </c>
      <c r="Q17" s="21">
        <v>2</v>
      </c>
      <c r="R17" s="21">
        <v>3</v>
      </c>
      <c r="S17" s="22">
        <v>4</v>
      </c>
      <c r="T17" s="18"/>
      <c r="V17" s="2"/>
      <c r="W17" s="20"/>
    </row>
    <row r="18" spans="1:30" ht="39.950000000000003" customHeight="1" x14ac:dyDescent="0.25">
      <c r="A18" s="94" t="s">
        <v>13</v>
      </c>
      <c r="B18" s="23">
        <v>25.389000000000003</v>
      </c>
      <c r="C18" s="24">
        <v>19.188000000000006</v>
      </c>
      <c r="D18" s="24">
        <v>26.062000000000001</v>
      </c>
      <c r="E18" s="24">
        <v>25.481000000000002</v>
      </c>
      <c r="F18" s="24">
        <v>28.538999999999998</v>
      </c>
      <c r="G18" s="24">
        <v>28.749599999999997</v>
      </c>
      <c r="H18" s="24">
        <v>22.2212</v>
      </c>
      <c r="I18" s="24">
        <v>14.896000000000001</v>
      </c>
      <c r="J18" s="25">
        <v>14.052500000000004</v>
      </c>
      <c r="K18" s="82">
        <v>20.944833333333335</v>
      </c>
      <c r="L18" s="24">
        <v>15.131083333333333</v>
      </c>
      <c r="M18" s="24">
        <v>15.131083333333333</v>
      </c>
      <c r="N18" s="24">
        <v>20.189583333333331</v>
      </c>
      <c r="O18" s="24">
        <v>12.593333333333334</v>
      </c>
      <c r="P18" s="23">
        <v>13.053999999999998</v>
      </c>
      <c r="Q18" s="24">
        <v>24.787800000000004</v>
      </c>
      <c r="R18" s="24">
        <v>27.018000000000001</v>
      </c>
      <c r="S18" s="25">
        <v>17.744999999999997</v>
      </c>
      <c r="T18" s="26">
        <f t="shared" ref="T18:T25" si="0">SUM(B18:S18)</f>
        <v>371.17301666666663</v>
      </c>
      <c r="V18" s="2"/>
      <c r="W18" s="20"/>
    </row>
    <row r="19" spans="1:30" ht="39.950000000000003" customHeight="1" x14ac:dyDescent="0.25">
      <c r="A19" s="95" t="s">
        <v>14</v>
      </c>
      <c r="B19" s="23">
        <v>27.945166666666665</v>
      </c>
      <c r="C19" s="24">
        <v>21.983333333333331</v>
      </c>
      <c r="D19" s="24">
        <v>29.262166666666662</v>
      </c>
      <c r="E19" s="24">
        <v>29.080166666666667</v>
      </c>
      <c r="F19" s="24">
        <v>32.530166666666666</v>
      </c>
      <c r="G19" s="24">
        <v>33.526400000000002</v>
      </c>
      <c r="H19" s="24">
        <v>25.999799999999997</v>
      </c>
      <c r="I19" s="24">
        <v>17.651083333333332</v>
      </c>
      <c r="J19" s="25">
        <v>16.735249999999997</v>
      </c>
      <c r="K19" s="82">
        <v>25.405194444444447</v>
      </c>
      <c r="L19" s="24">
        <v>18.14448611111111</v>
      </c>
      <c r="M19" s="24">
        <v>18.104819444444445</v>
      </c>
      <c r="N19" s="24">
        <v>24.931402777777777</v>
      </c>
      <c r="O19" s="24">
        <v>15.721944444444444</v>
      </c>
      <c r="P19" s="23">
        <v>15.632333333333333</v>
      </c>
      <c r="Q19" s="24">
        <v>30.209533333333329</v>
      </c>
      <c r="R19" s="24">
        <v>32.902666666666669</v>
      </c>
      <c r="S19" s="25">
        <v>21.536666666666665</v>
      </c>
      <c r="T19" s="26">
        <f t="shared" si="0"/>
        <v>437.30258055555555</v>
      </c>
      <c r="V19" s="2"/>
      <c r="W19" s="20"/>
    </row>
    <row r="20" spans="1:30" ht="39.75" customHeight="1" x14ac:dyDescent="0.25">
      <c r="A20" s="94" t="s">
        <v>15</v>
      </c>
      <c r="B20" s="79">
        <v>30.151566666666668</v>
      </c>
      <c r="C20" s="24">
        <v>20.706533333333333</v>
      </c>
      <c r="D20" s="24">
        <v>29.262166666666662</v>
      </c>
      <c r="E20" s="24">
        <v>29.080166666666667</v>
      </c>
      <c r="F20" s="24">
        <v>32.530166666666666</v>
      </c>
      <c r="G20" s="24">
        <v>33.526400000000002</v>
      </c>
      <c r="H20" s="24">
        <v>25.9998</v>
      </c>
      <c r="I20" s="24">
        <v>17.651083333333332</v>
      </c>
      <c r="J20" s="25">
        <v>16.735250000000001</v>
      </c>
      <c r="K20" s="83">
        <v>24.923594444444443</v>
      </c>
      <c r="L20" s="24">
        <v>18.144486111111114</v>
      </c>
      <c r="M20" s="24">
        <v>18.104819444444445</v>
      </c>
      <c r="N20" s="24">
        <v>24.931402777777777</v>
      </c>
      <c r="O20" s="24">
        <v>15.721944444444443</v>
      </c>
      <c r="P20" s="79">
        <v>15.632333333333332</v>
      </c>
      <c r="Q20" s="24">
        <v>30.209533333333333</v>
      </c>
      <c r="R20" s="24">
        <v>32.902666666666661</v>
      </c>
      <c r="S20" s="25">
        <v>21.536666666666669</v>
      </c>
      <c r="T20" s="26">
        <f t="shared" si="0"/>
        <v>437.75058055555564</v>
      </c>
      <c r="V20" s="2"/>
      <c r="W20" s="20"/>
    </row>
    <row r="21" spans="1:30" ht="39.950000000000003" customHeight="1" x14ac:dyDescent="0.25">
      <c r="A21" s="95" t="s">
        <v>16</v>
      </c>
      <c r="B21" s="23">
        <v>30.151566666666668</v>
      </c>
      <c r="C21" s="24">
        <v>20.706533333333333</v>
      </c>
      <c r="D21" s="24">
        <v>29.262166666666662</v>
      </c>
      <c r="E21" s="24">
        <v>29.080166666666667</v>
      </c>
      <c r="F21" s="24">
        <v>32.530166666666666</v>
      </c>
      <c r="G21" s="24">
        <v>33.526400000000002</v>
      </c>
      <c r="H21" s="24">
        <v>25.9998</v>
      </c>
      <c r="I21" s="24">
        <v>17.651083333333332</v>
      </c>
      <c r="J21" s="25">
        <v>16.735250000000001</v>
      </c>
      <c r="K21" s="82">
        <v>24.923594444444443</v>
      </c>
      <c r="L21" s="24">
        <v>18.144486111111114</v>
      </c>
      <c r="M21" s="24">
        <v>18.104819444444445</v>
      </c>
      <c r="N21" s="24">
        <v>24.931402777777777</v>
      </c>
      <c r="O21" s="24">
        <v>15.721944444444443</v>
      </c>
      <c r="P21" s="23">
        <v>15.632333333333332</v>
      </c>
      <c r="Q21" s="24">
        <v>30.209533333333333</v>
      </c>
      <c r="R21" s="24">
        <v>32.902666666666661</v>
      </c>
      <c r="S21" s="25">
        <v>21.536666666666669</v>
      </c>
      <c r="T21" s="26">
        <f t="shared" si="0"/>
        <v>437.75058055555564</v>
      </c>
      <c r="V21" s="2"/>
      <c r="W21" s="20"/>
    </row>
    <row r="22" spans="1:30" ht="39.950000000000003" customHeight="1" x14ac:dyDescent="0.25">
      <c r="A22" s="94" t="s">
        <v>17</v>
      </c>
      <c r="B22" s="23">
        <v>30.151566666666668</v>
      </c>
      <c r="C22" s="24">
        <v>20.706533333333333</v>
      </c>
      <c r="D22" s="24">
        <v>29.262166666666662</v>
      </c>
      <c r="E22" s="24">
        <v>29.080166666666667</v>
      </c>
      <c r="F22" s="24">
        <v>32.530166666666666</v>
      </c>
      <c r="G22" s="24">
        <v>33.526400000000002</v>
      </c>
      <c r="H22" s="24">
        <v>25.9998</v>
      </c>
      <c r="I22" s="24">
        <v>17.651083333333332</v>
      </c>
      <c r="J22" s="25">
        <v>16.735250000000001</v>
      </c>
      <c r="K22" s="82">
        <v>24.923594444444443</v>
      </c>
      <c r="L22" s="24">
        <v>18.144486111111114</v>
      </c>
      <c r="M22" s="24">
        <v>18.104819444444445</v>
      </c>
      <c r="N22" s="24">
        <v>24.931402777777777</v>
      </c>
      <c r="O22" s="24">
        <v>15.721944444444443</v>
      </c>
      <c r="P22" s="23">
        <v>15.632333333333332</v>
      </c>
      <c r="Q22" s="24">
        <v>30.209533333333333</v>
      </c>
      <c r="R22" s="24">
        <v>32.902666666666661</v>
      </c>
      <c r="S22" s="25">
        <v>21.536666666666669</v>
      </c>
      <c r="T22" s="26">
        <f t="shared" si="0"/>
        <v>437.75058055555564</v>
      </c>
      <c r="V22" s="2"/>
      <c r="W22" s="20"/>
    </row>
    <row r="23" spans="1:30" ht="39.950000000000003" customHeight="1" x14ac:dyDescent="0.25">
      <c r="A23" s="95" t="s">
        <v>18</v>
      </c>
      <c r="B23" s="23">
        <v>30.151566666666668</v>
      </c>
      <c r="C23" s="24">
        <v>20.706533333333333</v>
      </c>
      <c r="D23" s="24">
        <v>29.262166666666662</v>
      </c>
      <c r="E23" s="24">
        <v>29.080166666666667</v>
      </c>
      <c r="F23" s="24">
        <v>32.530166666666666</v>
      </c>
      <c r="G23" s="24">
        <v>33.526400000000002</v>
      </c>
      <c r="H23" s="24">
        <v>25.9998</v>
      </c>
      <c r="I23" s="24">
        <v>17.651083333333332</v>
      </c>
      <c r="J23" s="25">
        <v>16.735250000000001</v>
      </c>
      <c r="K23" s="82">
        <v>24.923594444444443</v>
      </c>
      <c r="L23" s="24">
        <v>18.144486111111114</v>
      </c>
      <c r="M23" s="24">
        <v>18.104819444444445</v>
      </c>
      <c r="N23" s="24">
        <v>24.931402777777777</v>
      </c>
      <c r="O23" s="24">
        <v>15.721944444444443</v>
      </c>
      <c r="P23" s="23">
        <v>15.632333333333332</v>
      </c>
      <c r="Q23" s="24">
        <v>30.209533333333333</v>
      </c>
      <c r="R23" s="24">
        <v>32.902666666666661</v>
      </c>
      <c r="S23" s="25">
        <v>21.536666666666669</v>
      </c>
      <c r="T23" s="26">
        <f t="shared" si="0"/>
        <v>437.75058055555564</v>
      </c>
      <c r="V23" s="2"/>
      <c r="W23" s="20"/>
    </row>
    <row r="24" spans="1:30" ht="39.950000000000003" customHeight="1" x14ac:dyDescent="0.25">
      <c r="A24" s="94" t="s">
        <v>19</v>
      </c>
      <c r="B24" s="23">
        <v>30.151566666666668</v>
      </c>
      <c r="C24" s="24">
        <v>20.706533333333333</v>
      </c>
      <c r="D24" s="24">
        <v>29.262166666666662</v>
      </c>
      <c r="E24" s="24">
        <v>29.080166666666667</v>
      </c>
      <c r="F24" s="24">
        <v>32.530166666666666</v>
      </c>
      <c r="G24" s="24">
        <v>33.526400000000002</v>
      </c>
      <c r="H24" s="24">
        <v>25.9998</v>
      </c>
      <c r="I24" s="24">
        <v>17.651083333333332</v>
      </c>
      <c r="J24" s="25">
        <v>16.735250000000001</v>
      </c>
      <c r="K24" s="82">
        <v>24.923594444444443</v>
      </c>
      <c r="L24" s="24">
        <v>18.144486111111114</v>
      </c>
      <c r="M24" s="24">
        <v>18.104819444444445</v>
      </c>
      <c r="N24" s="24">
        <v>24.931402777777777</v>
      </c>
      <c r="O24" s="24">
        <v>15.721944444444443</v>
      </c>
      <c r="P24" s="23">
        <v>15.632333333333332</v>
      </c>
      <c r="Q24" s="24">
        <v>30.209533333333333</v>
      </c>
      <c r="R24" s="24">
        <v>32.902666666666661</v>
      </c>
      <c r="S24" s="25">
        <v>21.536666666666669</v>
      </c>
      <c r="T24" s="26">
        <f t="shared" si="0"/>
        <v>437.75058055555564</v>
      </c>
      <c r="V24" s="2"/>
    </row>
    <row r="25" spans="1:30" ht="41.45" customHeight="1" x14ac:dyDescent="0.25">
      <c r="A25" s="95" t="s">
        <v>11</v>
      </c>
      <c r="B25" s="27">
        <f t="shared" ref="B25:C25" si="1">SUM(B18:B24)</f>
        <v>204.09200000000001</v>
      </c>
      <c r="C25" s="28">
        <f t="shared" si="1"/>
        <v>144.70400000000001</v>
      </c>
      <c r="D25" s="28">
        <f>SUM(D18:D24)</f>
        <v>201.63499999999999</v>
      </c>
      <c r="E25" s="28">
        <f t="shared" ref="E25:G25" si="2">SUM(E18:E24)</f>
        <v>199.96199999999999</v>
      </c>
      <c r="F25" s="28">
        <f t="shared" si="2"/>
        <v>223.72000000000003</v>
      </c>
      <c r="G25" s="28">
        <f t="shared" si="2"/>
        <v>229.90799999999999</v>
      </c>
      <c r="H25" s="28">
        <f>SUM(H18:H24)</f>
        <v>178.21999999999997</v>
      </c>
      <c r="I25" s="28">
        <f t="shared" ref="I25:J25" si="3">SUM(I18:I24)</f>
        <v>120.80249999999999</v>
      </c>
      <c r="J25" s="29">
        <f t="shared" si="3"/>
        <v>114.46400000000003</v>
      </c>
      <c r="K25" s="84">
        <f>SUM(K18:K24)</f>
        <v>170.96799999999999</v>
      </c>
      <c r="L25" s="28">
        <f t="shared" ref="L25:O25" si="4">SUM(L18:L24)</f>
        <v>123.99800000000002</v>
      </c>
      <c r="M25" s="28">
        <f t="shared" si="4"/>
        <v>123.76</v>
      </c>
      <c r="N25" s="28">
        <f t="shared" si="4"/>
        <v>169.77799999999999</v>
      </c>
      <c r="O25" s="28">
        <f t="shared" si="4"/>
        <v>106.92500000000001</v>
      </c>
      <c r="P25" s="27">
        <f>SUM(P18:P24)</f>
        <v>106.848</v>
      </c>
      <c r="Q25" s="28">
        <f t="shared" ref="Q25:S25" si="5">SUM(Q18:Q24)</f>
        <v>206.04499999999996</v>
      </c>
      <c r="R25" s="28">
        <f t="shared" si="5"/>
        <v>224.43399999999997</v>
      </c>
      <c r="S25" s="29">
        <f t="shared" si="5"/>
        <v>146.965</v>
      </c>
      <c r="T25" s="26">
        <f t="shared" si="0"/>
        <v>2997.2285000000002</v>
      </c>
    </row>
    <row r="26" spans="1:30" s="2" customFormat="1" ht="36.75" customHeight="1" x14ac:dyDescent="0.25">
      <c r="A26" s="96" t="s">
        <v>20</v>
      </c>
      <c r="B26" s="30">
        <v>37</v>
      </c>
      <c r="C26" s="31">
        <v>34</v>
      </c>
      <c r="D26" s="31">
        <v>35</v>
      </c>
      <c r="E26" s="31">
        <v>34.5</v>
      </c>
      <c r="F26" s="31">
        <v>34</v>
      </c>
      <c r="G26" s="31">
        <v>34</v>
      </c>
      <c r="H26" s="31">
        <v>33.5</v>
      </c>
      <c r="I26" s="31">
        <v>32.5</v>
      </c>
      <c r="J26" s="32">
        <v>32</v>
      </c>
      <c r="K26" s="85">
        <v>35.5</v>
      </c>
      <c r="L26" s="31">
        <v>34</v>
      </c>
      <c r="M26" s="31">
        <v>34</v>
      </c>
      <c r="N26" s="31">
        <v>33.5</v>
      </c>
      <c r="O26" s="31">
        <v>32.5</v>
      </c>
      <c r="P26" s="30">
        <v>36</v>
      </c>
      <c r="Q26" s="31">
        <v>35</v>
      </c>
      <c r="R26" s="31">
        <v>34</v>
      </c>
      <c r="S26" s="32">
        <v>32.5</v>
      </c>
      <c r="T26" s="33">
        <f>+((T25/T27)/7)*1000</f>
        <v>34.166573571656564</v>
      </c>
    </row>
    <row r="27" spans="1:30" s="2" customFormat="1" ht="33" customHeight="1" x14ac:dyDescent="0.25">
      <c r="A27" s="97" t="s">
        <v>21</v>
      </c>
      <c r="B27" s="34">
        <v>788</v>
      </c>
      <c r="C27" s="35">
        <v>608</v>
      </c>
      <c r="D27" s="35">
        <v>823</v>
      </c>
      <c r="E27" s="35">
        <v>828</v>
      </c>
      <c r="F27" s="35">
        <v>940</v>
      </c>
      <c r="G27" s="35">
        <v>966</v>
      </c>
      <c r="H27" s="35">
        <v>760</v>
      </c>
      <c r="I27" s="35">
        <v>531</v>
      </c>
      <c r="J27" s="36">
        <v>511</v>
      </c>
      <c r="K27" s="86">
        <v>688</v>
      </c>
      <c r="L27" s="35">
        <v>521</v>
      </c>
      <c r="M27" s="35">
        <v>520</v>
      </c>
      <c r="N27" s="35">
        <v>724</v>
      </c>
      <c r="O27" s="35">
        <v>470</v>
      </c>
      <c r="P27" s="34">
        <v>424</v>
      </c>
      <c r="Q27" s="35">
        <v>841</v>
      </c>
      <c r="R27" s="35">
        <v>943</v>
      </c>
      <c r="S27" s="36">
        <v>646</v>
      </c>
      <c r="T27" s="37">
        <f>SUM(B27:S27)</f>
        <v>12532</v>
      </c>
      <c r="U27" s="2">
        <f>((T25*1000)/T27)/7</f>
        <v>34.166573571656564</v>
      </c>
    </row>
    <row r="28" spans="1:30" s="2" customFormat="1" ht="33" customHeight="1" x14ac:dyDescent="0.25">
      <c r="A28" s="98" t="s">
        <v>22</v>
      </c>
      <c r="B28" s="39">
        <f>((B27*B26)*7/1000-B18-B19)/5</f>
        <v>30.151566666666668</v>
      </c>
      <c r="C28" s="39">
        <f t="shared" ref="C28:S28" si="6">((C27*C26)*7/1000-C18-C19)/5</f>
        <v>20.706533333333333</v>
      </c>
      <c r="D28" s="39">
        <f t="shared" si="6"/>
        <v>29.262166666666662</v>
      </c>
      <c r="E28" s="39">
        <f t="shared" si="6"/>
        <v>29.080166666666667</v>
      </c>
      <c r="F28" s="39">
        <f t="shared" si="6"/>
        <v>32.530166666666666</v>
      </c>
      <c r="G28" s="39">
        <f t="shared" si="6"/>
        <v>33.526400000000002</v>
      </c>
      <c r="H28" s="39">
        <f t="shared" si="6"/>
        <v>25.9998</v>
      </c>
      <c r="I28" s="39">
        <f t="shared" si="6"/>
        <v>17.651083333333332</v>
      </c>
      <c r="J28" s="40">
        <f t="shared" si="6"/>
        <v>16.735250000000001</v>
      </c>
      <c r="K28" s="87">
        <f t="shared" si="6"/>
        <v>24.923594444444443</v>
      </c>
      <c r="L28" s="39">
        <f t="shared" si="6"/>
        <v>18.144486111111114</v>
      </c>
      <c r="M28" s="39">
        <f t="shared" si="6"/>
        <v>18.104819444444445</v>
      </c>
      <c r="N28" s="39">
        <f t="shared" si="6"/>
        <v>24.931402777777777</v>
      </c>
      <c r="O28" s="39">
        <f t="shared" si="6"/>
        <v>15.721944444444443</v>
      </c>
      <c r="P28" s="38">
        <f t="shared" si="6"/>
        <v>15.632333333333332</v>
      </c>
      <c r="Q28" s="39">
        <f t="shared" si="6"/>
        <v>30.209533333333333</v>
      </c>
      <c r="R28" s="39">
        <f t="shared" si="6"/>
        <v>32.902666666666661</v>
      </c>
      <c r="S28" s="40">
        <f t="shared" si="6"/>
        <v>21.536666666666669</v>
      </c>
      <c r="T28" s="41"/>
    </row>
    <row r="29" spans="1:30" ht="33.75" customHeight="1" x14ac:dyDescent="0.25">
      <c r="A29" s="99" t="s">
        <v>23</v>
      </c>
      <c r="B29" s="42">
        <f t="shared" ref="B29:C29" si="7">((B27*B26)*7)/1000</f>
        <v>204.09200000000001</v>
      </c>
      <c r="C29" s="43">
        <f t="shared" si="7"/>
        <v>144.70400000000001</v>
      </c>
      <c r="D29" s="43">
        <f>((D27*D26)*7)/1000</f>
        <v>201.63499999999999</v>
      </c>
      <c r="E29" s="43">
        <f>((E27*E26)*7)/1000</f>
        <v>199.96199999999999</v>
      </c>
      <c r="F29" s="43">
        <f t="shared" ref="F29:G29" si="8">((F27*F26)*7)/1000</f>
        <v>223.72</v>
      </c>
      <c r="G29" s="43">
        <f t="shared" si="8"/>
        <v>229.90799999999999</v>
      </c>
      <c r="H29" s="43">
        <f>((H27*H26)*7)/1000</f>
        <v>178.22</v>
      </c>
      <c r="I29" s="43">
        <f>((I27*I26)*7)/1000</f>
        <v>120.80249999999999</v>
      </c>
      <c r="J29" s="90">
        <f t="shared" ref="J29" si="9">((J27*J26)*7)/1000</f>
        <v>114.464</v>
      </c>
      <c r="K29" s="88">
        <f>((K27*K26)*7)/1000</f>
        <v>170.96799999999999</v>
      </c>
      <c r="L29" s="43">
        <f>((L27*L26)*7)/1000</f>
        <v>123.998</v>
      </c>
      <c r="M29" s="43">
        <f>((M27*M26)*7)/1000</f>
        <v>123.76</v>
      </c>
      <c r="N29" s="43">
        <f t="shared" ref="N29:S29" si="10">((N27*N26)*7)/1000</f>
        <v>169.77799999999999</v>
      </c>
      <c r="O29" s="43">
        <f t="shared" si="10"/>
        <v>106.925</v>
      </c>
      <c r="P29" s="44">
        <f t="shared" si="10"/>
        <v>106.848</v>
      </c>
      <c r="Q29" s="45">
        <f t="shared" si="10"/>
        <v>206.04499999999999</v>
      </c>
      <c r="R29" s="45">
        <f t="shared" si="10"/>
        <v>224.434</v>
      </c>
      <c r="S29" s="46">
        <f t="shared" si="10"/>
        <v>146.965</v>
      </c>
      <c r="T29" s="47"/>
    </row>
    <row r="30" spans="1:30" ht="33.75" customHeight="1" thickBot="1" x14ac:dyDescent="0.3">
      <c r="A30" s="100" t="s">
        <v>24</v>
      </c>
      <c r="B30" s="48">
        <f t="shared" ref="B30:C30" si="11">+(B25/B27)/7*1000</f>
        <v>37</v>
      </c>
      <c r="C30" s="49">
        <f t="shared" si="11"/>
        <v>34</v>
      </c>
      <c r="D30" s="49">
        <f>+(D25/D27)/7*1000</f>
        <v>34.999999999999993</v>
      </c>
      <c r="E30" s="49">
        <f t="shared" ref="E30:G30" si="12">+(E25/E27)/7*1000</f>
        <v>34.499999999999993</v>
      </c>
      <c r="F30" s="49">
        <f t="shared" si="12"/>
        <v>34</v>
      </c>
      <c r="G30" s="49">
        <f t="shared" si="12"/>
        <v>33.999999999999993</v>
      </c>
      <c r="H30" s="49">
        <f>+(H25/H27)/7*1000</f>
        <v>33.499999999999993</v>
      </c>
      <c r="I30" s="49">
        <f t="shared" ref="I30:J30" si="13">+(I25/I27)/7*1000</f>
        <v>32.499999999999993</v>
      </c>
      <c r="J30" s="50">
        <f t="shared" si="13"/>
        <v>32.000000000000007</v>
      </c>
      <c r="K30" s="89">
        <f>+(K25/K27)/7*1000</f>
        <v>35.5</v>
      </c>
      <c r="L30" s="49">
        <f t="shared" ref="L30:S30" si="14">+(L25/L27)/7*1000</f>
        <v>34.000000000000007</v>
      </c>
      <c r="M30" s="49">
        <f t="shared" si="14"/>
        <v>34</v>
      </c>
      <c r="N30" s="49">
        <f t="shared" si="14"/>
        <v>33.499999999999993</v>
      </c>
      <c r="O30" s="49">
        <f t="shared" si="14"/>
        <v>32.500000000000007</v>
      </c>
      <c r="P30" s="48">
        <f t="shared" si="14"/>
        <v>36</v>
      </c>
      <c r="Q30" s="49">
        <f t="shared" si="14"/>
        <v>34.999999999999993</v>
      </c>
      <c r="R30" s="49">
        <f t="shared" si="14"/>
        <v>33.999999999999993</v>
      </c>
      <c r="S30" s="50">
        <f t="shared" si="14"/>
        <v>32.5</v>
      </c>
      <c r="T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318" t="s">
        <v>26</v>
      </c>
      <c r="C36" s="319"/>
      <c r="D36" s="319"/>
      <c r="E36" s="319"/>
      <c r="F36" s="319"/>
      <c r="G36" s="319"/>
      <c r="H36" s="102"/>
      <c r="I36" s="55" t="s">
        <v>27</v>
      </c>
      <c r="J36" s="110"/>
      <c r="K36" s="321" t="s">
        <v>26</v>
      </c>
      <c r="L36" s="321"/>
      <c r="M36" s="321"/>
      <c r="N36" s="321"/>
      <c r="O36" s="318"/>
      <c r="P36" s="114"/>
      <c r="Q36" s="56"/>
      <c r="R36" s="56"/>
      <c r="S36" s="3"/>
      <c r="T36" s="3"/>
      <c r="U36" s="57"/>
      <c r="V36" s="3"/>
      <c r="W36" s="56"/>
      <c r="X36" s="56"/>
      <c r="Y36" s="56"/>
      <c r="Z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03" t="s">
        <v>11</v>
      </c>
      <c r="J37" s="111"/>
      <c r="K37" s="101"/>
      <c r="L37" s="15"/>
      <c r="M37" s="15"/>
      <c r="N37" s="15"/>
      <c r="O37" s="15"/>
      <c r="P37" s="103" t="s">
        <v>11</v>
      </c>
      <c r="Q37" s="59"/>
      <c r="R37" s="59"/>
      <c r="S37" s="60"/>
      <c r="T37" s="3"/>
      <c r="U37" s="3"/>
      <c r="V37" s="57"/>
      <c r="W37" s="3"/>
      <c r="X37" s="56"/>
      <c r="Y37" s="56"/>
      <c r="Z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103"/>
      <c r="J38" s="112" t="s">
        <v>12</v>
      </c>
      <c r="K38" s="101">
        <v>1</v>
      </c>
      <c r="L38" s="58">
        <v>2</v>
      </c>
      <c r="M38" s="58">
        <v>3</v>
      </c>
      <c r="N38" s="58">
        <v>4</v>
      </c>
      <c r="O38" s="58">
        <v>5</v>
      </c>
      <c r="P38" s="103"/>
      <c r="Q38" s="59"/>
      <c r="R38" s="59"/>
      <c r="S38" s="61"/>
      <c r="T38" s="2"/>
      <c r="U38" s="62"/>
      <c r="V38" s="62"/>
      <c r="W38" s="2"/>
      <c r="X38" s="2"/>
      <c r="Y38" s="2"/>
      <c r="Z38" s="2"/>
    </row>
    <row r="39" spans="1:30" ht="33.75" customHeight="1" x14ac:dyDescent="0.25">
      <c r="A39" s="94" t="s">
        <v>13</v>
      </c>
      <c r="B39" s="82">
        <v>13.293100000000001</v>
      </c>
      <c r="C39" s="82">
        <v>20.1663</v>
      </c>
      <c r="D39" s="82">
        <v>20.195999999999998</v>
      </c>
      <c r="E39" s="82">
        <v>15.210999999999999</v>
      </c>
      <c r="F39" s="82">
        <v>15.2971</v>
      </c>
      <c r="G39" s="82">
        <v>25.684999999999995</v>
      </c>
      <c r="H39" s="104">
        <f t="shared" ref="H39:H46" si="15">SUM(B39:G39)</f>
        <v>109.8485</v>
      </c>
      <c r="I39" s="2"/>
      <c r="J39" s="94" t="s">
        <v>13</v>
      </c>
      <c r="K39" s="82">
        <v>52.212000000000003</v>
      </c>
      <c r="L39" s="82">
        <v>52.363999999999997</v>
      </c>
      <c r="M39" s="82">
        <v>51.984000000000002</v>
      </c>
      <c r="N39" s="82">
        <v>51.984000000000002</v>
      </c>
      <c r="O39" s="82">
        <v>51.984000000000002</v>
      </c>
      <c r="P39" s="104">
        <f t="shared" ref="P39:P46" si="16">SUM(K39:O39)</f>
        <v>260.52800000000002</v>
      </c>
      <c r="Q39" s="2"/>
      <c r="R39" s="63"/>
      <c r="S39" s="64"/>
      <c r="T39" s="2"/>
      <c r="U39" s="62"/>
      <c r="V39" s="62"/>
      <c r="W39" s="2"/>
      <c r="X39" s="2"/>
      <c r="Y39" s="2"/>
      <c r="Z39" s="2"/>
    </row>
    <row r="40" spans="1:30" ht="33.75" customHeight="1" x14ac:dyDescent="0.25">
      <c r="A40" s="95" t="s">
        <v>14</v>
      </c>
      <c r="B40" s="82">
        <v>15.844483333333335</v>
      </c>
      <c r="C40" s="82">
        <v>24.364783333333332</v>
      </c>
      <c r="D40" s="82">
        <v>24.319000000000003</v>
      </c>
      <c r="E40" s="82">
        <v>18.488166666666668</v>
      </c>
      <c r="F40" s="82">
        <v>18.434149999999999</v>
      </c>
      <c r="G40" s="82">
        <v>31.133333333333336</v>
      </c>
      <c r="H40" s="104">
        <f t="shared" si="15"/>
        <v>132.58391666666668</v>
      </c>
      <c r="I40" s="2"/>
      <c r="J40" s="95" t="s">
        <v>14</v>
      </c>
      <c r="K40" s="82">
        <f>K48*$Q$40/1000</f>
        <v>60.75</v>
      </c>
      <c r="L40" s="82">
        <f t="shared" ref="L40:O40" si="17">L48*$Q$40/1000</f>
        <v>60.57</v>
      </c>
      <c r="M40" s="82">
        <f t="shared" si="17"/>
        <v>60.12</v>
      </c>
      <c r="N40" s="82">
        <f t="shared" si="17"/>
        <v>60.48</v>
      </c>
      <c r="O40" s="82">
        <f t="shared" si="17"/>
        <v>60.84</v>
      </c>
      <c r="P40" s="104">
        <f t="shared" si="16"/>
        <v>302.76</v>
      </c>
      <c r="Q40" s="2">
        <v>90</v>
      </c>
      <c r="R40" s="63"/>
      <c r="S40" s="61"/>
      <c r="T40" s="2"/>
      <c r="U40" s="62"/>
      <c r="V40" s="62"/>
      <c r="W40" s="2"/>
      <c r="X40" s="2"/>
      <c r="Y40" s="2"/>
      <c r="Z40" s="2"/>
    </row>
    <row r="41" spans="1:30" ht="33.75" customHeight="1" x14ac:dyDescent="0.25">
      <c r="A41" s="94" t="s">
        <v>15</v>
      </c>
      <c r="B41" s="83">
        <v>15.844483333333335</v>
      </c>
      <c r="C41" s="24">
        <v>24.364783333333332</v>
      </c>
      <c r="D41" s="24">
        <v>24.319000000000003</v>
      </c>
      <c r="E41" s="24">
        <v>18.488166666666668</v>
      </c>
      <c r="F41" s="24">
        <v>18.434149999999999</v>
      </c>
      <c r="G41" s="24">
        <v>31.133333333333336</v>
      </c>
      <c r="H41" s="104">
        <f t="shared" si="15"/>
        <v>132.58391666666668</v>
      </c>
      <c r="I41" s="2"/>
      <c r="J41" s="94" t="s">
        <v>15</v>
      </c>
      <c r="K41" s="83">
        <f>K48*$Q$41/1000</f>
        <v>62.774999999999999</v>
      </c>
      <c r="L41" s="24">
        <f t="shared" ref="L41:O41" si="18">L48*$Q$41/1000</f>
        <v>62.588999999999999</v>
      </c>
      <c r="M41" s="24">
        <f t="shared" si="18"/>
        <v>62.124000000000002</v>
      </c>
      <c r="N41" s="24">
        <f t="shared" si="18"/>
        <v>62.496000000000002</v>
      </c>
      <c r="O41" s="24">
        <f t="shared" si="18"/>
        <v>62.868000000000002</v>
      </c>
      <c r="P41" s="104">
        <f t="shared" si="16"/>
        <v>312.85200000000003</v>
      </c>
      <c r="Q41" s="2">
        <v>93</v>
      </c>
      <c r="R41" s="63"/>
      <c r="S41" s="54"/>
      <c r="T41" s="2"/>
      <c r="U41" s="62"/>
      <c r="V41" s="62"/>
      <c r="W41" s="2"/>
      <c r="X41" s="2"/>
      <c r="Y41" s="2"/>
      <c r="Z41" s="2"/>
    </row>
    <row r="42" spans="1:30" ht="33.75" customHeight="1" x14ac:dyDescent="0.25">
      <c r="A42" s="95" t="s">
        <v>16</v>
      </c>
      <c r="B42" s="82">
        <v>15.844483333333335</v>
      </c>
      <c r="C42" s="82">
        <v>24.364783333333332</v>
      </c>
      <c r="D42" s="82">
        <v>24.319000000000003</v>
      </c>
      <c r="E42" s="82">
        <v>18.488166666666668</v>
      </c>
      <c r="F42" s="82">
        <v>18.434149999999999</v>
      </c>
      <c r="G42" s="82">
        <v>31.133333333333336</v>
      </c>
      <c r="H42" s="104">
        <f t="shared" si="15"/>
        <v>132.58391666666668</v>
      </c>
      <c r="I42" s="2"/>
      <c r="J42" s="95" t="s">
        <v>16</v>
      </c>
      <c r="K42" s="82">
        <f>K48*$Q$42/1000</f>
        <v>64.8</v>
      </c>
      <c r="L42" s="82">
        <f t="shared" ref="L42:O42" si="19">L48*$Q$42/1000</f>
        <v>64.608000000000004</v>
      </c>
      <c r="M42" s="82">
        <f t="shared" si="19"/>
        <v>64.128</v>
      </c>
      <c r="N42" s="82">
        <f t="shared" si="19"/>
        <v>64.512</v>
      </c>
      <c r="O42" s="82">
        <f t="shared" si="19"/>
        <v>64.896000000000001</v>
      </c>
      <c r="P42" s="104">
        <f t="shared" si="16"/>
        <v>322.94400000000002</v>
      </c>
      <c r="Q42" s="2">
        <v>96</v>
      </c>
      <c r="R42" s="63"/>
      <c r="S42" s="54"/>
      <c r="T42" s="2"/>
      <c r="U42" s="62"/>
      <c r="V42" s="62"/>
      <c r="W42" s="2"/>
      <c r="X42" s="2"/>
      <c r="Y42" s="2"/>
      <c r="Z42" s="2"/>
    </row>
    <row r="43" spans="1:30" ht="33.75" customHeight="1" x14ac:dyDescent="0.25">
      <c r="A43" s="94" t="s">
        <v>17</v>
      </c>
      <c r="B43" s="82">
        <v>15.844483333333335</v>
      </c>
      <c r="C43" s="82">
        <v>24.364783333333332</v>
      </c>
      <c r="D43" s="82">
        <v>24.319000000000003</v>
      </c>
      <c r="E43" s="82">
        <v>18.488166666666668</v>
      </c>
      <c r="F43" s="82">
        <v>18.434149999999999</v>
      </c>
      <c r="G43" s="82">
        <v>31.133333333333336</v>
      </c>
      <c r="H43" s="104">
        <f t="shared" si="15"/>
        <v>132.58391666666668</v>
      </c>
      <c r="I43" s="2"/>
      <c r="J43" s="94" t="s">
        <v>17</v>
      </c>
      <c r="K43" s="82">
        <f>K48*$Q$43/1000</f>
        <v>66.825000000000003</v>
      </c>
      <c r="L43" s="82">
        <f t="shared" ref="L43:O43" si="20">L48*$Q$43/1000</f>
        <v>66.626999999999995</v>
      </c>
      <c r="M43" s="82">
        <f t="shared" si="20"/>
        <v>66.132000000000005</v>
      </c>
      <c r="N43" s="82">
        <f t="shared" si="20"/>
        <v>66.528000000000006</v>
      </c>
      <c r="O43" s="82">
        <f t="shared" si="20"/>
        <v>66.924000000000007</v>
      </c>
      <c r="P43" s="104">
        <f t="shared" si="16"/>
        <v>333.03600000000006</v>
      </c>
      <c r="Q43" s="2">
        <v>99</v>
      </c>
      <c r="R43" s="63"/>
      <c r="S43" s="54"/>
      <c r="T43" s="2"/>
      <c r="U43" s="62"/>
      <c r="V43" s="62"/>
      <c r="W43" s="2"/>
      <c r="X43" s="2"/>
      <c r="Y43" s="2"/>
      <c r="Z43" s="2"/>
    </row>
    <row r="44" spans="1:30" ht="33.75" customHeight="1" x14ac:dyDescent="0.25">
      <c r="A44" s="95" t="s">
        <v>18</v>
      </c>
      <c r="B44" s="82">
        <v>15.844483333333335</v>
      </c>
      <c r="C44" s="82">
        <v>24.364783333333332</v>
      </c>
      <c r="D44" s="82">
        <v>24.319000000000003</v>
      </c>
      <c r="E44" s="82">
        <v>18.488166666666668</v>
      </c>
      <c r="F44" s="82">
        <v>18.434149999999999</v>
      </c>
      <c r="G44" s="82">
        <v>31.133333333333336</v>
      </c>
      <c r="H44" s="104">
        <f t="shared" si="15"/>
        <v>132.58391666666668</v>
      </c>
      <c r="I44" s="2"/>
      <c r="J44" s="95" t="s">
        <v>18</v>
      </c>
      <c r="K44" s="82">
        <f>K48*$Q$44/1000</f>
        <v>68.849999999999994</v>
      </c>
      <c r="L44" s="82">
        <f t="shared" ref="L44:O44" si="21">L48*$Q$44/1000</f>
        <v>68.646000000000001</v>
      </c>
      <c r="M44" s="82">
        <f t="shared" si="21"/>
        <v>68.135999999999996</v>
      </c>
      <c r="N44" s="82">
        <f t="shared" si="21"/>
        <v>68.543999999999997</v>
      </c>
      <c r="O44" s="82">
        <f t="shared" si="21"/>
        <v>68.951999999999998</v>
      </c>
      <c r="P44" s="104">
        <f t="shared" si="16"/>
        <v>343.12799999999999</v>
      </c>
      <c r="Q44" s="2">
        <v>102</v>
      </c>
      <c r="R44" s="63"/>
      <c r="S44" s="54"/>
      <c r="T44" s="2"/>
      <c r="U44" s="62"/>
      <c r="V44" s="62"/>
      <c r="W44" s="2"/>
      <c r="X44" s="2"/>
      <c r="Y44" s="2"/>
      <c r="Z44" s="2"/>
    </row>
    <row r="45" spans="1:30" ht="33.75" customHeight="1" x14ac:dyDescent="0.25">
      <c r="A45" s="94" t="s">
        <v>19</v>
      </c>
      <c r="B45" s="82">
        <v>15.844483333333335</v>
      </c>
      <c r="C45" s="82">
        <v>24.364783333333332</v>
      </c>
      <c r="D45" s="82">
        <v>24.319000000000003</v>
      </c>
      <c r="E45" s="82">
        <v>18.488166666666668</v>
      </c>
      <c r="F45" s="82">
        <v>18.434149999999999</v>
      </c>
      <c r="G45" s="82">
        <v>31.133333333333336</v>
      </c>
      <c r="H45" s="104">
        <f t="shared" si="15"/>
        <v>132.58391666666668</v>
      </c>
      <c r="I45" s="2"/>
      <c r="J45" s="94" t="s">
        <v>19</v>
      </c>
      <c r="K45" s="82">
        <f>K48*$Q$45/1000</f>
        <v>70.875</v>
      </c>
      <c r="L45" s="82">
        <f t="shared" ref="L45:O45" si="22">L48*$Q$45/1000</f>
        <v>70.665000000000006</v>
      </c>
      <c r="M45" s="82">
        <f t="shared" si="22"/>
        <v>70.14</v>
      </c>
      <c r="N45" s="82">
        <f t="shared" si="22"/>
        <v>70.56</v>
      </c>
      <c r="O45" s="82">
        <f t="shared" si="22"/>
        <v>70.98</v>
      </c>
      <c r="P45" s="104">
        <f t="shared" si="16"/>
        <v>353.22</v>
      </c>
      <c r="Q45" s="2">
        <v>105</v>
      </c>
      <c r="R45" s="63"/>
      <c r="S45" s="54"/>
      <c r="T45" s="2"/>
      <c r="U45" s="62"/>
      <c r="V45" s="62"/>
      <c r="W45" s="2"/>
      <c r="X45" s="2"/>
      <c r="Y45" s="2"/>
      <c r="Z45" s="2"/>
    </row>
    <row r="46" spans="1:30" ht="33.75" customHeight="1" x14ac:dyDescent="0.25">
      <c r="A46" s="95" t="s">
        <v>11</v>
      </c>
      <c r="B46" s="84">
        <f t="shared" ref="B46:G46" si="23">SUM(B39:B45)</f>
        <v>108.36</v>
      </c>
      <c r="C46" s="28">
        <f t="shared" si="23"/>
        <v>166.35499999999999</v>
      </c>
      <c r="D46" s="28">
        <f t="shared" si="23"/>
        <v>166.11</v>
      </c>
      <c r="E46" s="28">
        <f t="shared" si="23"/>
        <v>126.14000000000003</v>
      </c>
      <c r="F46" s="28">
        <f t="shared" si="23"/>
        <v>125.90200000000002</v>
      </c>
      <c r="G46" s="28">
        <f t="shared" si="23"/>
        <v>212.48499999999999</v>
      </c>
      <c r="H46" s="104">
        <f t="shared" si="15"/>
        <v>905.35200000000009</v>
      </c>
      <c r="J46" s="80" t="s">
        <v>11</v>
      </c>
      <c r="K46" s="84">
        <f>SUM(K39:K45)</f>
        <v>447.08699999999999</v>
      </c>
      <c r="L46" s="28">
        <f>SUM(L39:L45)</f>
        <v>446.06900000000002</v>
      </c>
      <c r="M46" s="28">
        <f>SUM(M39:M45)</f>
        <v>442.76400000000001</v>
      </c>
      <c r="N46" s="28">
        <f>SUM(N39:N45)</f>
        <v>445.10399999999998</v>
      </c>
      <c r="O46" s="28">
        <f>SUM(O39:O45)</f>
        <v>447.44400000000007</v>
      </c>
      <c r="P46" s="104">
        <f t="shared" si="16"/>
        <v>2228.4680000000003</v>
      </c>
      <c r="Q46" s="63"/>
      <c r="R46" s="63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6" t="s">
        <v>20</v>
      </c>
      <c r="B47" s="85">
        <v>36</v>
      </c>
      <c r="C47" s="31">
        <v>35</v>
      </c>
      <c r="D47" s="31">
        <v>35</v>
      </c>
      <c r="E47" s="31">
        <v>34</v>
      </c>
      <c r="F47" s="31">
        <v>34</v>
      </c>
      <c r="G47" s="31">
        <v>32.5</v>
      </c>
      <c r="H47" s="105">
        <f>+((H46/H48)/7)*1000</f>
        <v>34.215873015873022</v>
      </c>
      <c r="J47" s="113" t="s">
        <v>20</v>
      </c>
      <c r="K47" s="85">
        <v>95</v>
      </c>
      <c r="L47" s="31">
        <v>95</v>
      </c>
      <c r="M47" s="31">
        <v>95</v>
      </c>
      <c r="N47" s="31">
        <v>95</v>
      </c>
      <c r="O47" s="31">
        <v>95</v>
      </c>
      <c r="P47" s="105">
        <f>+((P46/P48)/7)*1000</f>
        <v>94.635128248683557</v>
      </c>
      <c r="Q47" s="65"/>
      <c r="R47" s="65"/>
    </row>
    <row r="48" spans="1:30" ht="33.75" customHeight="1" x14ac:dyDescent="0.25">
      <c r="A48" s="97" t="s">
        <v>21</v>
      </c>
      <c r="B48" s="86">
        <v>430</v>
      </c>
      <c r="C48" s="35">
        <v>679</v>
      </c>
      <c r="D48" s="35">
        <v>678</v>
      </c>
      <c r="E48" s="35">
        <v>530</v>
      </c>
      <c r="F48" s="35">
        <v>529</v>
      </c>
      <c r="G48" s="35">
        <v>934</v>
      </c>
      <c r="H48" s="106">
        <f>SUM(B48:G48)</f>
        <v>3780</v>
      </c>
      <c r="I48" s="66"/>
      <c r="J48" s="97" t="s">
        <v>21</v>
      </c>
      <c r="K48" s="109">
        <v>675</v>
      </c>
      <c r="L48" s="67">
        <v>673</v>
      </c>
      <c r="M48" s="67">
        <v>668</v>
      </c>
      <c r="N48" s="67">
        <v>672</v>
      </c>
      <c r="O48" s="67">
        <v>676</v>
      </c>
      <c r="P48" s="115">
        <f>SUM(K48:O48)</f>
        <v>3364</v>
      </c>
      <c r="Q48" s="68"/>
      <c r="R48" s="68"/>
    </row>
    <row r="49" spans="1:30" ht="33.75" customHeight="1" x14ac:dyDescent="0.25">
      <c r="A49" s="98" t="s">
        <v>22</v>
      </c>
      <c r="B49" s="87">
        <f t="shared" ref="B49:G49" si="24">((B48*B47)*7/1000-B39)/6</f>
        <v>15.844483333333335</v>
      </c>
      <c r="C49" s="39">
        <f t="shared" si="24"/>
        <v>24.364783333333332</v>
      </c>
      <c r="D49" s="39">
        <f t="shared" si="24"/>
        <v>24.319000000000003</v>
      </c>
      <c r="E49" s="39">
        <f t="shared" si="24"/>
        <v>18.488166666666668</v>
      </c>
      <c r="F49" s="39">
        <f t="shared" si="24"/>
        <v>18.434149999999999</v>
      </c>
      <c r="G49" s="39">
        <f t="shared" si="24"/>
        <v>31.133333333333336</v>
      </c>
      <c r="H49" s="107">
        <f>((H46*1000)/H48)/7</f>
        <v>34.215873015873022</v>
      </c>
      <c r="J49" s="98" t="s">
        <v>22</v>
      </c>
      <c r="K49" s="87">
        <f>(K48*K47)/1000</f>
        <v>64.125</v>
      </c>
      <c r="L49" s="39">
        <f>(L48*L47)/1000</f>
        <v>63.935000000000002</v>
      </c>
      <c r="M49" s="39">
        <f>(M48*M47)/1000</f>
        <v>63.46</v>
      </c>
      <c r="N49" s="39">
        <f>(N48*N47)/1000</f>
        <v>63.84</v>
      </c>
      <c r="O49" s="39">
        <f>(O48*O47)/1000</f>
        <v>64.22</v>
      </c>
      <c r="P49" s="116">
        <f>((P46*1000)/P48)/7</f>
        <v>94.635128248683571</v>
      </c>
      <c r="Q49" s="68"/>
      <c r="R49" s="68"/>
    </row>
    <row r="50" spans="1:30" ht="33.75" customHeight="1" x14ac:dyDescent="0.25">
      <c r="A50" s="99" t="s">
        <v>23</v>
      </c>
      <c r="B50" s="88">
        <f t="shared" ref="B50:G50" si="25">((B48*B47)*7)/1000</f>
        <v>108.36</v>
      </c>
      <c r="C50" s="43">
        <f t="shared" si="25"/>
        <v>166.35499999999999</v>
      </c>
      <c r="D50" s="43">
        <f t="shared" si="25"/>
        <v>166.11</v>
      </c>
      <c r="E50" s="43">
        <f t="shared" si="25"/>
        <v>126.14</v>
      </c>
      <c r="F50" s="43">
        <f t="shared" si="25"/>
        <v>125.902</v>
      </c>
      <c r="G50" s="43">
        <f t="shared" si="25"/>
        <v>212.48500000000001</v>
      </c>
      <c r="H50" s="90"/>
      <c r="J50" s="99" t="s">
        <v>23</v>
      </c>
      <c r="K50" s="88">
        <f>((K48*K47)*7)/1000</f>
        <v>448.875</v>
      </c>
      <c r="L50" s="43">
        <f>((L48*L47)*7)/1000</f>
        <v>447.54500000000002</v>
      </c>
      <c r="M50" s="43">
        <f>((M48*M47)*7)/1000</f>
        <v>444.22</v>
      </c>
      <c r="N50" s="43">
        <f>((N48*N47)*7)/1000</f>
        <v>446.88</v>
      </c>
      <c r="O50" s="43">
        <f>((O48*O47)*7)/1000</f>
        <v>449.54</v>
      </c>
      <c r="P50" s="117"/>
    </row>
    <row r="51" spans="1:30" ht="33.75" customHeight="1" thickBot="1" x14ac:dyDescent="0.3">
      <c r="A51" s="100" t="s">
        <v>24</v>
      </c>
      <c r="B51" s="89">
        <f t="shared" ref="B51:G51" si="26">+(B46/B48)/7*1000</f>
        <v>36</v>
      </c>
      <c r="C51" s="49">
        <f t="shared" si="26"/>
        <v>34.999999999999993</v>
      </c>
      <c r="D51" s="49">
        <f t="shared" si="26"/>
        <v>35</v>
      </c>
      <c r="E51" s="49">
        <f t="shared" si="26"/>
        <v>34.000000000000007</v>
      </c>
      <c r="F51" s="49">
        <f t="shared" si="26"/>
        <v>34</v>
      </c>
      <c r="G51" s="49">
        <f t="shared" si="26"/>
        <v>32.499999999999993</v>
      </c>
      <c r="H51" s="108"/>
      <c r="I51" s="52"/>
      <c r="J51" s="100" t="s">
        <v>24</v>
      </c>
      <c r="K51" s="89">
        <f>+(K46/K48)/7*1000</f>
        <v>94.621587301587297</v>
      </c>
      <c r="L51" s="49">
        <f>+(L46/L48)/7*1000</f>
        <v>94.686690723837827</v>
      </c>
      <c r="M51" s="49">
        <f>+(M46/M48)/7*1000</f>
        <v>94.688622754491007</v>
      </c>
      <c r="N51" s="49">
        <f>+(N46/N48)/7*1000</f>
        <v>94.622448979591837</v>
      </c>
      <c r="O51" s="49">
        <f>+(O46/O48)/7*1000</f>
        <v>94.557058326289123</v>
      </c>
      <c r="P51" s="50"/>
      <c r="Q51" s="53"/>
      <c r="R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322"/>
      <c r="K54" s="32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320" t="s">
        <v>8</v>
      </c>
      <c r="C55" s="321"/>
      <c r="D55" s="321"/>
      <c r="E55" s="321"/>
      <c r="F55" s="318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v>51.375999999999998</v>
      </c>
      <c r="C58" s="82">
        <v>51.3</v>
      </c>
      <c r="D58" s="82">
        <v>51.072000000000003</v>
      </c>
      <c r="E58" s="82">
        <v>51.148000000000003</v>
      </c>
      <c r="F58" s="82">
        <v>51.603999999999999</v>
      </c>
      <c r="G58" s="104">
        <f t="shared" ref="G58:G65" si="27">SUM(B58:F58)</f>
        <v>256.5</v>
      </c>
      <c r="H58" s="76"/>
      <c r="I58" s="2"/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f>B67*$I$59/1000</f>
        <v>61.02</v>
      </c>
      <c r="C59" s="82">
        <f>C67*$I$59/1000</f>
        <v>61.38</v>
      </c>
      <c r="D59" s="82">
        <f>D67*$I$59/1000</f>
        <v>61.2</v>
      </c>
      <c r="E59" s="82">
        <f>E67*$I$59/1000</f>
        <v>61.29</v>
      </c>
      <c r="F59" s="82">
        <f>F67*$I$59/1000</f>
        <v>61.11</v>
      </c>
      <c r="G59" s="104">
        <f t="shared" si="27"/>
        <v>306</v>
      </c>
      <c r="H59" s="76"/>
      <c r="I59" s="2">
        <v>90</v>
      </c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3">
        <f>B67*$I$60/1000</f>
        <v>63.054000000000002</v>
      </c>
      <c r="C60" s="24">
        <f>C67*$I$60/1000</f>
        <v>63.426000000000002</v>
      </c>
      <c r="D60" s="24">
        <f>D67*$I$60/1000</f>
        <v>63.24</v>
      </c>
      <c r="E60" s="24">
        <f>E67*$I$60/1000</f>
        <v>63.332999999999998</v>
      </c>
      <c r="F60" s="24">
        <f>F67*$I$60/1000</f>
        <v>63.146999999999998</v>
      </c>
      <c r="G60" s="104">
        <f t="shared" si="27"/>
        <v>316.2</v>
      </c>
      <c r="H60" s="76"/>
      <c r="I60" s="2">
        <v>93</v>
      </c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f>B67*$I$61/1000</f>
        <v>65.087999999999994</v>
      </c>
      <c r="C61" s="82">
        <f>C67*$I$61/1000</f>
        <v>65.471999999999994</v>
      </c>
      <c r="D61" s="82">
        <f>D67*$I$61/1000</f>
        <v>65.28</v>
      </c>
      <c r="E61" s="82">
        <f>E67*$I$61/1000</f>
        <v>65.376000000000005</v>
      </c>
      <c r="F61" s="82">
        <f>F67*$I$61/1000</f>
        <v>65.183999999999997</v>
      </c>
      <c r="G61" s="104">
        <f t="shared" si="27"/>
        <v>326.39999999999998</v>
      </c>
      <c r="H61" s="76"/>
      <c r="I61" s="2">
        <v>96</v>
      </c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f>B67*$I$62/1000</f>
        <v>67.122</v>
      </c>
      <c r="C62" s="82">
        <f>C67*$I$62/1000</f>
        <v>67.518000000000001</v>
      </c>
      <c r="D62" s="82">
        <f>D67*$I$62/1000</f>
        <v>67.319999999999993</v>
      </c>
      <c r="E62" s="82">
        <f>E67*$I$62/1000</f>
        <v>67.418999999999997</v>
      </c>
      <c r="F62" s="82">
        <f>F67*$I$62/1000</f>
        <v>67.221000000000004</v>
      </c>
      <c r="G62" s="104">
        <f t="shared" si="27"/>
        <v>336.59999999999997</v>
      </c>
      <c r="H62" s="76"/>
      <c r="I62" s="2">
        <v>99</v>
      </c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>
        <f>B67*$I$63/1000</f>
        <v>69.834000000000003</v>
      </c>
      <c r="C63" s="82">
        <f>C67*$I$63/1000</f>
        <v>70.245999999999995</v>
      </c>
      <c r="D63" s="82">
        <f>D67*$I$63/1000</f>
        <v>70.040000000000006</v>
      </c>
      <c r="E63" s="82">
        <f>E67*$I$63/1000</f>
        <v>70.143000000000001</v>
      </c>
      <c r="F63" s="82">
        <f>F67*$I$63/1000</f>
        <v>69.936999999999998</v>
      </c>
      <c r="G63" s="104">
        <f t="shared" si="27"/>
        <v>350.20000000000005</v>
      </c>
      <c r="H63" s="76"/>
      <c r="I63" s="2">
        <v>103</v>
      </c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f>B67*$I$64/1000</f>
        <v>71.867999999999995</v>
      </c>
      <c r="C64" s="82">
        <f>C67*$I$64/1000</f>
        <v>72.292000000000002</v>
      </c>
      <c r="D64" s="82">
        <f>D67*$I$64/1000</f>
        <v>72.08</v>
      </c>
      <c r="E64" s="82">
        <f>E67*$I$64/1000</f>
        <v>72.186000000000007</v>
      </c>
      <c r="F64" s="82">
        <f>F67*$I$64/1000</f>
        <v>71.974000000000004</v>
      </c>
      <c r="G64" s="104">
        <f t="shared" si="27"/>
        <v>360.40000000000003</v>
      </c>
      <c r="H64" s="76"/>
      <c r="I64" s="2">
        <v>106</v>
      </c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449.36199999999997</v>
      </c>
      <c r="C65" s="28">
        <f>SUM(C58:C64)</f>
        <v>451.63400000000001</v>
      </c>
      <c r="D65" s="28">
        <f>SUM(D58:D64)</f>
        <v>450.23199999999997</v>
      </c>
      <c r="E65" s="28">
        <f>SUM(E58:E64)</f>
        <v>450.8950000000001</v>
      </c>
      <c r="F65" s="28">
        <f>SUM(F58:F64)</f>
        <v>450.17699999999996</v>
      </c>
      <c r="G65" s="104">
        <f t="shared" si="27"/>
        <v>2252.3000000000002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>
        <v>95</v>
      </c>
      <c r="C66" s="31">
        <v>95</v>
      </c>
      <c r="D66" s="31">
        <v>95</v>
      </c>
      <c r="E66" s="31">
        <v>95</v>
      </c>
      <c r="F66" s="31">
        <v>95</v>
      </c>
      <c r="G66" s="105">
        <f>+((G65/G67)/7)*1000</f>
        <v>94.634453781512619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678</v>
      </c>
      <c r="C67" s="67">
        <v>682</v>
      </c>
      <c r="D67" s="67">
        <v>680</v>
      </c>
      <c r="E67" s="67">
        <v>681</v>
      </c>
      <c r="F67" s="67">
        <v>679</v>
      </c>
      <c r="G67" s="115">
        <f>SUM(B67:F67)</f>
        <v>3400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>(B67*B66)/1000</f>
        <v>64.41</v>
      </c>
      <c r="C68" s="39">
        <f>(C67*C66)/1000</f>
        <v>64.790000000000006</v>
      </c>
      <c r="D68" s="39">
        <f>(D67*D66)/1000</f>
        <v>64.599999999999994</v>
      </c>
      <c r="E68" s="39">
        <f>(E67*E66)/1000</f>
        <v>64.694999999999993</v>
      </c>
      <c r="F68" s="39">
        <f>(F67*F66)/1000</f>
        <v>64.504999999999995</v>
      </c>
      <c r="G68" s="119">
        <f>((G65*1000)/G67)/7</f>
        <v>94.634453781512619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450.87</v>
      </c>
      <c r="C69" s="43">
        <f>((C67*C66)*7)/1000</f>
        <v>453.53</v>
      </c>
      <c r="D69" s="43">
        <f>((D67*D66)*7)/1000</f>
        <v>452.2</v>
      </c>
      <c r="E69" s="43">
        <f>((E67*E66)*7)/1000</f>
        <v>452.86500000000001</v>
      </c>
      <c r="F69" s="43">
        <f>((F67*F66)*7)/1000</f>
        <v>451.53500000000003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94.68225874420564</v>
      </c>
      <c r="C70" s="49">
        <f>+(C65/C67)/7*1000</f>
        <v>94.602848764139083</v>
      </c>
      <c r="D70" s="49">
        <f>+(D65/D67)/7*1000</f>
        <v>94.586554621848734</v>
      </c>
      <c r="E70" s="49">
        <f>+(E65/E67)/7*1000</f>
        <v>94.586742185861141</v>
      </c>
      <c r="F70" s="49">
        <f>+(F65/F67)/7*1000</f>
        <v>94.714285714285708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R9:S9"/>
    <mergeCell ref="K11:L11"/>
    <mergeCell ref="B15:J15"/>
    <mergeCell ref="K15:O15"/>
    <mergeCell ref="P15:S15"/>
    <mergeCell ref="B36:G36"/>
    <mergeCell ref="K36:O36"/>
    <mergeCell ref="J54:K54"/>
    <mergeCell ref="B55:F55"/>
    <mergeCell ref="A3:C3"/>
    <mergeCell ref="E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zoomScale="30" zoomScaleNormal="30" workbookViewId="0">
      <selection sqref="A1:XFD1048576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0" width="33.42578125" style="19" bestFit="1" customWidth="1"/>
    <col min="11" max="11" width="22.5703125" style="19" bestFit="1" customWidth="1"/>
    <col min="12" max="12" width="21.285156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315" t="s">
        <v>0</v>
      </c>
      <c r="B3" s="315"/>
      <c r="C3" s="315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2"/>
      <c r="Z3" s="2"/>
      <c r="AA3" s="2"/>
      <c r="AB3" s="2"/>
      <c r="AC3" s="2"/>
      <c r="AD3" s="131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31" t="s">
        <v>1</v>
      </c>
      <c r="B9" s="131"/>
      <c r="C9" s="131"/>
      <c r="D9" s="1"/>
      <c r="E9" s="316" t="s">
        <v>2</v>
      </c>
      <c r="F9" s="316"/>
      <c r="G9" s="316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316"/>
      <c r="S9" s="31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31"/>
      <c r="B10" s="131"/>
      <c r="C10" s="13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31" t="s">
        <v>4</v>
      </c>
      <c r="B11" s="131"/>
      <c r="C11" s="131"/>
      <c r="D11" s="1"/>
      <c r="E11" s="132">
        <v>1</v>
      </c>
      <c r="F11" s="1"/>
      <c r="G11" s="1"/>
      <c r="H11" s="1"/>
      <c r="I11" s="1"/>
      <c r="J11" s="1"/>
      <c r="K11" s="317" t="s">
        <v>58</v>
      </c>
      <c r="L11" s="317"/>
      <c r="M11" s="133"/>
      <c r="N11" s="133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31"/>
      <c r="B12" s="131"/>
      <c r="C12" s="131"/>
      <c r="D12" s="1"/>
      <c r="E12" s="5"/>
      <c r="F12" s="1"/>
      <c r="G12" s="1"/>
      <c r="H12" s="1"/>
      <c r="I12" s="1"/>
      <c r="J12" s="1"/>
      <c r="K12" s="133"/>
      <c r="L12" s="133"/>
      <c r="M12" s="133"/>
      <c r="N12" s="133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31"/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"/>
      <c r="X13" s="1"/>
      <c r="Y13" s="1"/>
    </row>
    <row r="14" spans="1:30" s="3" customFormat="1" ht="27" thickBot="1" x14ac:dyDescent="0.3">
      <c r="A14" s="131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328" t="s">
        <v>55</v>
      </c>
      <c r="C15" s="329"/>
      <c r="D15" s="329"/>
      <c r="E15" s="329"/>
      <c r="F15" s="329"/>
      <c r="G15" s="329"/>
      <c r="H15" s="329"/>
      <c r="I15" s="329"/>
      <c r="J15" s="330"/>
      <c r="K15" s="331" t="s">
        <v>9</v>
      </c>
      <c r="L15" s="323"/>
      <c r="M15" s="323"/>
      <c r="N15" s="323"/>
      <c r="O15" s="324"/>
      <c r="P15" s="325" t="s">
        <v>30</v>
      </c>
      <c r="Q15" s="326"/>
      <c r="R15" s="326"/>
      <c r="S15" s="327"/>
      <c r="T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26">
        <v>3</v>
      </c>
      <c r="E16" s="15">
        <v>3</v>
      </c>
      <c r="F16" s="15">
        <v>4</v>
      </c>
      <c r="G16" s="15">
        <v>5</v>
      </c>
      <c r="H16" s="126">
        <v>6</v>
      </c>
      <c r="I16" s="15">
        <v>7</v>
      </c>
      <c r="J16" s="17">
        <v>8</v>
      </c>
      <c r="K16" s="127">
        <v>1</v>
      </c>
      <c r="L16" s="15">
        <v>2</v>
      </c>
      <c r="M16" s="15">
        <v>2</v>
      </c>
      <c r="N16" s="15">
        <v>3</v>
      </c>
      <c r="O16" s="15">
        <v>4</v>
      </c>
      <c r="P16" s="16">
        <v>1</v>
      </c>
      <c r="Q16" s="15">
        <v>2</v>
      </c>
      <c r="R16" s="78">
        <v>3</v>
      </c>
      <c r="S16" s="17">
        <v>4</v>
      </c>
      <c r="T16" s="18" t="s">
        <v>11</v>
      </c>
      <c r="V16" s="20"/>
      <c r="W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8</v>
      </c>
      <c r="J17" s="22">
        <v>9</v>
      </c>
      <c r="K17" s="81">
        <v>1</v>
      </c>
      <c r="L17" s="21">
        <v>2</v>
      </c>
      <c r="M17" s="21">
        <v>3</v>
      </c>
      <c r="N17" s="21">
        <v>4</v>
      </c>
      <c r="O17" s="21">
        <v>5</v>
      </c>
      <c r="P17" s="14">
        <v>1</v>
      </c>
      <c r="Q17" s="21">
        <v>2</v>
      </c>
      <c r="R17" s="21">
        <v>3</v>
      </c>
      <c r="S17" s="22">
        <v>4</v>
      </c>
      <c r="T17" s="18"/>
      <c r="V17" s="2"/>
      <c r="W17" s="20"/>
    </row>
    <row r="18" spans="1:30" ht="39.950000000000003" customHeight="1" x14ac:dyDescent="0.25">
      <c r="A18" s="94" t="s">
        <v>13</v>
      </c>
      <c r="B18" s="23">
        <v>30.151566666666668</v>
      </c>
      <c r="C18" s="24">
        <v>20.706533333333333</v>
      </c>
      <c r="D18" s="24">
        <v>29.262166666666662</v>
      </c>
      <c r="E18" s="24">
        <v>29.080166666666667</v>
      </c>
      <c r="F18" s="24">
        <v>32.530166666666666</v>
      </c>
      <c r="G18" s="24">
        <v>33.526400000000002</v>
      </c>
      <c r="H18" s="24">
        <v>25.9998</v>
      </c>
      <c r="I18" s="24">
        <v>17.651083333333332</v>
      </c>
      <c r="J18" s="25">
        <v>16.735250000000001</v>
      </c>
      <c r="K18" s="82">
        <v>24.923594444444443</v>
      </c>
      <c r="L18" s="24">
        <v>18.144486111111114</v>
      </c>
      <c r="M18" s="24">
        <v>18.104819444444445</v>
      </c>
      <c r="N18" s="24">
        <v>24.931402777777777</v>
      </c>
      <c r="O18" s="24">
        <v>15.721944444444443</v>
      </c>
      <c r="P18" s="23">
        <v>15.632333333333332</v>
      </c>
      <c r="Q18" s="24">
        <v>30.209533333333333</v>
      </c>
      <c r="R18" s="24">
        <v>32.902666666666661</v>
      </c>
      <c r="S18" s="25">
        <v>21.536666666666669</v>
      </c>
      <c r="T18" s="26">
        <f t="shared" ref="T18:T25" si="0">SUM(B18:S18)</f>
        <v>437.75058055555564</v>
      </c>
      <c r="V18" s="2"/>
      <c r="W18" s="20"/>
    </row>
    <row r="19" spans="1:30" ht="39.950000000000003" customHeight="1" x14ac:dyDescent="0.25">
      <c r="A19" s="95" t="s">
        <v>14</v>
      </c>
      <c r="B19" s="23">
        <v>32.113238888888887</v>
      </c>
      <c r="C19" s="24">
        <v>23.45924444444444</v>
      </c>
      <c r="D19" s="24">
        <v>32.432972222222226</v>
      </c>
      <c r="E19" s="24">
        <v>32.074805555555557</v>
      </c>
      <c r="F19" s="24">
        <v>36.207305555555557</v>
      </c>
      <c r="G19" s="24">
        <v>37.238266666666668</v>
      </c>
      <c r="H19" s="24">
        <v>28.473366666666667</v>
      </c>
      <c r="I19" s="24">
        <v>19.669902777777779</v>
      </c>
      <c r="J19" s="25">
        <v>18.250458333333331</v>
      </c>
      <c r="K19" s="82">
        <v>27.104567592592591</v>
      </c>
      <c r="L19" s="24">
        <v>20.07358564814815</v>
      </c>
      <c r="M19" s="24">
        <v>19.991530092592594</v>
      </c>
      <c r="N19" s="24">
        <v>27.476016203703704</v>
      </c>
      <c r="O19" s="24">
        <v>17.393842592592591</v>
      </c>
      <c r="P19" s="23">
        <v>16.795694444444443</v>
      </c>
      <c r="Q19" s="24">
        <v>32.695077777777776</v>
      </c>
      <c r="R19" s="24">
        <v>36.278222222222219</v>
      </c>
      <c r="S19" s="25">
        <v>23.542555555555555</v>
      </c>
      <c r="T19" s="26">
        <f t="shared" si="0"/>
        <v>481.27065324074073</v>
      </c>
      <c r="V19" s="2"/>
      <c r="W19" s="20"/>
    </row>
    <row r="20" spans="1:30" ht="39.75" customHeight="1" x14ac:dyDescent="0.25">
      <c r="A20" s="94" t="s">
        <v>15</v>
      </c>
      <c r="B20" s="79">
        <v>32.113238888888887</v>
      </c>
      <c r="C20" s="24">
        <v>23.45924444444444</v>
      </c>
      <c r="D20" s="24">
        <v>32.432972222222226</v>
      </c>
      <c r="E20" s="24">
        <v>32.074805555555557</v>
      </c>
      <c r="F20" s="24">
        <v>36.207305555555557</v>
      </c>
      <c r="G20" s="24">
        <v>37.238266666666668</v>
      </c>
      <c r="H20" s="24">
        <v>28.473366666666667</v>
      </c>
      <c r="I20" s="24">
        <v>19.669902777777779</v>
      </c>
      <c r="J20" s="25">
        <v>18.250458333333331</v>
      </c>
      <c r="K20" s="83">
        <v>27.104567592592591</v>
      </c>
      <c r="L20" s="24">
        <v>20.07358564814815</v>
      </c>
      <c r="M20" s="24">
        <v>19.991530092592594</v>
      </c>
      <c r="N20" s="24">
        <v>27.476016203703704</v>
      </c>
      <c r="O20" s="24">
        <v>17.393842592592591</v>
      </c>
      <c r="P20" s="79">
        <v>16.795694444444443</v>
      </c>
      <c r="Q20" s="24">
        <v>32.695077777777776</v>
      </c>
      <c r="R20" s="24">
        <v>36.278222222222219</v>
      </c>
      <c r="S20" s="25">
        <v>23.542555555555555</v>
      </c>
      <c r="T20" s="26">
        <f t="shared" si="0"/>
        <v>481.27065324074073</v>
      </c>
      <c r="V20" s="2"/>
      <c r="W20" s="20"/>
    </row>
    <row r="21" spans="1:30" ht="39.950000000000003" customHeight="1" x14ac:dyDescent="0.25">
      <c r="A21" s="95" t="s">
        <v>16</v>
      </c>
      <c r="B21" s="23">
        <v>32.113238888888887</v>
      </c>
      <c r="C21" s="24">
        <v>23.45924444444444</v>
      </c>
      <c r="D21" s="24">
        <v>32.432972222222226</v>
      </c>
      <c r="E21" s="24">
        <v>32.074805555555557</v>
      </c>
      <c r="F21" s="24">
        <v>36.207305555555557</v>
      </c>
      <c r="G21" s="24">
        <v>37.238266666666668</v>
      </c>
      <c r="H21" s="24">
        <v>28.473366666666667</v>
      </c>
      <c r="I21" s="24">
        <v>19.669902777777779</v>
      </c>
      <c r="J21" s="25">
        <v>18.250458333333331</v>
      </c>
      <c r="K21" s="82">
        <v>27.104567592592591</v>
      </c>
      <c r="L21" s="24">
        <v>20.07358564814815</v>
      </c>
      <c r="M21" s="24">
        <v>19.991530092592594</v>
      </c>
      <c r="N21" s="24">
        <v>27.476016203703704</v>
      </c>
      <c r="O21" s="24">
        <v>17.393842592592591</v>
      </c>
      <c r="P21" s="23">
        <v>16.795694444444443</v>
      </c>
      <c r="Q21" s="24">
        <v>32.695077777777776</v>
      </c>
      <c r="R21" s="24">
        <v>36.278222222222219</v>
      </c>
      <c r="S21" s="25">
        <v>23.542555555555555</v>
      </c>
      <c r="T21" s="26">
        <f t="shared" si="0"/>
        <v>481.27065324074073</v>
      </c>
      <c r="V21" s="2"/>
      <c r="W21" s="20"/>
    </row>
    <row r="22" spans="1:30" ht="39.950000000000003" customHeight="1" x14ac:dyDescent="0.25">
      <c r="A22" s="94" t="s">
        <v>17</v>
      </c>
      <c r="B22" s="23">
        <v>32.113238888888887</v>
      </c>
      <c r="C22" s="24">
        <v>23.45924444444444</v>
      </c>
      <c r="D22" s="24">
        <v>32.432972222222226</v>
      </c>
      <c r="E22" s="24">
        <v>32.074805555555557</v>
      </c>
      <c r="F22" s="24">
        <v>36.207305555555557</v>
      </c>
      <c r="G22" s="24">
        <v>37.238266666666668</v>
      </c>
      <c r="H22" s="24">
        <v>28.473366666666667</v>
      </c>
      <c r="I22" s="24">
        <v>19.669902777777779</v>
      </c>
      <c r="J22" s="25">
        <v>18.250458333333331</v>
      </c>
      <c r="K22" s="82">
        <v>27.104567592592591</v>
      </c>
      <c r="L22" s="24">
        <v>20.07358564814815</v>
      </c>
      <c r="M22" s="24">
        <v>19.991530092592594</v>
      </c>
      <c r="N22" s="24">
        <v>27.476016203703704</v>
      </c>
      <c r="O22" s="24">
        <v>17.393842592592591</v>
      </c>
      <c r="P22" s="23">
        <v>16.795694444444443</v>
      </c>
      <c r="Q22" s="24">
        <v>32.695077777777776</v>
      </c>
      <c r="R22" s="24">
        <v>36.278222222222219</v>
      </c>
      <c r="S22" s="25">
        <v>23.542555555555555</v>
      </c>
      <c r="T22" s="26">
        <f t="shared" si="0"/>
        <v>481.27065324074073</v>
      </c>
      <c r="V22" s="2"/>
      <c r="W22" s="20"/>
    </row>
    <row r="23" spans="1:30" ht="39.950000000000003" customHeight="1" x14ac:dyDescent="0.25">
      <c r="A23" s="95" t="s">
        <v>18</v>
      </c>
      <c r="B23" s="23">
        <v>32.113238888888887</v>
      </c>
      <c r="C23" s="24">
        <v>23.45924444444444</v>
      </c>
      <c r="D23" s="24">
        <v>32.432972222222226</v>
      </c>
      <c r="E23" s="24">
        <v>32.074805555555557</v>
      </c>
      <c r="F23" s="24">
        <v>36.207305555555557</v>
      </c>
      <c r="G23" s="24">
        <v>37.238266666666668</v>
      </c>
      <c r="H23" s="24">
        <v>28.473366666666667</v>
      </c>
      <c r="I23" s="24">
        <v>19.669902777777779</v>
      </c>
      <c r="J23" s="25">
        <v>18.250458333333331</v>
      </c>
      <c r="K23" s="82">
        <v>27.104567592592591</v>
      </c>
      <c r="L23" s="24">
        <v>20.07358564814815</v>
      </c>
      <c r="M23" s="24">
        <v>19.991530092592594</v>
      </c>
      <c r="N23" s="24">
        <v>27.476016203703704</v>
      </c>
      <c r="O23" s="24">
        <v>17.393842592592591</v>
      </c>
      <c r="P23" s="23">
        <v>16.795694444444443</v>
      </c>
      <c r="Q23" s="24">
        <v>32.695077777777776</v>
      </c>
      <c r="R23" s="24">
        <v>36.278222222222219</v>
      </c>
      <c r="S23" s="25">
        <v>23.542555555555555</v>
      </c>
      <c r="T23" s="26">
        <f t="shared" si="0"/>
        <v>481.27065324074073</v>
      </c>
      <c r="V23" s="2"/>
      <c r="W23" s="20"/>
    </row>
    <row r="24" spans="1:30" ht="39.950000000000003" customHeight="1" x14ac:dyDescent="0.25">
      <c r="A24" s="94" t="s">
        <v>19</v>
      </c>
      <c r="B24" s="23">
        <v>32.113238888888887</v>
      </c>
      <c r="C24" s="24">
        <v>23.45924444444444</v>
      </c>
      <c r="D24" s="24">
        <v>32.432972222222226</v>
      </c>
      <c r="E24" s="24">
        <v>32.074805555555557</v>
      </c>
      <c r="F24" s="24">
        <v>36.207305555555557</v>
      </c>
      <c r="G24" s="24">
        <v>37.238266666666668</v>
      </c>
      <c r="H24" s="24">
        <v>28.473366666666667</v>
      </c>
      <c r="I24" s="24">
        <v>19.669902777777779</v>
      </c>
      <c r="J24" s="25">
        <v>18.250458333333331</v>
      </c>
      <c r="K24" s="82">
        <v>27.104567592592591</v>
      </c>
      <c r="L24" s="24">
        <v>20.07358564814815</v>
      </c>
      <c r="M24" s="24">
        <v>19.991530092592594</v>
      </c>
      <c r="N24" s="24">
        <v>27.476016203703704</v>
      </c>
      <c r="O24" s="24">
        <v>17.393842592592591</v>
      </c>
      <c r="P24" s="23">
        <v>16.795694444444443</v>
      </c>
      <c r="Q24" s="24">
        <v>32.695077777777776</v>
      </c>
      <c r="R24" s="24">
        <v>36.278222222222219</v>
      </c>
      <c r="S24" s="25">
        <v>23.542555555555555</v>
      </c>
      <c r="T24" s="26">
        <f t="shared" si="0"/>
        <v>481.27065324074073</v>
      </c>
      <c r="V24" s="2"/>
    </row>
    <row r="25" spans="1:30" ht="41.45" customHeight="1" x14ac:dyDescent="0.25">
      <c r="A25" s="95" t="s">
        <v>11</v>
      </c>
      <c r="B25" s="27">
        <f t="shared" ref="B25:C25" si="1">SUM(B18:B24)</f>
        <v>222.83099999999996</v>
      </c>
      <c r="C25" s="28">
        <f t="shared" si="1"/>
        <v>161.46199999999996</v>
      </c>
      <c r="D25" s="28">
        <f>SUM(D18:D24)</f>
        <v>223.85999999999999</v>
      </c>
      <c r="E25" s="28">
        <f t="shared" ref="E25:G25" si="2">SUM(E18:E24)</f>
        <v>221.529</v>
      </c>
      <c r="F25" s="28">
        <f t="shared" si="2"/>
        <v>249.77400000000003</v>
      </c>
      <c r="G25" s="28">
        <f t="shared" si="2"/>
        <v>256.95600000000002</v>
      </c>
      <c r="H25" s="28">
        <f>SUM(H18:H24)</f>
        <v>196.84</v>
      </c>
      <c r="I25" s="28">
        <f t="shared" ref="I25:J25" si="3">SUM(I18:I24)</f>
        <v>135.6705</v>
      </c>
      <c r="J25" s="29">
        <f t="shared" si="3"/>
        <v>126.23799999999997</v>
      </c>
      <c r="K25" s="84">
        <f>SUM(K18:K24)</f>
        <v>187.55099999999999</v>
      </c>
      <c r="L25" s="28">
        <f t="shared" ref="L25:O25" si="4">SUM(L18:L24)</f>
        <v>138.58600000000001</v>
      </c>
      <c r="M25" s="28">
        <f t="shared" si="4"/>
        <v>138.05400000000003</v>
      </c>
      <c r="N25" s="28">
        <f t="shared" si="4"/>
        <v>189.78749999999999</v>
      </c>
      <c r="O25" s="28">
        <f t="shared" si="4"/>
        <v>120.08499999999999</v>
      </c>
      <c r="P25" s="27">
        <f>SUM(P18:P24)</f>
        <v>116.40649999999999</v>
      </c>
      <c r="Q25" s="28">
        <f t="shared" ref="Q25:S25" si="5">SUM(Q18:Q24)</f>
        <v>226.38000000000002</v>
      </c>
      <c r="R25" s="28">
        <f t="shared" si="5"/>
        <v>250.57199999999995</v>
      </c>
      <c r="S25" s="29">
        <f t="shared" si="5"/>
        <v>162.792</v>
      </c>
      <c r="T25" s="26">
        <f t="shared" si="0"/>
        <v>3325.3744999999999</v>
      </c>
    </row>
    <row r="26" spans="1:30" s="2" customFormat="1" ht="36.75" customHeight="1" x14ac:dyDescent="0.25">
      <c r="A26" s="96" t="s">
        <v>20</v>
      </c>
      <c r="B26" s="30">
        <v>40.5</v>
      </c>
      <c r="C26" s="31">
        <v>38</v>
      </c>
      <c r="D26" s="31">
        <v>39</v>
      </c>
      <c r="E26" s="31">
        <v>38.5</v>
      </c>
      <c r="F26" s="31">
        <v>38</v>
      </c>
      <c r="G26" s="31">
        <v>38</v>
      </c>
      <c r="H26" s="31">
        <v>37</v>
      </c>
      <c r="I26" s="31">
        <v>36.5</v>
      </c>
      <c r="J26" s="32">
        <v>35.5</v>
      </c>
      <c r="K26" s="85">
        <v>39</v>
      </c>
      <c r="L26" s="31">
        <v>38</v>
      </c>
      <c r="M26" s="31">
        <v>38</v>
      </c>
      <c r="N26" s="31">
        <v>37.5</v>
      </c>
      <c r="O26" s="31">
        <v>36.5</v>
      </c>
      <c r="P26" s="30">
        <v>39.5</v>
      </c>
      <c r="Q26" s="31">
        <v>38.5</v>
      </c>
      <c r="R26" s="31">
        <v>38</v>
      </c>
      <c r="S26" s="32">
        <v>36</v>
      </c>
      <c r="T26" s="33">
        <f>+((T25/T27)/7)*1000</f>
        <v>37.979972817396856</v>
      </c>
    </row>
    <row r="27" spans="1:30" s="2" customFormat="1" ht="33" customHeight="1" x14ac:dyDescent="0.25">
      <c r="A27" s="97" t="s">
        <v>21</v>
      </c>
      <c r="B27" s="34">
        <v>786</v>
      </c>
      <c r="C27" s="35">
        <v>607</v>
      </c>
      <c r="D27" s="35">
        <v>820</v>
      </c>
      <c r="E27" s="35">
        <v>822</v>
      </c>
      <c r="F27" s="35">
        <v>939</v>
      </c>
      <c r="G27" s="35">
        <v>966</v>
      </c>
      <c r="H27" s="35">
        <v>760</v>
      </c>
      <c r="I27" s="35">
        <v>531</v>
      </c>
      <c r="J27" s="36">
        <v>508</v>
      </c>
      <c r="K27" s="86">
        <v>687</v>
      </c>
      <c r="L27" s="35">
        <v>521</v>
      </c>
      <c r="M27" s="35">
        <v>519</v>
      </c>
      <c r="N27" s="35">
        <v>723</v>
      </c>
      <c r="O27" s="35">
        <v>470</v>
      </c>
      <c r="P27" s="34">
        <v>421</v>
      </c>
      <c r="Q27" s="35">
        <v>840</v>
      </c>
      <c r="R27" s="35">
        <v>942</v>
      </c>
      <c r="S27" s="36">
        <v>646</v>
      </c>
      <c r="T27" s="37">
        <f>SUM(B27:S27)</f>
        <v>12508</v>
      </c>
      <c r="U27" s="2">
        <f>((T25*1000)/T27)/7</f>
        <v>37.979972817396863</v>
      </c>
    </row>
    <row r="28" spans="1:30" s="2" customFormat="1" ht="33" customHeight="1" x14ac:dyDescent="0.25">
      <c r="A28" s="98" t="s">
        <v>22</v>
      </c>
      <c r="B28" s="39">
        <f>((B27*B26)*7/1000-B18)/6</f>
        <v>32.113238888888887</v>
      </c>
      <c r="C28" s="39">
        <f t="shared" ref="C28:S28" si="6">((C27*C26)*7/1000-C18)/6</f>
        <v>23.45924444444444</v>
      </c>
      <c r="D28" s="39">
        <f t="shared" si="6"/>
        <v>32.432972222222226</v>
      </c>
      <c r="E28" s="39">
        <f t="shared" si="6"/>
        <v>32.074805555555557</v>
      </c>
      <c r="F28" s="39">
        <f t="shared" si="6"/>
        <v>36.207305555555557</v>
      </c>
      <c r="G28" s="39">
        <f t="shared" si="6"/>
        <v>37.238266666666668</v>
      </c>
      <c r="H28" s="39">
        <f t="shared" si="6"/>
        <v>28.473366666666667</v>
      </c>
      <c r="I28" s="39">
        <f t="shared" si="6"/>
        <v>19.669902777777779</v>
      </c>
      <c r="J28" s="40">
        <f t="shared" si="6"/>
        <v>18.250458333333331</v>
      </c>
      <c r="K28" s="87">
        <f t="shared" si="6"/>
        <v>27.104567592592591</v>
      </c>
      <c r="L28" s="39">
        <f t="shared" si="6"/>
        <v>20.07358564814815</v>
      </c>
      <c r="M28" s="39">
        <f t="shared" si="6"/>
        <v>19.991530092592594</v>
      </c>
      <c r="N28" s="39">
        <f t="shared" si="6"/>
        <v>27.476016203703704</v>
      </c>
      <c r="O28" s="39">
        <f t="shared" si="6"/>
        <v>17.393842592592591</v>
      </c>
      <c r="P28" s="38">
        <f t="shared" si="6"/>
        <v>16.795694444444443</v>
      </c>
      <c r="Q28" s="39">
        <f t="shared" si="6"/>
        <v>32.695077777777776</v>
      </c>
      <c r="R28" s="39">
        <f t="shared" si="6"/>
        <v>36.278222222222219</v>
      </c>
      <c r="S28" s="40">
        <f t="shared" si="6"/>
        <v>23.542555555555555</v>
      </c>
      <c r="T28" s="41"/>
    </row>
    <row r="29" spans="1:30" ht="33.75" customHeight="1" x14ac:dyDescent="0.25">
      <c r="A29" s="99" t="s">
        <v>23</v>
      </c>
      <c r="B29" s="42">
        <f t="shared" ref="B29:C29" si="7">((B27*B26)*7)/1000</f>
        <v>222.83099999999999</v>
      </c>
      <c r="C29" s="43">
        <f t="shared" si="7"/>
        <v>161.46199999999999</v>
      </c>
      <c r="D29" s="43">
        <f>((D27*D26)*7)/1000</f>
        <v>223.86</v>
      </c>
      <c r="E29" s="43">
        <f>((E27*E26)*7)/1000</f>
        <v>221.529</v>
      </c>
      <c r="F29" s="43">
        <f t="shared" ref="F29:G29" si="8">((F27*F26)*7)/1000</f>
        <v>249.774</v>
      </c>
      <c r="G29" s="43">
        <f t="shared" si="8"/>
        <v>256.95600000000002</v>
      </c>
      <c r="H29" s="43">
        <f>((H27*H26)*7)/1000</f>
        <v>196.84</v>
      </c>
      <c r="I29" s="43">
        <f>((I27*I26)*7)/1000</f>
        <v>135.6705</v>
      </c>
      <c r="J29" s="90">
        <f t="shared" ref="J29" si="9">((J27*J26)*7)/1000</f>
        <v>126.238</v>
      </c>
      <c r="K29" s="88">
        <f>((K27*K26)*7)/1000</f>
        <v>187.55099999999999</v>
      </c>
      <c r="L29" s="43">
        <f>((L27*L26)*7)/1000</f>
        <v>138.58600000000001</v>
      </c>
      <c r="M29" s="43">
        <f>((M27*M26)*7)/1000</f>
        <v>138.054</v>
      </c>
      <c r="N29" s="43">
        <f t="shared" ref="N29:S29" si="10">((N27*N26)*7)/1000</f>
        <v>189.78749999999999</v>
      </c>
      <c r="O29" s="43">
        <f t="shared" si="10"/>
        <v>120.08499999999999</v>
      </c>
      <c r="P29" s="44">
        <f t="shared" si="10"/>
        <v>116.40649999999999</v>
      </c>
      <c r="Q29" s="45">
        <f t="shared" si="10"/>
        <v>226.38</v>
      </c>
      <c r="R29" s="45">
        <f t="shared" si="10"/>
        <v>250.572</v>
      </c>
      <c r="S29" s="46">
        <f t="shared" si="10"/>
        <v>162.792</v>
      </c>
      <c r="T29" s="47"/>
    </row>
    <row r="30" spans="1:30" ht="33.75" customHeight="1" thickBot="1" x14ac:dyDescent="0.3">
      <c r="A30" s="100" t="s">
        <v>24</v>
      </c>
      <c r="B30" s="48">
        <f t="shared" ref="B30:C30" si="11">+(B25/B27)/7*1000</f>
        <v>40.499999999999993</v>
      </c>
      <c r="C30" s="49">
        <f t="shared" si="11"/>
        <v>37.999999999999993</v>
      </c>
      <c r="D30" s="49">
        <f>+(D25/D27)/7*1000</f>
        <v>38.999999999999993</v>
      </c>
      <c r="E30" s="49">
        <f t="shared" ref="E30:G30" si="12">+(E25/E27)/7*1000</f>
        <v>38.5</v>
      </c>
      <c r="F30" s="49">
        <f t="shared" si="12"/>
        <v>38</v>
      </c>
      <c r="G30" s="49">
        <f t="shared" si="12"/>
        <v>38</v>
      </c>
      <c r="H30" s="49">
        <f>+(H25/H27)/7*1000</f>
        <v>37</v>
      </c>
      <c r="I30" s="49">
        <f t="shared" ref="I30:J30" si="13">+(I25/I27)/7*1000</f>
        <v>36.5</v>
      </c>
      <c r="J30" s="50">
        <f t="shared" si="13"/>
        <v>35.499999999999993</v>
      </c>
      <c r="K30" s="89">
        <f>+(K25/K27)/7*1000</f>
        <v>38.999999999999993</v>
      </c>
      <c r="L30" s="49">
        <f t="shared" ref="L30:S30" si="14">+(L25/L27)/7*1000</f>
        <v>38</v>
      </c>
      <c r="M30" s="49">
        <f t="shared" si="14"/>
        <v>38.000000000000014</v>
      </c>
      <c r="N30" s="49">
        <f t="shared" si="14"/>
        <v>37.5</v>
      </c>
      <c r="O30" s="49">
        <f t="shared" si="14"/>
        <v>36.5</v>
      </c>
      <c r="P30" s="48">
        <f t="shared" si="14"/>
        <v>39.499999999999993</v>
      </c>
      <c r="Q30" s="49">
        <f t="shared" si="14"/>
        <v>38.5</v>
      </c>
      <c r="R30" s="49">
        <f t="shared" si="14"/>
        <v>37.999999999999993</v>
      </c>
      <c r="S30" s="50">
        <f t="shared" si="14"/>
        <v>36</v>
      </c>
      <c r="T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318" t="s">
        <v>26</v>
      </c>
      <c r="C36" s="319"/>
      <c r="D36" s="319"/>
      <c r="E36" s="319"/>
      <c r="F36" s="319"/>
      <c r="G36" s="319"/>
      <c r="H36" s="102"/>
      <c r="I36" s="55" t="s">
        <v>27</v>
      </c>
      <c r="J36" s="110"/>
      <c r="K36" s="321" t="s">
        <v>26</v>
      </c>
      <c r="L36" s="321"/>
      <c r="M36" s="321"/>
      <c r="N36" s="321"/>
      <c r="O36" s="318"/>
      <c r="P36" s="114"/>
      <c r="Q36" s="56"/>
      <c r="R36" s="56"/>
      <c r="S36" s="3"/>
      <c r="T36" s="3"/>
      <c r="U36" s="57"/>
      <c r="V36" s="3"/>
      <c r="W36" s="56"/>
      <c r="X36" s="56"/>
      <c r="Y36" s="56"/>
      <c r="Z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03" t="s">
        <v>11</v>
      </c>
      <c r="J37" s="111"/>
      <c r="K37" s="101"/>
      <c r="L37" s="15"/>
      <c r="M37" s="15"/>
      <c r="N37" s="15"/>
      <c r="O37" s="15"/>
      <c r="P37" s="103" t="s">
        <v>11</v>
      </c>
      <c r="Q37" s="59"/>
      <c r="R37" s="59"/>
      <c r="S37" s="60"/>
      <c r="T37" s="3"/>
      <c r="U37" s="3"/>
      <c r="V37" s="57"/>
      <c r="W37" s="3"/>
      <c r="X37" s="56"/>
      <c r="Y37" s="56"/>
      <c r="Z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103"/>
      <c r="J38" s="112" t="s">
        <v>12</v>
      </c>
      <c r="K38" s="101">
        <v>1</v>
      </c>
      <c r="L38" s="58">
        <v>2</v>
      </c>
      <c r="M38" s="58">
        <v>3</v>
      </c>
      <c r="N38" s="58">
        <v>4</v>
      </c>
      <c r="O38" s="58">
        <v>5</v>
      </c>
      <c r="P38" s="103"/>
      <c r="Q38" s="59"/>
      <c r="R38" s="59"/>
      <c r="S38" s="61"/>
      <c r="T38" s="2"/>
      <c r="U38" s="62"/>
      <c r="V38" s="62"/>
      <c r="W38" s="2"/>
      <c r="X38" s="2"/>
      <c r="Y38" s="2"/>
      <c r="Z38" s="2"/>
    </row>
    <row r="39" spans="1:30" ht="33.75" customHeight="1" x14ac:dyDescent="0.25">
      <c r="A39" s="94" t="s">
        <v>13</v>
      </c>
      <c r="B39" s="82">
        <v>15.844483333333335</v>
      </c>
      <c r="C39" s="82">
        <v>24.364783333333332</v>
      </c>
      <c r="D39" s="82">
        <v>24.319000000000003</v>
      </c>
      <c r="E39" s="82">
        <v>18.488166666666668</v>
      </c>
      <c r="F39" s="82">
        <v>18.434149999999999</v>
      </c>
      <c r="G39" s="82">
        <v>31.133333333333336</v>
      </c>
      <c r="H39" s="104">
        <f t="shared" ref="H39:H46" si="15">SUM(B39:G39)</f>
        <v>132.58391666666668</v>
      </c>
      <c r="I39" s="2"/>
      <c r="J39" s="94" t="s">
        <v>13</v>
      </c>
      <c r="K39" s="82">
        <v>353.2</v>
      </c>
      <c r="L39" s="82"/>
      <c r="M39" s="82"/>
      <c r="N39" s="82"/>
      <c r="O39" s="82"/>
      <c r="P39" s="104">
        <f t="shared" ref="P39:P46" si="16">SUM(K39:O39)</f>
        <v>353.2</v>
      </c>
      <c r="Q39" s="2">
        <v>105</v>
      </c>
      <c r="R39" s="63"/>
      <c r="S39" s="64"/>
      <c r="T39" s="2"/>
      <c r="U39" s="62"/>
      <c r="V39" s="62"/>
      <c r="W39" s="2"/>
      <c r="X39" s="2"/>
      <c r="Y39" s="2"/>
      <c r="Z39" s="2"/>
    </row>
    <row r="40" spans="1:30" ht="33.75" customHeight="1" x14ac:dyDescent="0.25">
      <c r="A40" s="95" t="s">
        <v>14</v>
      </c>
      <c r="B40" s="82">
        <v>16.742252777777779</v>
      </c>
      <c r="C40" s="82">
        <v>26.041536111111114</v>
      </c>
      <c r="D40" s="82">
        <v>25.916166666666669</v>
      </c>
      <c r="E40" s="82">
        <v>19.796972222222223</v>
      </c>
      <c r="F40" s="82">
        <v>19.762808333333332</v>
      </c>
      <c r="G40" s="82">
        <v>34.039111111111112</v>
      </c>
      <c r="H40" s="104">
        <f t="shared" si="15"/>
        <v>142.29884722222224</v>
      </c>
      <c r="I40" s="2"/>
      <c r="J40" s="95" t="s">
        <v>14</v>
      </c>
      <c r="K40" s="82">
        <f>K48*$Q$40/1000</f>
        <v>393.58800000000002</v>
      </c>
      <c r="L40" s="82">
        <f t="shared" ref="L40:O40" si="17">L48*$Q$40/1000</f>
        <v>0</v>
      </c>
      <c r="M40" s="82">
        <f t="shared" si="17"/>
        <v>0</v>
      </c>
      <c r="N40" s="82">
        <f t="shared" si="17"/>
        <v>0</v>
      </c>
      <c r="O40" s="82">
        <f t="shared" si="17"/>
        <v>0</v>
      </c>
      <c r="P40" s="104">
        <f t="shared" si="16"/>
        <v>393.58800000000002</v>
      </c>
      <c r="Q40" s="2">
        <v>117</v>
      </c>
      <c r="R40" s="63"/>
      <c r="S40" s="61"/>
      <c r="T40" s="2"/>
      <c r="U40" s="62"/>
      <c r="V40" s="62"/>
      <c r="W40" s="2"/>
      <c r="X40" s="2"/>
      <c r="Y40" s="2"/>
      <c r="Z40" s="2"/>
    </row>
    <row r="41" spans="1:30" ht="33.75" customHeight="1" x14ac:dyDescent="0.25">
      <c r="A41" s="94" t="s">
        <v>15</v>
      </c>
      <c r="B41" s="83">
        <v>16.742252777777779</v>
      </c>
      <c r="C41" s="24">
        <v>26.041536111111114</v>
      </c>
      <c r="D41" s="24">
        <v>25.916166666666669</v>
      </c>
      <c r="E41" s="24">
        <v>19.796972222222223</v>
      </c>
      <c r="F41" s="24">
        <v>19.762808333333332</v>
      </c>
      <c r="G41" s="24">
        <v>34.039111111111112</v>
      </c>
      <c r="H41" s="104">
        <f t="shared" si="15"/>
        <v>142.29884722222224</v>
      </c>
      <c r="I41" s="2"/>
      <c r="J41" s="94" t="s">
        <v>15</v>
      </c>
      <c r="K41" s="83">
        <f>K48*$Q$41/1000</f>
        <v>410.40800000000002</v>
      </c>
      <c r="L41" s="24">
        <f t="shared" ref="L41:O41" si="18">L48*$Q$41/1000</f>
        <v>0</v>
      </c>
      <c r="M41" s="24">
        <f t="shared" si="18"/>
        <v>0</v>
      </c>
      <c r="N41" s="24">
        <f t="shared" si="18"/>
        <v>0</v>
      </c>
      <c r="O41" s="24">
        <f t="shared" si="18"/>
        <v>0</v>
      </c>
      <c r="P41" s="104">
        <f t="shared" si="16"/>
        <v>410.40800000000002</v>
      </c>
      <c r="Q41" s="2">
        <v>122</v>
      </c>
      <c r="R41" s="63"/>
      <c r="S41" s="54"/>
      <c r="T41" s="2"/>
      <c r="U41" s="62"/>
      <c r="V41" s="62"/>
      <c r="W41" s="2"/>
      <c r="X41" s="2"/>
      <c r="Y41" s="2"/>
      <c r="Z41" s="2"/>
    </row>
    <row r="42" spans="1:30" ht="33.75" customHeight="1" x14ac:dyDescent="0.25">
      <c r="A42" s="95" t="s">
        <v>16</v>
      </c>
      <c r="B42" s="82">
        <v>16.742252777777779</v>
      </c>
      <c r="C42" s="82">
        <v>26.041536111111114</v>
      </c>
      <c r="D42" s="82">
        <v>25.916166666666669</v>
      </c>
      <c r="E42" s="82">
        <v>19.796972222222223</v>
      </c>
      <c r="F42" s="82">
        <v>19.762808333333332</v>
      </c>
      <c r="G42" s="82">
        <v>34.039111111111112</v>
      </c>
      <c r="H42" s="104">
        <f t="shared" si="15"/>
        <v>142.29884722222224</v>
      </c>
      <c r="I42" s="2"/>
      <c r="J42" s="95" t="s">
        <v>16</v>
      </c>
      <c r="K42" s="82">
        <f>K48*$Q$42/1000</f>
        <v>427.22800000000001</v>
      </c>
      <c r="L42" s="82">
        <f t="shared" ref="L42:O42" si="19">L48*$Q$42/1000</f>
        <v>0</v>
      </c>
      <c r="M42" s="82">
        <f t="shared" si="19"/>
        <v>0</v>
      </c>
      <c r="N42" s="82">
        <f t="shared" si="19"/>
        <v>0</v>
      </c>
      <c r="O42" s="82">
        <f t="shared" si="19"/>
        <v>0</v>
      </c>
      <c r="P42" s="104">
        <f t="shared" si="16"/>
        <v>427.22800000000001</v>
      </c>
      <c r="Q42" s="2">
        <v>127</v>
      </c>
      <c r="R42" s="63"/>
      <c r="S42" s="54"/>
      <c r="T42" s="2"/>
      <c r="U42" s="62"/>
      <c r="V42" s="62"/>
      <c r="W42" s="2"/>
      <c r="X42" s="2"/>
      <c r="Y42" s="2"/>
      <c r="Z42" s="2"/>
    </row>
    <row r="43" spans="1:30" ht="33.75" customHeight="1" x14ac:dyDescent="0.25">
      <c r="A43" s="94" t="s">
        <v>17</v>
      </c>
      <c r="B43" s="82">
        <v>16.742252777777779</v>
      </c>
      <c r="C43" s="82">
        <v>26.041536111111114</v>
      </c>
      <c r="D43" s="82">
        <v>25.916166666666669</v>
      </c>
      <c r="E43" s="82">
        <v>19.796972222222223</v>
      </c>
      <c r="F43" s="82">
        <v>19.762808333333332</v>
      </c>
      <c r="G43" s="82">
        <v>34.039111111111112</v>
      </c>
      <c r="H43" s="104">
        <f t="shared" si="15"/>
        <v>142.29884722222224</v>
      </c>
      <c r="I43" s="2"/>
      <c r="J43" s="94" t="s">
        <v>17</v>
      </c>
      <c r="K43" s="82">
        <f>K48*$Q$43/1000</f>
        <v>437.32</v>
      </c>
      <c r="L43" s="82">
        <f t="shared" ref="L43:O43" si="20">L48*$Q$43/1000</f>
        <v>0</v>
      </c>
      <c r="M43" s="82">
        <f t="shared" si="20"/>
        <v>0</v>
      </c>
      <c r="N43" s="82">
        <f t="shared" si="20"/>
        <v>0</v>
      </c>
      <c r="O43" s="82">
        <f t="shared" si="20"/>
        <v>0</v>
      </c>
      <c r="P43" s="104">
        <f t="shared" si="16"/>
        <v>437.32</v>
      </c>
      <c r="Q43" s="2">
        <v>130</v>
      </c>
      <c r="R43" s="63"/>
      <c r="S43" s="54"/>
      <c r="T43" s="2"/>
      <c r="U43" s="62"/>
      <c r="V43" s="62"/>
      <c r="W43" s="2"/>
      <c r="X43" s="2"/>
      <c r="Y43" s="2"/>
      <c r="Z43" s="2"/>
    </row>
    <row r="44" spans="1:30" ht="33.75" customHeight="1" x14ac:dyDescent="0.25">
      <c r="A44" s="95" t="s">
        <v>18</v>
      </c>
      <c r="B44" s="82">
        <v>16.742252777777779</v>
      </c>
      <c r="C44" s="82">
        <v>26.041536111111114</v>
      </c>
      <c r="D44" s="82">
        <v>25.916166666666669</v>
      </c>
      <c r="E44" s="82">
        <v>19.796972222222223</v>
      </c>
      <c r="F44" s="82">
        <v>19.762808333333332</v>
      </c>
      <c r="G44" s="82">
        <v>34.039111111111112</v>
      </c>
      <c r="H44" s="104">
        <f t="shared" si="15"/>
        <v>142.29884722222224</v>
      </c>
      <c r="I44" s="2"/>
      <c r="J44" s="95" t="s">
        <v>18</v>
      </c>
      <c r="K44" s="82">
        <f>K48*$Q$44/1000</f>
        <v>450.77600000000001</v>
      </c>
      <c r="L44" s="82">
        <f t="shared" ref="L44:O44" si="21">L48*$Q$44/1000</f>
        <v>0</v>
      </c>
      <c r="M44" s="82">
        <f t="shared" si="21"/>
        <v>0</v>
      </c>
      <c r="N44" s="82">
        <f t="shared" si="21"/>
        <v>0</v>
      </c>
      <c r="O44" s="82">
        <f t="shared" si="21"/>
        <v>0</v>
      </c>
      <c r="P44" s="104">
        <f t="shared" si="16"/>
        <v>450.77600000000001</v>
      </c>
      <c r="Q44" s="2">
        <v>134</v>
      </c>
      <c r="R44" s="63"/>
      <c r="S44" s="54"/>
      <c r="T44" s="2"/>
      <c r="U44" s="62"/>
      <c r="V44" s="62"/>
      <c r="W44" s="2"/>
      <c r="X44" s="2"/>
      <c r="Y44" s="2"/>
      <c r="Z44" s="2"/>
    </row>
    <row r="45" spans="1:30" ht="33.75" customHeight="1" x14ac:dyDescent="0.25">
      <c r="A45" s="94" t="s">
        <v>19</v>
      </c>
      <c r="B45" s="82">
        <v>16.742252777777779</v>
      </c>
      <c r="C45" s="82">
        <v>26.041536111111114</v>
      </c>
      <c r="D45" s="82">
        <v>25.916166666666669</v>
      </c>
      <c r="E45" s="82">
        <v>19.796972222222223</v>
      </c>
      <c r="F45" s="82">
        <v>19.762808333333332</v>
      </c>
      <c r="G45" s="82">
        <v>34.039111111111112</v>
      </c>
      <c r="H45" s="104">
        <f t="shared" si="15"/>
        <v>142.29884722222224</v>
      </c>
      <c r="I45" s="2"/>
      <c r="J45" s="94" t="s">
        <v>19</v>
      </c>
      <c r="K45" s="82">
        <f>K48*$Q$45/1000</f>
        <v>460.86799999999999</v>
      </c>
      <c r="L45" s="82">
        <f t="shared" ref="L45:O45" si="22">L48*$Q$45/1000</f>
        <v>0</v>
      </c>
      <c r="M45" s="82">
        <f t="shared" si="22"/>
        <v>0</v>
      </c>
      <c r="N45" s="82">
        <f t="shared" si="22"/>
        <v>0</v>
      </c>
      <c r="O45" s="82">
        <f t="shared" si="22"/>
        <v>0</v>
      </c>
      <c r="P45" s="104">
        <f t="shared" si="16"/>
        <v>460.86799999999999</v>
      </c>
      <c r="Q45" s="2">
        <v>137</v>
      </c>
      <c r="R45" s="63"/>
      <c r="S45" s="54"/>
      <c r="T45" s="2"/>
      <c r="U45" s="62"/>
      <c r="V45" s="62"/>
      <c r="W45" s="2"/>
      <c r="X45" s="2"/>
      <c r="Y45" s="2"/>
      <c r="Z45" s="2"/>
    </row>
    <row r="46" spans="1:30" ht="33.75" customHeight="1" x14ac:dyDescent="0.25">
      <c r="A46" s="95" t="s">
        <v>11</v>
      </c>
      <c r="B46" s="84">
        <f t="shared" ref="B46:G46" si="23">SUM(B39:B45)</f>
        <v>116.29800000000002</v>
      </c>
      <c r="C46" s="28">
        <f t="shared" si="23"/>
        <v>180.61399999999998</v>
      </c>
      <c r="D46" s="28">
        <f t="shared" si="23"/>
        <v>179.816</v>
      </c>
      <c r="E46" s="28">
        <f t="shared" si="23"/>
        <v>137.27000000000001</v>
      </c>
      <c r="F46" s="28">
        <f t="shared" si="23"/>
        <v>137.011</v>
      </c>
      <c r="G46" s="28">
        <f t="shared" si="23"/>
        <v>235.36800000000002</v>
      </c>
      <c r="H46" s="104">
        <f t="shared" si="15"/>
        <v>986.37699999999995</v>
      </c>
      <c r="J46" s="80" t="s">
        <v>11</v>
      </c>
      <c r="K46" s="84">
        <f>SUM(K39:K45)</f>
        <v>2933.3879999999999</v>
      </c>
      <c r="L46" s="28">
        <f>SUM(L39:L45)</f>
        <v>0</v>
      </c>
      <c r="M46" s="28">
        <f>SUM(M39:M45)</f>
        <v>0</v>
      </c>
      <c r="N46" s="28">
        <f>SUM(N39:N45)</f>
        <v>0</v>
      </c>
      <c r="O46" s="28">
        <f>SUM(O39:O45)</f>
        <v>0</v>
      </c>
      <c r="P46" s="104">
        <f t="shared" si="16"/>
        <v>2933.3879999999999</v>
      </c>
      <c r="Q46" s="63"/>
      <c r="R46" s="63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6" t="s">
        <v>20</v>
      </c>
      <c r="B47" s="85">
        <v>39</v>
      </c>
      <c r="C47" s="31">
        <v>38</v>
      </c>
      <c r="D47" s="31">
        <v>38</v>
      </c>
      <c r="E47" s="31">
        <v>37</v>
      </c>
      <c r="F47" s="31">
        <v>37</v>
      </c>
      <c r="G47" s="31">
        <v>36</v>
      </c>
      <c r="H47" s="105">
        <f>+((H46/H48)/7)*1000</f>
        <v>37.337307896131428</v>
      </c>
      <c r="J47" s="113" t="s">
        <v>20</v>
      </c>
      <c r="K47" s="85">
        <v>120</v>
      </c>
      <c r="L47" s="31"/>
      <c r="M47" s="31"/>
      <c r="N47" s="31"/>
      <c r="O47" s="31"/>
      <c r="P47" s="105">
        <f>+((P46/P48)/7)*1000</f>
        <v>124.57057924239849</v>
      </c>
      <c r="Q47" s="65"/>
      <c r="R47" s="65"/>
    </row>
    <row r="48" spans="1:30" ht="33.75" customHeight="1" x14ac:dyDescent="0.25">
      <c r="A48" s="97" t="s">
        <v>21</v>
      </c>
      <c r="B48" s="86">
        <v>426</v>
      </c>
      <c r="C48" s="35">
        <v>679</v>
      </c>
      <c r="D48" s="35">
        <v>676</v>
      </c>
      <c r="E48" s="35">
        <v>530</v>
      </c>
      <c r="F48" s="35">
        <v>529</v>
      </c>
      <c r="G48" s="35">
        <v>934</v>
      </c>
      <c r="H48" s="106">
        <f>SUM(B48:G48)</f>
        <v>3774</v>
      </c>
      <c r="I48" s="66"/>
      <c r="J48" s="97" t="s">
        <v>21</v>
      </c>
      <c r="K48" s="109">
        <v>3364</v>
      </c>
      <c r="L48" s="67"/>
      <c r="M48" s="67"/>
      <c r="N48" s="67"/>
      <c r="O48" s="67"/>
      <c r="P48" s="115">
        <f>SUM(K48:O48)</f>
        <v>3364</v>
      </c>
      <c r="Q48" s="68"/>
      <c r="R48" s="68"/>
    </row>
    <row r="49" spans="1:30" ht="33.75" customHeight="1" x14ac:dyDescent="0.25">
      <c r="A49" s="98" t="s">
        <v>22</v>
      </c>
      <c r="B49" s="87">
        <f t="shared" ref="B49:G49" si="24">((B48*B47)*7/1000-B39)/6</f>
        <v>16.742252777777779</v>
      </c>
      <c r="C49" s="39">
        <f t="shared" si="24"/>
        <v>26.041536111111114</v>
      </c>
      <c r="D49" s="39">
        <f t="shared" si="24"/>
        <v>25.916166666666669</v>
      </c>
      <c r="E49" s="39">
        <f t="shared" si="24"/>
        <v>19.796972222222223</v>
      </c>
      <c r="F49" s="39">
        <f t="shared" si="24"/>
        <v>19.762808333333332</v>
      </c>
      <c r="G49" s="39">
        <f t="shared" si="24"/>
        <v>34.039111111111112</v>
      </c>
      <c r="H49" s="107">
        <f>((H46*1000)/H48)/7</f>
        <v>37.337307896131428</v>
      </c>
      <c r="J49" s="98" t="s">
        <v>22</v>
      </c>
      <c r="K49" s="87">
        <f>(K48*K47)/1000</f>
        <v>403.68</v>
      </c>
      <c r="L49" s="39">
        <f>(L48*L47)/1000</f>
        <v>0</v>
      </c>
      <c r="M49" s="39">
        <f>(M48*M47)/1000</f>
        <v>0</v>
      </c>
      <c r="N49" s="39">
        <f>(N48*N47)/1000</f>
        <v>0</v>
      </c>
      <c r="O49" s="39">
        <f>(O48*O47)/1000</f>
        <v>0</v>
      </c>
      <c r="P49" s="116">
        <f>((P46*1000)/P48)/7</f>
        <v>124.57057924239851</v>
      </c>
      <c r="Q49" s="68"/>
      <c r="R49" s="68"/>
    </row>
    <row r="50" spans="1:30" ht="33.75" customHeight="1" x14ac:dyDescent="0.25">
      <c r="A50" s="99" t="s">
        <v>23</v>
      </c>
      <c r="B50" s="88">
        <f t="shared" ref="B50:G50" si="25">((B48*B47)*7)/1000</f>
        <v>116.298</v>
      </c>
      <c r="C50" s="43">
        <f t="shared" si="25"/>
        <v>180.614</v>
      </c>
      <c r="D50" s="43">
        <f t="shared" si="25"/>
        <v>179.816</v>
      </c>
      <c r="E50" s="43">
        <f t="shared" si="25"/>
        <v>137.27000000000001</v>
      </c>
      <c r="F50" s="43">
        <f t="shared" si="25"/>
        <v>137.011</v>
      </c>
      <c r="G50" s="43">
        <f t="shared" si="25"/>
        <v>235.36799999999999</v>
      </c>
      <c r="H50" s="90"/>
      <c r="J50" s="99" t="s">
        <v>23</v>
      </c>
      <c r="K50" s="88">
        <f>((K48*K47)*7)/1000</f>
        <v>2825.76</v>
      </c>
      <c r="L50" s="43">
        <f>((L48*L47)*7)/1000</f>
        <v>0</v>
      </c>
      <c r="M50" s="43">
        <f>((M48*M47)*7)/1000</f>
        <v>0</v>
      </c>
      <c r="N50" s="43">
        <f>((N48*N47)*7)/1000</f>
        <v>0</v>
      </c>
      <c r="O50" s="43">
        <f>((O48*O47)*7)/1000</f>
        <v>0</v>
      </c>
      <c r="P50" s="117"/>
    </row>
    <row r="51" spans="1:30" ht="33.75" customHeight="1" thickBot="1" x14ac:dyDescent="0.3">
      <c r="A51" s="100" t="s">
        <v>24</v>
      </c>
      <c r="B51" s="89">
        <f t="shared" ref="B51:G51" si="26">+(B46/B48)/7*1000</f>
        <v>39</v>
      </c>
      <c r="C51" s="49">
        <f t="shared" si="26"/>
        <v>37.999999999999993</v>
      </c>
      <c r="D51" s="49">
        <f t="shared" si="26"/>
        <v>38</v>
      </c>
      <c r="E51" s="49">
        <f t="shared" si="26"/>
        <v>37</v>
      </c>
      <c r="F51" s="49">
        <f t="shared" si="26"/>
        <v>37</v>
      </c>
      <c r="G51" s="49">
        <f t="shared" si="26"/>
        <v>36</v>
      </c>
      <c r="H51" s="108"/>
      <c r="I51" s="52"/>
      <c r="J51" s="100" t="s">
        <v>24</v>
      </c>
      <c r="K51" s="89">
        <f>+(K46/K48)/7*1000</f>
        <v>124.57057924239849</v>
      </c>
      <c r="L51" s="49" t="e">
        <f>+(L46/L48)/7*1000</f>
        <v>#DIV/0!</v>
      </c>
      <c r="M51" s="49" t="e">
        <f>+(M46/M48)/7*1000</f>
        <v>#DIV/0!</v>
      </c>
      <c r="N51" s="49" t="e">
        <f>+(N46/N48)/7*1000</f>
        <v>#DIV/0!</v>
      </c>
      <c r="O51" s="49" t="e">
        <f>+(O46/O48)/7*1000</f>
        <v>#DIV/0!</v>
      </c>
      <c r="P51" s="50"/>
      <c r="Q51" s="53"/>
      <c r="R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322"/>
      <c r="K54" s="32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320" t="s">
        <v>8</v>
      </c>
      <c r="C55" s="321"/>
      <c r="D55" s="321"/>
      <c r="E55" s="321"/>
      <c r="F55" s="318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v>360.4</v>
      </c>
      <c r="C58" s="82"/>
      <c r="D58" s="82"/>
      <c r="E58" s="82"/>
      <c r="F58" s="82"/>
      <c r="G58" s="104">
        <f t="shared" ref="G58:G65" si="27">SUM(B58:F58)</f>
        <v>360.4</v>
      </c>
      <c r="H58" s="76"/>
      <c r="I58" s="2">
        <v>106</v>
      </c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f>B67*$I$59/1000</f>
        <v>392.65199999999999</v>
      </c>
      <c r="C59" s="82">
        <f>C67*$I$59/1000</f>
        <v>0</v>
      </c>
      <c r="D59" s="82">
        <f>D67*$I$59/1000</f>
        <v>0</v>
      </c>
      <c r="E59" s="82">
        <f>E67*$I$59/1000</f>
        <v>0</v>
      </c>
      <c r="F59" s="82">
        <f>F67*$I$59/1000</f>
        <v>0</v>
      </c>
      <c r="G59" s="104">
        <f t="shared" si="27"/>
        <v>392.65199999999999</v>
      </c>
      <c r="H59" s="76"/>
      <c r="I59" s="2">
        <v>117</v>
      </c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3">
        <f>B67*$I$60/1000</f>
        <v>409.43200000000002</v>
      </c>
      <c r="C60" s="24">
        <f>C67*$I$60/1000</f>
        <v>0</v>
      </c>
      <c r="D60" s="24">
        <f>D67*$I$60/1000</f>
        <v>0</v>
      </c>
      <c r="E60" s="24">
        <f>E67*$I$60/1000</f>
        <v>0</v>
      </c>
      <c r="F60" s="24">
        <f>F67*$I$60/1000</f>
        <v>0</v>
      </c>
      <c r="G60" s="104">
        <f t="shared" si="27"/>
        <v>409.43200000000002</v>
      </c>
      <c r="H60" s="76"/>
      <c r="I60" s="2">
        <v>122</v>
      </c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f>B67*$I$61/1000</f>
        <v>426.21199999999999</v>
      </c>
      <c r="C61" s="82">
        <f>C67*$I$61/1000</f>
        <v>0</v>
      </c>
      <c r="D61" s="82">
        <f>D67*$I$61/1000</f>
        <v>0</v>
      </c>
      <c r="E61" s="82">
        <f>E67*$I$61/1000</f>
        <v>0</v>
      </c>
      <c r="F61" s="82">
        <f>F67*$I$61/1000</f>
        <v>0</v>
      </c>
      <c r="G61" s="104">
        <f t="shared" si="27"/>
        <v>426.21199999999999</v>
      </c>
      <c r="H61" s="76"/>
      <c r="I61" s="2">
        <v>127</v>
      </c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f>B67*$I$62/1000</f>
        <v>436.28</v>
      </c>
      <c r="C62" s="82">
        <f>C67*$I$62/1000</f>
        <v>0</v>
      </c>
      <c r="D62" s="82">
        <f>D67*$I$62/1000</f>
        <v>0</v>
      </c>
      <c r="E62" s="82">
        <f>E67*$I$62/1000</f>
        <v>0</v>
      </c>
      <c r="F62" s="82">
        <f>F67*$I$62/1000</f>
        <v>0</v>
      </c>
      <c r="G62" s="104">
        <f t="shared" si="27"/>
        <v>436.28</v>
      </c>
      <c r="H62" s="76"/>
      <c r="I62" s="2">
        <v>130</v>
      </c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>
        <f>B67*$I$63/1000</f>
        <v>449.70400000000001</v>
      </c>
      <c r="C63" s="82">
        <f>C67*$I$63/1000</f>
        <v>0</v>
      </c>
      <c r="D63" s="82">
        <f>D67*$I$63/1000</f>
        <v>0</v>
      </c>
      <c r="E63" s="82">
        <f>E67*$I$63/1000</f>
        <v>0</v>
      </c>
      <c r="F63" s="82">
        <f>F67*$I$63/1000</f>
        <v>0</v>
      </c>
      <c r="G63" s="104">
        <f t="shared" si="27"/>
        <v>449.70400000000001</v>
      </c>
      <c r="H63" s="76"/>
      <c r="I63" s="2">
        <v>134</v>
      </c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f>B67*$I$64/1000</f>
        <v>456.416</v>
      </c>
      <c r="C64" s="82">
        <f>C67*$I$64/1000</f>
        <v>0</v>
      </c>
      <c r="D64" s="82">
        <f>D67*$I$64/1000</f>
        <v>0</v>
      </c>
      <c r="E64" s="82">
        <f>E67*$I$64/1000</f>
        <v>0</v>
      </c>
      <c r="F64" s="82">
        <f>F67*$I$64/1000</f>
        <v>0</v>
      </c>
      <c r="G64" s="104">
        <f t="shared" si="27"/>
        <v>456.416</v>
      </c>
      <c r="H64" s="76"/>
      <c r="I64" s="2">
        <v>136</v>
      </c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2931.096</v>
      </c>
      <c r="C65" s="28">
        <f>SUM(C58:C64)</f>
        <v>0</v>
      </c>
      <c r="D65" s="28">
        <f>SUM(D58:D64)</f>
        <v>0</v>
      </c>
      <c r="E65" s="28">
        <f>SUM(E58:E64)</f>
        <v>0</v>
      </c>
      <c r="F65" s="28">
        <f>SUM(F58:F64)</f>
        <v>0</v>
      </c>
      <c r="G65" s="104">
        <f t="shared" si="27"/>
        <v>2931.096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>
        <v>120</v>
      </c>
      <c r="C66" s="31"/>
      <c r="D66" s="31"/>
      <c r="E66" s="31"/>
      <c r="F66" s="31"/>
      <c r="G66" s="105">
        <f>+((G65/G67)/7)*1000</f>
        <v>124.7699642431466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3356</v>
      </c>
      <c r="C67" s="67"/>
      <c r="D67" s="67"/>
      <c r="E67" s="67"/>
      <c r="F67" s="67"/>
      <c r="G67" s="115">
        <f>SUM(B67:F67)</f>
        <v>3356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>(B67*B66)/1000</f>
        <v>402.72</v>
      </c>
      <c r="C68" s="39">
        <f>(C67*C66)/1000</f>
        <v>0</v>
      </c>
      <c r="D68" s="39">
        <f>(D67*D66)/1000</f>
        <v>0</v>
      </c>
      <c r="E68" s="39">
        <f>(E67*E66)/1000</f>
        <v>0</v>
      </c>
      <c r="F68" s="39">
        <f>(F67*F66)/1000</f>
        <v>0</v>
      </c>
      <c r="G68" s="119">
        <f>((G65*1000)/G67)/7</f>
        <v>124.76996424314659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2819.04</v>
      </c>
      <c r="C69" s="43">
        <f>((C67*C66)*7)/1000</f>
        <v>0</v>
      </c>
      <c r="D69" s="43">
        <f>((D67*D66)*7)/1000</f>
        <v>0</v>
      </c>
      <c r="E69" s="43">
        <f>((E67*E66)*7)/1000</f>
        <v>0</v>
      </c>
      <c r="F69" s="43">
        <f>((F67*F66)*7)/1000</f>
        <v>0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124.7699642431466</v>
      </c>
      <c r="C70" s="49" t="e">
        <f>+(C65/C67)/7*1000</f>
        <v>#DIV/0!</v>
      </c>
      <c r="D70" s="49" t="e">
        <f>+(D65/D67)/7*1000</f>
        <v>#DIV/0!</v>
      </c>
      <c r="E70" s="49" t="e">
        <f>+(E65/E67)/7*1000</f>
        <v>#DIV/0!</v>
      </c>
      <c r="F70" s="49" t="e">
        <f>+(F65/F67)/7*1000</f>
        <v>#DIV/0!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R9:S9"/>
    <mergeCell ref="K11:L11"/>
    <mergeCell ref="B15:J15"/>
    <mergeCell ref="K15:O15"/>
    <mergeCell ref="P15:S15"/>
    <mergeCell ref="B36:G36"/>
    <mergeCell ref="K36:O36"/>
    <mergeCell ref="J54:K54"/>
    <mergeCell ref="B55:F55"/>
    <mergeCell ref="A3:C3"/>
    <mergeCell ref="E9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5" zoomScale="30" zoomScaleNormal="30" workbookViewId="0">
      <selection activeCell="A5" sqref="A1:XFD1048576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315" t="s">
        <v>0</v>
      </c>
      <c r="B3" s="315"/>
      <c r="C3" s="315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2"/>
      <c r="Z3" s="2"/>
      <c r="AA3" s="2"/>
      <c r="AB3" s="2"/>
      <c r="AC3" s="2"/>
      <c r="AD3" s="13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34" t="s">
        <v>1</v>
      </c>
      <c r="B9" s="134"/>
      <c r="C9" s="134"/>
      <c r="D9" s="1"/>
      <c r="E9" s="316" t="s">
        <v>2</v>
      </c>
      <c r="F9" s="316"/>
      <c r="G9" s="316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316"/>
      <c r="S9" s="31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34"/>
      <c r="B10" s="134"/>
      <c r="C10" s="13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34" t="s">
        <v>4</v>
      </c>
      <c r="B11" s="134"/>
      <c r="C11" s="134"/>
      <c r="D11" s="1"/>
      <c r="E11" s="135">
        <v>1</v>
      </c>
      <c r="F11" s="1"/>
      <c r="G11" s="1"/>
      <c r="H11" s="1"/>
      <c r="I11" s="1"/>
      <c r="J11" s="1"/>
      <c r="K11" s="317" t="s">
        <v>59</v>
      </c>
      <c r="L11" s="317"/>
      <c r="M11" s="136"/>
      <c r="N11" s="136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34"/>
      <c r="B12" s="134"/>
      <c r="C12" s="134"/>
      <c r="D12" s="1"/>
      <c r="E12" s="5"/>
      <c r="F12" s="1"/>
      <c r="G12" s="1"/>
      <c r="H12" s="1"/>
      <c r="I12" s="1"/>
      <c r="J12" s="1"/>
      <c r="K12" s="136"/>
      <c r="L12" s="136"/>
      <c r="M12" s="136"/>
      <c r="N12" s="136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34"/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"/>
      <c r="X13" s="1"/>
      <c r="Y13" s="1"/>
    </row>
    <row r="14" spans="1:30" s="3" customFormat="1" ht="27" thickBot="1" x14ac:dyDescent="0.3">
      <c r="A14" s="13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328" t="s">
        <v>55</v>
      </c>
      <c r="C15" s="329"/>
      <c r="D15" s="329"/>
      <c r="E15" s="329"/>
      <c r="F15" s="329"/>
      <c r="G15" s="329"/>
      <c r="H15" s="329"/>
      <c r="I15" s="329"/>
      <c r="J15" s="329"/>
      <c r="K15" s="329"/>
      <c r="L15" s="329"/>
      <c r="M15" s="330"/>
      <c r="N15" s="323" t="s">
        <v>9</v>
      </c>
      <c r="O15" s="323"/>
      <c r="P15" s="323"/>
      <c r="Q15" s="323"/>
      <c r="R15" s="323"/>
      <c r="S15" s="324"/>
      <c r="T15" s="325" t="s">
        <v>30</v>
      </c>
      <c r="U15" s="326"/>
      <c r="V15" s="326"/>
      <c r="W15" s="326"/>
      <c r="X15" s="326"/>
      <c r="Y15" s="327"/>
      <c r="Z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26">
        <v>3</v>
      </c>
      <c r="E16" s="15">
        <v>3</v>
      </c>
      <c r="F16" s="15">
        <v>4</v>
      </c>
      <c r="G16" s="15">
        <v>5</v>
      </c>
      <c r="H16" s="126">
        <v>6</v>
      </c>
      <c r="I16" s="15">
        <v>7</v>
      </c>
      <c r="J16" s="15">
        <v>8</v>
      </c>
      <c r="K16" s="126"/>
      <c r="L16" s="15"/>
      <c r="M16" s="17"/>
      <c r="N16" s="127">
        <v>1</v>
      </c>
      <c r="O16" s="15">
        <v>2</v>
      </c>
      <c r="P16" s="15">
        <v>3</v>
      </c>
      <c r="Q16" s="15">
        <v>4</v>
      </c>
      <c r="R16" s="15">
        <v>5</v>
      </c>
      <c r="S16" s="15">
        <v>6</v>
      </c>
      <c r="T16" s="16">
        <v>1</v>
      </c>
      <c r="U16" s="15">
        <v>2</v>
      </c>
      <c r="V16" s="78">
        <v>3</v>
      </c>
      <c r="W16" s="78">
        <v>4</v>
      </c>
      <c r="X16" s="78">
        <v>5</v>
      </c>
      <c r="Y16" s="17">
        <v>6</v>
      </c>
      <c r="Z16" s="18" t="s">
        <v>11</v>
      </c>
      <c r="AB16" s="20"/>
      <c r="AC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8</v>
      </c>
      <c r="J17" s="21">
        <v>9</v>
      </c>
      <c r="K17" s="21"/>
      <c r="L17" s="21"/>
      <c r="M17" s="22"/>
      <c r="N17" s="81">
        <v>1</v>
      </c>
      <c r="O17" s="21">
        <v>2</v>
      </c>
      <c r="P17" s="21">
        <v>3</v>
      </c>
      <c r="Q17" s="21">
        <v>4</v>
      </c>
      <c r="R17" s="21">
        <v>5</v>
      </c>
      <c r="S17" s="21">
        <v>6</v>
      </c>
      <c r="T17" s="14">
        <v>1</v>
      </c>
      <c r="U17" s="21">
        <v>2</v>
      </c>
      <c r="V17" s="21">
        <v>3</v>
      </c>
      <c r="W17" s="21">
        <v>4</v>
      </c>
      <c r="X17" s="21">
        <v>5</v>
      </c>
      <c r="Y17" s="22">
        <v>6</v>
      </c>
      <c r="Z17" s="18"/>
      <c r="AB17" s="2"/>
      <c r="AC17" s="20"/>
    </row>
    <row r="18" spans="1:30" ht="39.950000000000003" customHeight="1" x14ac:dyDescent="0.25">
      <c r="A18" s="94" t="s">
        <v>13</v>
      </c>
      <c r="B18" s="23">
        <v>32.113238888888887</v>
      </c>
      <c r="C18" s="24">
        <v>23.45924444444444</v>
      </c>
      <c r="D18" s="24">
        <v>32.432972222222226</v>
      </c>
      <c r="E18" s="24">
        <v>32.074805555555557</v>
      </c>
      <c r="F18" s="24">
        <v>36.207305555555557</v>
      </c>
      <c r="G18" s="24">
        <v>37.238266666666668</v>
      </c>
      <c r="H18" s="24">
        <v>28.473366666666667</v>
      </c>
      <c r="I18" s="24">
        <v>19.669902777777779</v>
      </c>
      <c r="J18" s="24">
        <v>18.250458333333331</v>
      </c>
      <c r="K18" s="24"/>
      <c r="L18" s="24"/>
      <c r="M18" s="25"/>
      <c r="N18" s="82">
        <v>27.104567592592591</v>
      </c>
      <c r="O18" s="24">
        <v>20.07358564814815</v>
      </c>
      <c r="P18" s="24">
        <v>19.991530092592594</v>
      </c>
      <c r="Q18" s="24">
        <v>27.476016203703704</v>
      </c>
      <c r="R18" s="24">
        <v>17.393842592592591</v>
      </c>
      <c r="S18" s="24"/>
      <c r="T18" s="23">
        <v>16.795694444444443</v>
      </c>
      <c r="U18" s="24">
        <v>32.695077777777776</v>
      </c>
      <c r="V18" s="24">
        <v>36.278222222222219</v>
      </c>
      <c r="W18" s="24">
        <v>23.542555555555555</v>
      </c>
      <c r="X18" s="24"/>
      <c r="Y18" s="25"/>
      <c r="Z18" s="26">
        <f t="shared" ref="Z18:Z25" si="0">SUM(B18:Y18)</f>
        <v>481.27065324074073</v>
      </c>
      <c r="AB18" s="2"/>
      <c r="AC18" s="20"/>
    </row>
    <row r="19" spans="1:30" ht="39.950000000000003" customHeight="1" x14ac:dyDescent="0.25">
      <c r="A19" s="95" t="s">
        <v>14</v>
      </c>
      <c r="B19" s="23">
        <v>41.262052222222223</v>
      </c>
      <c r="C19" s="24">
        <v>30.092551111111113</v>
      </c>
      <c r="D19" s="24">
        <v>41.729405555555559</v>
      </c>
      <c r="E19" s="24">
        <v>41.227038888888885</v>
      </c>
      <c r="F19" s="24">
        <v>46.657138888888888</v>
      </c>
      <c r="G19" s="24">
        <v>47.828546666666661</v>
      </c>
      <c r="H19" s="24">
        <v>36.809326666666671</v>
      </c>
      <c r="I19" s="24">
        <v>25.802019444444444</v>
      </c>
      <c r="J19" s="24">
        <v>24.086708333333334</v>
      </c>
      <c r="K19" s="24"/>
      <c r="L19" s="24"/>
      <c r="M19" s="25"/>
      <c r="N19" s="82">
        <v>34.857086481481481</v>
      </c>
      <c r="O19" s="24">
        <v>25.833282870370375</v>
      </c>
      <c r="P19" s="24">
        <v>25.734893981481481</v>
      </c>
      <c r="Q19" s="24">
        <v>34.936796759259259</v>
      </c>
      <c r="R19" s="24">
        <v>22.128631481481484</v>
      </c>
      <c r="S19" s="24"/>
      <c r="T19" s="23">
        <v>21.630861111111113</v>
      </c>
      <c r="U19" s="24">
        <v>42.148784444444445</v>
      </c>
      <c r="V19" s="24">
        <v>46.815155555555556</v>
      </c>
      <c r="W19" s="24">
        <v>30.563088888888888</v>
      </c>
      <c r="X19" s="24"/>
      <c r="Y19" s="25"/>
      <c r="Z19" s="26">
        <f t="shared" si="0"/>
        <v>620.14336935185179</v>
      </c>
      <c r="AB19" s="2"/>
      <c r="AC19" s="20"/>
    </row>
    <row r="20" spans="1:30" ht="39.75" customHeight="1" x14ac:dyDescent="0.25">
      <c r="A20" s="94" t="s">
        <v>15</v>
      </c>
      <c r="B20" s="79">
        <v>41.262052222222223</v>
      </c>
      <c r="C20" s="24">
        <v>30.092551111111113</v>
      </c>
      <c r="D20" s="24">
        <v>41.729405555555559</v>
      </c>
      <c r="E20" s="24">
        <v>41.227038888888885</v>
      </c>
      <c r="F20" s="24">
        <v>46.657138888888888</v>
      </c>
      <c r="G20" s="24">
        <v>47.828546666666661</v>
      </c>
      <c r="H20" s="24">
        <v>36.809326666666671</v>
      </c>
      <c r="I20" s="24">
        <v>25.802019444444444</v>
      </c>
      <c r="J20" s="24">
        <v>24.086708333333334</v>
      </c>
      <c r="K20" s="24"/>
      <c r="L20" s="24"/>
      <c r="M20" s="25"/>
      <c r="N20" s="83">
        <v>34.857086481481481</v>
      </c>
      <c r="O20" s="24">
        <v>25.833282870370375</v>
      </c>
      <c r="P20" s="24">
        <v>25.734893981481481</v>
      </c>
      <c r="Q20" s="24">
        <v>34.936796759259259</v>
      </c>
      <c r="R20" s="24">
        <v>22.128631481481484</v>
      </c>
      <c r="S20" s="24"/>
      <c r="T20" s="79">
        <v>21.630861111111113</v>
      </c>
      <c r="U20" s="24">
        <v>42.148784444444445</v>
      </c>
      <c r="V20" s="24">
        <v>46.815155555555556</v>
      </c>
      <c r="W20" s="24">
        <v>30.563088888888888</v>
      </c>
      <c r="X20" s="24"/>
      <c r="Y20" s="25"/>
      <c r="Z20" s="26">
        <f t="shared" si="0"/>
        <v>620.14336935185179</v>
      </c>
      <c r="AB20" s="2"/>
      <c r="AC20" s="20"/>
    </row>
    <row r="21" spans="1:30" ht="39.950000000000003" customHeight="1" x14ac:dyDescent="0.25">
      <c r="A21" s="95" t="s">
        <v>16</v>
      </c>
      <c r="B21" s="23">
        <v>41.262052222222223</v>
      </c>
      <c r="C21" s="24">
        <v>30.092551111111113</v>
      </c>
      <c r="D21" s="24">
        <v>41.729405555555559</v>
      </c>
      <c r="E21" s="24">
        <v>41.227038888888885</v>
      </c>
      <c r="F21" s="24">
        <v>46.657138888888888</v>
      </c>
      <c r="G21" s="24">
        <v>47.828546666666661</v>
      </c>
      <c r="H21" s="24">
        <v>36.809326666666671</v>
      </c>
      <c r="I21" s="24">
        <v>25.802019444444444</v>
      </c>
      <c r="J21" s="24">
        <v>24.086708333333334</v>
      </c>
      <c r="K21" s="24"/>
      <c r="L21" s="24"/>
      <c r="M21" s="25"/>
      <c r="N21" s="82"/>
      <c r="O21" s="24"/>
      <c r="P21" s="24"/>
      <c r="Q21" s="24"/>
      <c r="R21" s="24"/>
      <c r="S21" s="24"/>
      <c r="T21" s="23"/>
      <c r="U21" s="24"/>
      <c r="V21" s="24"/>
      <c r="W21" s="24"/>
      <c r="X21" s="24"/>
      <c r="Y21" s="25"/>
      <c r="Z21" s="26">
        <f t="shared" si="0"/>
        <v>335.49478777777779</v>
      </c>
      <c r="AB21" s="2"/>
      <c r="AC21" s="20"/>
    </row>
    <row r="22" spans="1:30" ht="39.950000000000003" customHeight="1" x14ac:dyDescent="0.25">
      <c r="A22" s="94" t="s">
        <v>17</v>
      </c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5"/>
      <c r="N22" s="82">
        <v>13.6</v>
      </c>
      <c r="O22" s="24">
        <v>37.700000000000003</v>
      </c>
      <c r="P22" s="24">
        <v>31.1</v>
      </c>
      <c r="Q22" s="24">
        <v>27.6</v>
      </c>
      <c r="R22" s="24">
        <v>18.399999999999999</v>
      </c>
      <c r="S22" s="24">
        <v>15.1</v>
      </c>
      <c r="T22" s="23">
        <v>16.899999999999999</v>
      </c>
      <c r="U22" s="24">
        <v>24</v>
      </c>
      <c r="V22" s="24">
        <v>38</v>
      </c>
      <c r="W22" s="24">
        <v>25.9</v>
      </c>
      <c r="X22" s="24">
        <v>21.6</v>
      </c>
      <c r="Y22" s="25">
        <v>14.8</v>
      </c>
      <c r="Z22" s="26">
        <f t="shared" si="0"/>
        <v>284.70000000000005</v>
      </c>
      <c r="AB22" s="2"/>
      <c r="AC22" s="20"/>
    </row>
    <row r="23" spans="1:30" ht="39.950000000000003" customHeight="1" x14ac:dyDescent="0.25">
      <c r="A23" s="95" t="s">
        <v>18</v>
      </c>
      <c r="B23" s="23">
        <v>35.5</v>
      </c>
      <c r="C23" s="24">
        <v>29.2</v>
      </c>
      <c r="D23" s="24">
        <v>29.2</v>
      </c>
      <c r="E23" s="24">
        <v>32.4</v>
      </c>
      <c r="F23" s="24">
        <v>32.4</v>
      </c>
      <c r="G23" s="24">
        <v>32</v>
      </c>
      <c r="H23" s="24">
        <v>32</v>
      </c>
      <c r="I23" s="24">
        <v>25.7</v>
      </c>
      <c r="J23" s="24">
        <v>25.7</v>
      </c>
      <c r="K23" s="24">
        <v>32.799999999999997</v>
      </c>
      <c r="L23" s="24">
        <v>16</v>
      </c>
      <c r="M23" s="25">
        <v>12.6</v>
      </c>
      <c r="N23" s="82">
        <v>13.6</v>
      </c>
      <c r="O23" s="24">
        <v>37.700000000000003</v>
      </c>
      <c r="P23" s="24">
        <v>31.1</v>
      </c>
      <c r="Q23" s="24">
        <v>27.6</v>
      </c>
      <c r="R23" s="24">
        <v>18.399999999999999</v>
      </c>
      <c r="S23" s="24">
        <v>15.1</v>
      </c>
      <c r="T23" s="23">
        <v>16.899999999999999</v>
      </c>
      <c r="U23" s="24">
        <v>24</v>
      </c>
      <c r="V23" s="24">
        <v>38</v>
      </c>
      <c r="W23" s="24">
        <v>25.9</v>
      </c>
      <c r="X23" s="24">
        <v>21.6</v>
      </c>
      <c r="Y23" s="25">
        <v>14.8</v>
      </c>
      <c r="Z23" s="26">
        <f t="shared" si="0"/>
        <v>620.20000000000005</v>
      </c>
      <c r="AB23" s="2"/>
      <c r="AC23" s="20"/>
    </row>
    <row r="24" spans="1:30" ht="39.950000000000003" customHeight="1" x14ac:dyDescent="0.25">
      <c r="A24" s="94" t="s">
        <v>19</v>
      </c>
      <c r="B24" s="23">
        <v>35.5</v>
      </c>
      <c r="C24" s="24">
        <v>29.2</v>
      </c>
      <c r="D24" s="24">
        <v>29.2</v>
      </c>
      <c r="E24" s="24">
        <v>32.4</v>
      </c>
      <c r="F24" s="24">
        <v>32.4</v>
      </c>
      <c r="G24" s="24">
        <v>32</v>
      </c>
      <c r="H24" s="24">
        <v>32</v>
      </c>
      <c r="I24" s="24">
        <v>25.7</v>
      </c>
      <c r="J24" s="24">
        <v>25.7</v>
      </c>
      <c r="K24" s="24">
        <v>32.799999999999997</v>
      </c>
      <c r="L24" s="24">
        <v>16</v>
      </c>
      <c r="M24" s="25">
        <v>12.6</v>
      </c>
      <c r="N24" s="82">
        <v>13.6</v>
      </c>
      <c r="O24" s="24">
        <v>37.700000000000003</v>
      </c>
      <c r="P24" s="24">
        <v>31.1</v>
      </c>
      <c r="Q24" s="24">
        <v>27.6</v>
      </c>
      <c r="R24" s="24">
        <v>18.399999999999999</v>
      </c>
      <c r="S24" s="24">
        <v>15.1</v>
      </c>
      <c r="T24" s="23">
        <v>16.899999999999999</v>
      </c>
      <c r="U24" s="24">
        <v>24</v>
      </c>
      <c r="V24" s="24">
        <v>38</v>
      </c>
      <c r="W24" s="24">
        <v>25.9</v>
      </c>
      <c r="X24" s="24">
        <v>21.6</v>
      </c>
      <c r="Y24" s="25">
        <v>14.8</v>
      </c>
      <c r="Z24" s="26">
        <f t="shared" si="0"/>
        <v>620.20000000000005</v>
      </c>
      <c r="AB24" s="2"/>
    </row>
    <row r="25" spans="1:30" ht="41.45" customHeight="1" x14ac:dyDescent="0.25">
      <c r="A25" s="95" t="s">
        <v>11</v>
      </c>
      <c r="B25" s="27">
        <f t="shared" ref="B25:C25" si="1">SUM(B18:B24)</f>
        <v>226.89939555555554</v>
      </c>
      <c r="C25" s="28">
        <f t="shared" si="1"/>
        <v>172.13689777777776</v>
      </c>
      <c r="D25" s="28">
        <f>SUM(D18:D24)</f>
        <v>216.02118888888887</v>
      </c>
      <c r="E25" s="28">
        <f t="shared" ref="E25:G25" si="2">SUM(E18:E24)</f>
        <v>220.55592222222222</v>
      </c>
      <c r="F25" s="28">
        <f t="shared" si="2"/>
        <v>240.97872222222222</v>
      </c>
      <c r="G25" s="28">
        <f t="shared" si="2"/>
        <v>244.72390666666664</v>
      </c>
      <c r="H25" s="28">
        <f>SUM(H18:H24)</f>
        <v>202.90134666666668</v>
      </c>
      <c r="I25" s="28">
        <f t="shared" ref="I25:M25" si="3">SUM(I18:I24)</f>
        <v>148.4759611111111</v>
      </c>
      <c r="J25" s="28">
        <f t="shared" si="3"/>
        <v>141.91058333333334</v>
      </c>
      <c r="K25" s="28">
        <f t="shared" si="3"/>
        <v>65.599999999999994</v>
      </c>
      <c r="L25" s="28">
        <f t="shared" si="3"/>
        <v>32</v>
      </c>
      <c r="M25" s="29">
        <f t="shared" si="3"/>
        <v>25.2</v>
      </c>
      <c r="N25" s="84">
        <f>SUM(N18:N24)</f>
        <v>137.61874055555555</v>
      </c>
      <c r="O25" s="28">
        <f t="shared" ref="O25:S25" si="4">SUM(O18:O24)</f>
        <v>184.8401513888889</v>
      </c>
      <c r="P25" s="28">
        <f t="shared" si="4"/>
        <v>164.76131805555553</v>
      </c>
      <c r="Q25" s="28">
        <f t="shared" si="4"/>
        <v>180.14960972222221</v>
      </c>
      <c r="R25" s="28">
        <f t="shared" si="4"/>
        <v>116.85110555555556</v>
      </c>
      <c r="S25" s="28">
        <f t="shared" si="4"/>
        <v>45.3</v>
      </c>
      <c r="T25" s="27">
        <f>SUM(T18:T24)</f>
        <v>110.75741666666667</v>
      </c>
      <c r="U25" s="28">
        <f t="shared" ref="U25:Y25" si="5">SUM(U18:U24)</f>
        <v>188.99264666666664</v>
      </c>
      <c r="V25" s="28">
        <f t="shared" ref="V25:W25" si="6">SUM(V18:V24)</f>
        <v>243.90853333333334</v>
      </c>
      <c r="W25" s="28">
        <f t="shared" si="6"/>
        <v>162.36873333333335</v>
      </c>
      <c r="X25" s="28">
        <f t="shared" si="5"/>
        <v>64.800000000000011</v>
      </c>
      <c r="Y25" s="29">
        <f t="shared" si="5"/>
        <v>44.400000000000006</v>
      </c>
      <c r="Z25" s="26">
        <f t="shared" si="0"/>
        <v>3582.1521797222222</v>
      </c>
    </row>
    <row r="26" spans="1:30" s="2" customFormat="1" ht="36.75" customHeight="1" x14ac:dyDescent="0.25">
      <c r="A26" s="96" t="s">
        <v>20</v>
      </c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  <c r="N26" s="85"/>
      <c r="O26" s="31"/>
      <c r="P26" s="31"/>
      <c r="Q26" s="31"/>
      <c r="R26" s="31"/>
      <c r="S26" s="31"/>
      <c r="T26" s="30"/>
      <c r="U26" s="31"/>
      <c r="V26" s="31"/>
      <c r="W26" s="31"/>
      <c r="X26" s="31"/>
      <c r="Y26" s="32"/>
      <c r="Z26" s="33">
        <f>+((Z25/Z27)/7)*1000</f>
        <v>41.011061522247417</v>
      </c>
    </row>
    <row r="27" spans="1:30" s="2" customFormat="1" ht="33" customHeight="1" x14ac:dyDescent="0.25">
      <c r="A27" s="97" t="s">
        <v>21</v>
      </c>
      <c r="B27" s="34">
        <v>711</v>
      </c>
      <c r="C27" s="35">
        <v>585</v>
      </c>
      <c r="D27" s="35">
        <v>585</v>
      </c>
      <c r="E27" s="35">
        <v>649</v>
      </c>
      <c r="F27" s="35">
        <v>649</v>
      </c>
      <c r="G27" s="35">
        <v>641</v>
      </c>
      <c r="H27" s="35">
        <v>641</v>
      </c>
      <c r="I27" s="35">
        <v>515</v>
      </c>
      <c r="J27" s="35">
        <v>515</v>
      </c>
      <c r="K27" s="35">
        <v>657</v>
      </c>
      <c r="L27" s="35">
        <v>320</v>
      </c>
      <c r="M27" s="36">
        <v>252</v>
      </c>
      <c r="N27" s="86">
        <v>274</v>
      </c>
      <c r="O27" s="35">
        <v>766</v>
      </c>
      <c r="P27" s="35">
        <v>631</v>
      </c>
      <c r="Q27" s="35">
        <v>561</v>
      </c>
      <c r="R27" s="35">
        <v>373</v>
      </c>
      <c r="S27" s="35">
        <v>307</v>
      </c>
      <c r="T27" s="34">
        <v>341</v>
      </c>
      <c r="U27" s="35">
        <v>484</v>
      </c>
      <c r="V27" s="35">
        <v>766</v>
      </c>
      <c r="W27" s="35">
        <v>522</v>
      </c>
      <c r="X27" s="35">
        <v>435</v>
      </c>
      <c r="Y27" s="36">
        <v>298</v>
      </c>
      <c r="Z27" s="37">
        <f>SUM(B27:Y27)</f>
        <v>12478</v>
      </c>
      <c r="AA27" s="2">
        <f>((Z25*1000)/Z27)/7</f>
        <v>41.01106152224741</v>
      </c>
    </row>
    <row r="28" spans="1:30" s="2" customFormat="1" ht="33" customHeight="1" x14ac:dyDescent="0.25">
      <c r="A28" s="98" t="s">
        <v>22</v>
      </c>
      <c r="B28" s="38">
        <f>((B27*B26)*7/1000-B18)/5</f>
        <v>-6.4226477777777777</v>
      </c>
      <c r="C28" s="39">
        <f t="shared" ref="C28:Y28" si="7">((C27*C26)*7/1000-C18)/5</f>
        <v>-4.6918488888888881</v>
      </c>
      <c r="D28" s="39">
        <f t="shared" si="7"/>
        <v>-6.486594444444445</v>
      </c>
      <c r="E28" s="39">
        <f t="shared" si="7"/>
        <v>-6.4149611111111113</v>
      </c>
      <c r="F28" s="39">
        <f t="shared" si="7"/>
        <v>-7.2414611111111116</v>
      </c>
      <c r="G28" s="39">
        <f t="shared" si="7"/>
        <v>-7.4476533333333332</v>
      </c>
      <c r="H28" s="39">
        <f t="shared" ref="H28:J28" si="8">((H27*H26)*7/1000-H18)/5</f>
        <v>-5.6946733333333333</v>
      </c>
      <c r="I28" s="39">
        <f t="shared" si="8"/>
        <v>-3.9339805555555558</v>
      </c>
      <c r="J28" s="39">
        <f t="shared" si="8"/>
        <v>-3.6500916666666661</v>
      </c>
      <c r="K28" s="39">
        <f t="shared" ref="K28:M28" si="9">((K27*K26)*7/1000-K18)/5</f>
        <v>0</v>
      </c>
      <c r="L28" s="39">
        <f t="shared" si="9"/>
        <v>0</v>
      </c>
      <c r="M28" s="40">
        <f t="shared" si="9"/>
        <v>0</v>
      </c>
      <c r="N28" s="87">
        <f t="shared" si="7"/>
        <v>-5.4209135185185184</v>
      </c>
      <c r="O28" s="39">
        <f t="shared" si="7"/>
        <v>-4.0147171296296298</v>
      </c>
      <c r="P28" s="39">
        <f t="shared" si="7"/>
        <v>-3.9983060185185186</v>
      </c>
      <c r="Q28" s="39">
        <f t="shared" ref="Q28:R28" si="10">((Q27*Q26)*7/1000-Q18)/5</f>
        <v>-5.4952032407407412</v>
      </c>
      <c r="R28" s="39">
        <f t="shared" si="10"/>
        <v>-3.4787685185185184</v>
      </c>
      <c r="S28" s="39">
        <f t="shared" ref="S28" si="11">((S27*S26)*7/1000-S18)/5</f>
        <v>0</v>
      </c>
      <c r="T28" s="38">
        <f t="shared" si="7"/>
        <v>-3.3591388888888885</v>
      </c>
      <c r="U28" s="39">
        <f t="shared" si="7"/>
        <v>-6.5390155555555554</v>
      </c>
      <c r="V28" s="39">
        <f t="shared" ref="V28:W28" si="12">((V27*V26)*7/1000-V18)/5</f>
        <v>-7.2556444444444441</v>
      </c>
      <c r="W28" s="39">
        <f t="shared" si="12"/>
        <v>-4.7085111111111111</v>
      </c>
      <c r="X28" s="39">
        <f t="shared" si="7"/>
        <v>0</v>
      </c>
      <c r="Y28" s="40">
        <f t="shared" si="7"/>
        <v>0</v>
      </c>
      <c r="Z28" s="41"/>
    </row>
    <row r="29" spans="1:30" ht="33.75" customHeight="1" x14ac:dyDescent="0.25">
      <c r="A29" s="99" t="s">
        <v>23</v>
      </c>
      <c r="B29" s="42">
        <f t="shared" ref="B29:C29" si="13">((B27*B26)*7)/1000</f>
        <v>0</v>
      </c>
      <c r="C29" s="43">
        <f t="shared" si="13"/>
        <v>0</v>
      </c>
      <c r="D29" s="43">
        <f>((D27*D26)*7)/1000</f>
        <v>0</v>
      </c>
      <c r="E29" s="43">
        <f>((E27*E26)*7)/1000</f>
        <v>0</v>
      </c>
      <c r="F29" s="43">
        <f t="shared" ref="F29:G29" si="14">((F27*F26)*7)/1000</f>
        <v>0</v>
      </c>
      <c r="G29" s="43">
        <f t="shared" si="14"/>
        <v>0</v>
      </c>
      <c r="H29" s="43">
        <f>((H27*H26)*7)/1000</f>
        <v>0</v>
      </c>
      <c r="I29" s="43">
        <f>((I27*I26)*7)/1000</f>
        <v>0</v>
      </c>
      <c r="J29" s="43">
        <f t="shared" ref="J29:M29" si="15">((J27*J26)*7)/1000</f>
        <v>0</v>
      </c>
      <c r="K29" s="43">
        <f t="shared" si="15"/>
        <v>0</v>
      </c>
      <c r="L29" s="43">
        <f t="shared" si="15"/>
        <v>0</v>
      </c>
      <c r="M29" s="90">
        <f t="shared" si="15"/>
        <v>0</v>
      </c>
      <c r="N29" s="88">
        <f>((N27*N26)*7)/1000</f>
        <v>0</v>
      </c>
      <c r="O29" s="43">
        <f>((O27*O26)*7)/1000</f>
        <v>0</v>
      </c>
      <c r="P29" s="43">
        <f>((P27*P26)*7)/1000</f>
        <v>0</v>
      </c>
      <c r="Q29" s="43">
        <f t="shared" ref="Q29:R29" si="16">((Q27*Q26)*7)/1000</f>
        <v>0</v>
      </c>
      <c r="R29" s="43">
        <f t="shared" si="16"/>
        <v>0</v>
      </c>
      <c r="S29" s="43">
        <f t="shared" ref="S29" si="17">((S27*S26)*7)/1000</f>
        <v>0</v>
      </c>
      <c r="T29" s="44">
        <f t="shared" ref="T29:Y29" si="18">((T27*T26)*7)/1000</f>
        <v>0</v>
      </c>
      <c r="U29" s="45">
        <f t="shared" si="18"/>
        <v>0</v>
      </c>
      <c r="V29" s="45">
        <f t="shared" ref="V29:W29" si="19">((V27*V26)*7)/1000</f>
        <v>0</v>
      </c>
      <c r="W29" s="45">
        <f t="shared" si="19"/>
        <v>0</v>
      </c>
      <c r="X29" s="45">
        <f t="shared" si="18"/>
        <v>0</v>
      </c>
      <c r="Y29" s="46">
        <f t="shared" si="18"/>
        <v>0</v>
      </c>
      <c r="Z29" s="47"/>
    </row>
    <row r="30" spans="1:30" ht="33.75" customHeight="1" thickBot="1" x14ac:dyDescent="0.3">
      <c r="A30" s="100" t="s">
        <v>24</v>
      </c>
      <c r="B30" s="48">
        <f t="shared" ref="B30:C30" si="20">+(B25/B27)/7*1000</f>
        <v>45.589591230772662</v>
      </c>
      <c r="C30" s="49">
        <f t="shared" si="20"/>
        <v>42.035872473205799</v>
      </c>
      <c r="D30" s="49">
        <f>+(D25/D27)/7*1000</f>
        <v>52.752427079093735</v>
      </c>
      <c r="E30" s="49">
        <f t="shared" ref="E30:G30" si="21">+(E25/E27)/7*1000</f>
        <v>48.548519089197057</v>
      </c>
      <c r="F30" s="49">
        <f t="shared" si="21"/>
        <v>53.043962628708385</v>
      </c>
      <c r="G30" s="49">
        <f t="shared" si="21"/>
        <v>54.540652254661609</v>
      </c>
      <c r="H30" s="49">
        <f>+(H25/H27)/7*1000</f>
        <v>45.21982319292772</v>
      </c>
      <c r="I30" s="49">
        <f t="shared" ref="I30:J30" si="22">+(I25/I27)/7*1000</f>
        <v>41.186119586993371</v>
      </c>
      <c r="J30" s="49">
        <f t="shared" si="22"/>
        <v>39.364932963476647</v>
      </c>
      <c r="K30" s="49">
        <f t="shared" ref="K30:M30" si="23">+(K25/K27)/7*1000</f>
        <v>14.263970428353989</v>
      </c>
      <c r="L30" s="49">
        <f t="shared" si="23"/>
        <v>14.285714285714286</v>
      </c>
      <c r="M30" s="50">
        <f t="shared" si="23"/>
        <v>14.285714285714285</v>
      </c>
      <c r="N30" s="89">
        <f>+(N25/N27)/7*1000</f>
        <v>71.751168172865235</v>
      </c>
      <c r="O30" s="49">
        <f t="shared" ref="O30:Y30" si="24">+(O25/O27)/7*1000</f>
        <v>34.472240094906546</v>
      </c>
      <c r="P30" s="49">
        <f t="shared" si="24"/>
        <v>37.301634153397217</v>
      </c>
      <c r="Q30" s="49">
        <f t="shared" ref="Q30:R30" si="25">+(Q25/Q27)/7*1000</f>
        <v>45.874614138584725</v>
      </c>
      <c r="R30" s="49">
        <f t="shared" si="25"/>
        <v>44.75339163368654</v>
      </c>
      <c r="S30" s="49">
        <f t="shared" ref="S30" si="26">+(S25/S27)/7*1000</f>
        <v>21.079571893904141</v>
      </c>
      <c r="T30" s="48">
        <f t="shared" si="24"/>
        <v>46.400258343806733</v>
      </c>
      <c r="U30" s="49">
        <f t="shared" si="24"/>
        <v>55.782953561589913</v>
      </c>
      <c r="V30" s="49">
        <f t="shared" ref="V30:W30" si="27">+(V25/V27)/7*1000</f>
        <v>45.488350118115136</v>
      </c>
      <c r="W30" s="49">
        <f t="shared" si="27"/>
        <v>44.435887611749692</v>
      </c>
      <c r="X30" s="49">
        <f t="shared" si="24"/>
        <v>21.280788177339904</v>
      </c>
      <c r="Y30" s="50">
        <f t="shared" si="24"/>
        <v>21.284755512943434</v>
      </c>
      <c r="Z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320" t="s">
        <v>26</v>
      </c>
      <c r="C36" s="321"/>
      <c r="D36" s="321"/>
      <c r="E36" s="321"/>
      <c r="F36" s="321"/>
      <c r="G36" s="321"/>
      <c r="H36" s="318"/>
      <c r="I36" s="102"/>
      <c r="J36" s="55" t="s">
        <v>27</v>
      </c>
      <c r="K36" s="110"/>
      <c r="L36" s="321" t="s">
        <v>26</v>
      </c>
      <c r="M36" s="321"/>
      <c r="N36" s="321"/>
      <c r="O36" s="321"/>
      <c r="P36" s="318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14.9</v>
      </c>
      <c r="C39" s="82">
        <v>21.8</v>
      </c>
      <c r="D39" s="82">
        <v>21.8</v>
      </c>
      <c r="E39" s="82">
        <v>32</v>
      </c>
      <c r="F39" s="82">
        <v>27.3</v>
      </c>
      <c r="G39" s="82">
        <v>16.899999999999999</v>
      </c>
      <c r="H39" s="82">
        <v>7.6</v>
      </c>
      <c r="I39" s="104">
        <f t="shared" ref="I39:I46" si="28">SUM(B39:H39)</f>
        <v>142.29999999999998</v>
      </c>
      <c r="J39" s="2"/>
      <c r="K39" s="94" t="s">
        <v>13</v>
      </c>
      <c r="L39" s="82">
        <v>334.6</v>
      </c>
      <c r="M39" s="82"/>
      <c r="N39" s="82"/>
      <c r="O39" s="82"/>
      <c r="P39" s="82"/>
      <c r="Q39" s="104">
        <f t="shared" ref="Q39:Q46" si="29">SUM(L39:P39)</f>
        <v>334.6</v>
      </c>
      <c r="R39" s="2">
        <v>100</v>
      </c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20.497999999999998</v>
      </c>
      <c r="C40" s="82">
        <v>29.508799999999997</v>
      </c>
      <c r="D40" s="82">
        <v>29.508799999999997</v>
      </c>
      <c r="E40" s="82">
        <v>42.694499999999998</v>
      </c>
      <c r="F40" s="82">
        <v>35.363999999999997</v>
      </c>
      <c r="G40" s="82">
        <v>21.394400000000001</v>
      </c>
      <c r="H40" s="82">
        <v>9.5091999999999999</v>
      </c>
      <c r="I40" s="104">
        <f t="shared" si="28"/>
        <v>188.47769999999997</v>
      </c>
      <c r="J40" s="2"/>
      <c r="K40" s="95" t="s">
        <v>14</v>
      </c>
      <c r="L40" s="82">
        <v>334.6</v>
      </c>
      <c r="M40" s="82"/>
      <c r="N40" s="82"/>
      <c r="O40" s="82"/>
      <c r="P40" s="82"/>
      <c r="Q40" s="104">
        <f t="shared" si="29"/>
        <v>334.6</v>
      </c>
      <c r="R40" s="2">
        <v>100</v>
      </c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>
        <v>20.497999999999998</v>
      </c>
      <c r="C41" s="24">
        <v>30.012800000000002</v>
      </c>
      <c r="D41" s="24">
        <v>30.012800000000002</v>
      </c>
      <c r="E41" s="24">
        <v>42.694499999999998</v>
      </c>
      <c r="F41" s="24">
        <v>35.363999999999997</v>
      </c>
      <c r="G41" s="24">
        <v>21.394400000000001</v>
      </c>
      <c r="H41" s="24">
        <v>9.5091999999999999</v>
      </c>
      <c r="I41" s="104">
        <f t="shared" si="28"/>
        <v>189.48569999999998</v>
      </c>
      <c r="J41" s="2"/>
      <c r="K41" s="94" t="s">
        <v>15</v>
      </c>
      <c r="L41" s="83">
        <v>334.6</v>
      </c>
      <c r="M41" s="24"/>
      <c r="N41" s="24"/>
      <c r="O41" s="24"/>
      <c r="P41" s="24"/>
      <c r="Q41" s="104">
        <f t="shared" si="29"/>
        <v>334.6</v>
      </c>
      <c r="R41" s="2">
        <v>99</v>
      </c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20.497999999999998</v>
      </c>
      <c r="C42" s="82">
        <v>30.012800000000002</v>
      </c>
      <c r="D42" s="82">
        <v>30.012800000000002</v>
      </c>
      <c r="E42" s="82">
        <v>42.694499999999998</v>
      </c>
      <c r="F42" s="82">
        <v>35.363999999999997</v>
      </c>
      <c r="G42" s="82">
        <v>21.394400000000001</v>
      </c>
      <c r="H42" s="82">
        <v>9.5091999999999999</v>
      </c>
      <c r="I42" s="104">
        <f t="shared" si="28"/>
        <v>189.48569999999998</v>
      </c>
      <c r="J42" s="2"/>
      <c r="K42" s="95" t="s">
        <v>16</v>
      </c>
      <c r="L42" s="82">
        <v>334.6</v>
      </c>
      <c r="M42" s="82"/>
      <c r="N42" s="82"/>
      <c r="O42" s="82"/>
      <c r="P42" s="82"/>
      <c r="Q42" s="104">
        <f t="shared" si="29"/>
        <v>334.6</v>
      </c>
      <c r="R42" s="2">
        <v>99</v>
      </c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/>
      <c r="C43" s="82"/>
      <c r="D43" s="82"/>
      <c r="E43" s="82"/>
      <c r="F43" s="82"/>
      <c r="G43" s="82"/>
      <c r="H43" s="82"/>
      <c r="I43" s="104">
        <f t="shared" si="28"/>
        <v>0</v>
      </c>
      <c r="J43" s="2"/>
      <c r="K43" s="94" t="s">
        <v>17</v>
      </c>
      <c r="L43" s="82">
        <v>207.452</v>
      </c>
      <c r="M43" s="82"/>
      <c r="N43" s="82"/>
      <c r="O43" s="82"/>
      <c r="P43" s="82"/>
      <c r="Q43" s="104">
        <f t="shared" si="29"/>
        <v>207.452</v>
      </c>
      <c r="R43" s="2">
        <v>57</v>
      </c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20.497999999999998</v>
      </c>
      <c r="C44" s="82">
        <v>30.012800000000002</v>
      </c>
      <c r="D44" s="82">
        <v>30.012800000000002</v>
      </c>
      <c r="E44" s="82">
        <v>42.694499999999998</v>
      </c>
      <c r="F44" s="82">
        <v>35.363999999999997</v>
      </c>
      <c r="G44" s="82">
        <v>21.394400000000001</v>
      </c>
      <c r="H44" s="82">
        <v>9.5091999999999999</v>
      </c>
      <c r="I44" s="104">
        <f t="shared" si="28"/>
        <v>189.48569999999998</v>
      </c>
      <c r="J44" s="2"/>
      <c r="K44" s="95" t="s">
        <v>18</v>
      </c>
      <c r="L44" s="82">
        <v>207.452</v>
      </c>
      <c r="M44" s="82"/>
      <c r="N44" s="82"/>
      <c r="O44" s="82"/>
      <c r="P44" s="82"/>
      <c r="Q44" s="104">
        <f t="shared" si="29"/>
        <v>207.452</v>
      </c>
      <c r="R44" s="2">
        <v>57</v>
      </c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20.497999999999998</v>
      </c>
      <c r="C45" s="82">
        <v>30.012800000000002</v>
      </c>
      <c r="D45" s="82">
        <v>30.012800000000002</v>
      </c>
      <c r="E45" s="82">
        <v>42.694499999999998</v>
      </c>
      <c r="F45" s="82">
        <v>35.363999999999997</v>
      </c>
      <c r="G45" s="82">
        <v>21.394400000000001</v>
      </c>
      <c r="H45" s="82">
        <v>9.5091999999999999</v>
      </c>
      <c r="I45" s="104">
        <f t="shared" si="28"/>
        <v>189.48569999999998</v>
      </c>
      <c r="J45" s="2"/>
      <c r="K45" s="94" t="s">
        <v>19</v>
      </c>
      <c r="L45" s="82">
        <v>147.1</v>
      </c>
      <c r="M45" s="82"/>
      <c r="N45" s="82"/>
      <c r="O45" s="82"/>
      <c r="P45" s="82"/>
      <c r="Q45" s="104">
        <f t="shared" si="29"/>
        <v>147.1</v>
      </c>
      <c r="R45" s="2">
        <v>57</v>
      </c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30">SUM(B39:B45)</f>
        <v>117.38999999999999</v>
      </c>
      <c r="C46" s="28">
        <f t="shared" si="30"/>
        <v>171.36</v>
      </c>
      <c r="D46" s="28">
        <f t="shared" si="30"/>
        <v>171.36</v>
      </c>
      <c r="E46" s="28">
        <f t="shared" si="30"/>
        <v>245.47250000000003</v>
      </c>
      <c r="F46" s="28">
        <f t="shared" si="30"/>
        <v>204.12</v>
      </c>
      <c r="G46" s="28">
        <f t="shared" ref="G46" si="31">SUM(G39:G45)</f>
        <v>123.87200000000001</v>
      </c>
      <c r="H46" s="28">
        <f t="shared" si="30"/>
        <v>55.146000000000001</v>
      </c>
      <c r="I46" s="104">
        <f t="shared" si="28"/>
        <v>1088.7204999999999</v>
      </c>
      <c r="K46" s="80" t="s">
        <v>11</v>
      </c>
      <c r="L46" s="84">
        <f>SUM(L39:L45)</f>
        <v>1900.404</v>
      </c>
      <c r="M46" s="28">
        <f>SUM(M39:M45)</f>
        <v>0</v>
      </c>
      <c r="N46" s="28">
        <f>SUM(N39:N45)</f>
        <v>0</v>
      </c>
      <c r="O46" s="28">
        <f>SUM(O39:O45)</f>
        <v>0</v>
      </c>
      <c r="P46" s="28">
        <f>SUM(P39:P45)</f>
        <v>0</v>
      </c>
      <c r="Q46" s="104">
        <f t="shared" si="29"/>
        <v>1900.404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43</v>
      </c>
      <c r="C47" s="31">
        <v>42.5</v>
      </c>
      <c r="D47" s="31">
        <v>42.5</v>
      </c>
      <c r="E47" s="31">
        <v>41.5</v>
      </c>
      <c r="F47" s="31">
        <v>40.5</v>
      </c>
      <c r="G47" s="31">
        <v>39.5</v>
      </c>
      <c r="H47" s="31">
        <v>39</v>
      </c>
      <c r="I47" s="105">
        <f>+((I46/I48)/7)*1000</f>
        <v>41.397790790524354</v>
      </c>
      <c r="K47" s="113" t="s">
        <v>20</v>
      </c>
      <c r="L47" s="85"/>
      <c r="M47" s="31"/>
      <c r="N47" s="31"/>
      <c r="O47" s="31"/>
      <c r="P47" s="31"/>
      <c r="Q47" s="105">
        <f>+((Q46/Q48)/7)*1000</f>
        <v>81.332020885046646</v>
      </c>
      <c r="R47" s="65"/>
      <c r="S47" s="65"/>
    </row>
    <row r="48" spans="1:30" ht="33.75" customHeight="1" x14ac:dyDescent="0.25">
      <c r="A48" s="97" t="s">
        <v>21</v>
      </c>
      <c r="B48" s="86">
        <v>390</v>
      </c>
      <c r="C48" s="35">
        <v>576</v>
      </c>
      <c r="D48" s="35">
        <v>576</v>
      </c>
      <c r="E48" s="35">
        <v>845</v>
      </c>
      <c r="F48" s="35">
        <v>720</v>
      </c>
      <c r="G48" s="35">
        <v>448</v>
      </c>
      <c r="H48" s="35">
        <v>202</v>
      </c>
      <c r="I48" s="106">
        <f>SUM(B48:H48)</f>
        <v>3757</v>
      </c>
      <c r="J48" s="66"/>
      <c r="K48" s="97" t="s">
        <v>21</v>
      </c>
      <c r="L48" s="109">
        <v>3338</v>
      </c>
      <c r="M48" s="67"/>
      <c r="N48" s="67"/>
      <c r="O48" s="67"/>
      <c r="P48" s="67"/>
      <c r="Q48" s="115">
        <f>SUM(L48:P48)</f>
        <v>3338</v>
      </c>
      <c r="R48" s="68"/>
      <c r="S48" s="68"/>
    </row>
    <row r="49" spans="1:30" ht="33.75" customHeight="1" x14ac:dyDescent="0.25">
      <c r="A49" s="98" t="s">
        <v>22</v>
      </c>
      <c r="B49" s="87">
        <f>((B48*B47)*7/1000-B39-B40)/4</f>
        <v>20.497999999999998</v>
      </c>
      <c r="C49" s="39">
        <f>((C48*C47)*7/1000-C39-C40)/4</f>
        <v>30.012800000000002</v>
      </c>
      <c r="D49" s="39">
        <f>((D48*D47)*7/1000-D39-D40)/4</f>
        <v>30.012800000000002</v>
      </c>
      <c r="E49" s="39">
        <f t="shared" ref="E49:H49" si="32">((E48*E47)*7/1000-E39-E40)/4</f>
        <v>42.694499999999998</v>
      </c>
      <c r="F49" s="39">
        <f t="shared" si="32"/>
        <v>35.363999999999997</v>
      </c>
      <c r="G49" s="39">
        <f t="shared" si="32"/>
        <v>21.394400000000001</v>
      </c>
      <c r="H49" s="39">
        <f t="shared" si="32"/>
        <v>9.5091999999999999</v>
      </c>
      <c r="I49" s="107">
        <f>((I46*1000)/I48)/7</f>
        <v>41.397790790524354</v>
      </c>
      <c r="K49" s="98" t="s">
        <v>22</v>
      </c>
      <c r="L49" s="87">
        <f>(L48*L47)/1000</f>
        <v>0</v>
      </c>
      <c r="M49" s="39">
        <f>(M48*M47)/1000</f>
        <v>0</v>
      </c>
      <c r="N49" s="39">
        <f>(N48*N47)/1000</f>
        <v>0</v>
      </c>
      <c r="O49" s="39">
        <f>(O48*O47)/1000</f>
        <v>0</v>
      </c>
      <c r="P49" s="39">
        <f>(P48*P47)/1000</f>
        <v>0</v>
      </c>
      <c r="Q49" s="116">
        <f>((Q46*1000)/Q48)/7</f>
        <v>81.332020885046646</v>
      </c>
      <c r="R49" s="68"/>
      <c r="S49" s="68"/>
    </row>
    <row r="50" spans="1:30" ht="33.75" customHeight="1" x14ac:dyDescent="0.25">
      <c r="A50" s="99" t="s">
        <v>23</v>
      </c>
      <c r="B50" s="88">
        <f t="shared" ref="B50:H50" si="33">((B48*B47)*7)/1000</f>
        <v>117.39</v>
      </c>
      <c r="C50" s="43">
        <f t="shared" si="33"/>
        <v>171.36</v>
      </c>
      <c r="D50" s="43">
        <f t="shared" si="33"/>
        <v>171.36</v>
      </c>
      <c r="E50" s="43">
        <f t="shared" si="33"/>
        <v>245.4725</v>
      </c>
      <c r="F50" s="43">
        <f t="shared" si="33"/>
        <v>204.12</v>
      </c>
      <c r="G50" s="43">
        <f t="shared" ref="G50" si="34">((G48*G47)*7)/1000</f>
        <v>123.872</v>
      </c>
      <c r="H50" s="43">
        <f t="shared" si="33"/>
        <v>55.146000000000001</v>
      </c>
      <c r="I50" s="90"/>
      <c r="K50" s="99" t="s">
        <v>23</v>
      </c>
      <c r="L50" s="88">
        <f>((L48*L47)*7)/1000</f>
        <v>0</v>
      </c>
      <c r="M50" s="43">
        <f>((M48*M47)*7)/1000</f>
        <v>0</v>
      </c>
      <c r="N50" s="43">
        <f>((N48*N47)*7)/1000</f>
        <v>0</v>
      </c>
      <c r="O50" s="43">
        <f>((O48*O47)*7)/1000</f>
        <v>0</v>
      </c>
      <c r="P50" s="43">
        <f>((P48*P47)*7)/1000</f>
        <v>0</v>
      </c>
      <c r="Q50" s="117"/>
    </row>
    <row r="51" spans="1:30" ht="33.75" customHeight="1" thickBot="1" x14ac:dyDescent="0.3">
      <c r="A51" s="100" t="s">
        <v>24</v>
      </c>
      <c r="B51" s="89">
        <f t="shared" ref="B51:H51" si="35">+(B46/B48)/7*1000</f>
        <v>43</v>
      </c>
      <c r="C51" s="49">
        <f t="shared" si="35"/>
        <v>42.5</v>
      </c>
      <c r="D51" s="49">
        <f t="shared" si="35"/>
        <v>42.5</v>
      </c>
      <c r="E51" s="49">
        <f t="shared" si="35"/>
        <v>41.5</v>
      </c>
      <c r="F51" s="49">
        <f t="shared" si="35"/>
        <v>40.5</v>
      </c>
      <c r="G51" s="49">
        <f t="shared" ref="G51" si="36">+(G46/G48)/7*1000</f>
        <v>39.5</v>
      </c>
      <c r="H51" s="49">
        <f t="shared" si="35"/>
        <v>39</v>
      </c>
      <c r="I51" s="108"/>
      <c r="J51" s="52"/>
      <c r="K51" s="100" t="s">
        <v>24</v>
      </c>
      <c r="L51" s="89">
        <f>+(L46/L48)/7*1000</f>
        <v>81.332020885046646</v>
      </c>
      <c r="M51" s="49" t="e">
        <f>+(M46/M48)/7*1000</f>
        <v>#DIV/0!</v>
      </c>
      <c r="N51" s="49" t="e">
        <f>+(N46/N48)/7*1000</f>
        <v>#DIV/0!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322"/>
      <c r="K54" s="32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320" t="s">
        <v>8</v>
      </c>
      <c r="C55" s="321"/>
      <c r="D55" s="321"/>
      <c r="E55" s="321"/>
      <c r="F55" s="318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v>333.8</v>
      </c>
      <c r="C58" s="82"/>
      <c r="D58" s="82"/>
      <c r="E58" s="82"/>
      <c r="F58" s="82"/>
      <c r="G58" s="104">
        <f t="shared" ref="G58:G65" si="37">SUM(B58:F58)</f>
        <v>333.8</v>
      </c>
      <c r="H58" s="76"/>
      <c r="I58" s="2">
        <v>100</v>
      </c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v>333.8</v>
      </c>
      <c r="C59" s="82"/>
      <c r="D59" s="82"/>
      <c r="E59" s="82"/>
      <c r="F59" s="82"/>
      <c r="G59" s="104">
        <f t="shared" si="37"/>
        <v>333.8</v>
      </c>
      <c r="H59" s="76"/>
      <c r="I59" s="2">
        <v>100</v>
      </c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3">
        <v>330.46199999999999</v>
      </c>
      <c r="C60" s="24"/>
      <c r="D60" s="24"/>
      <c r="E60" s="24"/>
      <c r="F60" s="24"/>
      <c r="G60" s="104">
        <f t="shared" si="37"/>
        <v>330.46199999999999</v>
      </c>
      <c r="H60" s="76"/>
      <c r="I60" s="2">
        <v>100</v>
      </c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v>330.46199999999999</v>
      </c>
      <c r="C61" s="82"/>
      <c r="D61" s="82"/>
      <c r="E61" s="82"/>
      <c r="F61" s="82"/>
      <c r="G61" s="104">
        <f t="shared" si="37"/>
        <v>330.46199999999999</v>
      </c>
      <c r="H61" s="76"/>
      <c r="I61" s="2">
        <v>100</v>
      </c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v>190.26599999999999</v>
      </c>
      <c r="C62" s="82"/>
      <c r="D62" s="82"/>
      <c r="E62" s="82"/>
      <c r="F62" s="82"/>
      <c r="G62" s="104">
        <f t="shared" si="37"/>
        <v>190.26599999999999</v>
      </c>
      <c r="H62" s="76"/>
      <c r="I62" s="2">
        <v>62</v>
      </c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>
        <v>190.26599999999999</v>
      </c>
      <c r="C63" s="82"/>
      <c r="D63" s="82"/>
      <c r="E63" s="82"/>
      <c r="F63" s="82"/>
      <c r="G63" s="104">
        <f t="shared" si="37"/>
        <v>190.26599999999999</v>
      </c>
      <c r="H63" s="76"/>
      <c r="I63" s="2">
        <v>62</v>
      </c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v>44.1</v>
      </c>
      <c r="C64" s="82">
        <v>41.9</v>
      </c>
      <c r="D64" s="82">
        <v>36</v>
      </c>
      <c r="E64" s="82">
        <v>48.7</v>
      </c>
      <c r="F64" s="82">
        <v>80</v>
      </c>
      <c r="G64" s="104">
        <f t="shared" si="37"/>
        <v>250.7</v>
      </c>
      <c r="H64" s="76"/>
      <c r="I64" s="2">
        <v>62</v>
      </c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1753.1559999999999</v>
      </c>
      <c r="C65" s="28">
        <f>SUM(C58:C64)</f>
        <v>41.9</v>
      </c>
      <c r="D65" s="28">
        <f>SUM(D58:D64)</f>
        <v>36</v>
      </c>
      <c r="E65" s="28">
        <f>SUM(E58:E64)</f>
        <v>48.7</v>
      </c>
      <c r="F65" s="28">
        <f>SUM(F58:F64)</f>
        <v>80</v>
      </c>
      <c r="G65" s="104">
        <f t="shared" si="37"/>
        <v>1959.7560000000001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/>
      <c r="C66" s="31"/>
      <c r="D66" s="31"/>
      <c r="E66" s="31"/>
      <c r="F66" s="31"/>
      <c r="G66" s="105">
        <f>+((G65/G67)/7)*1000</f>
        <v>85.121660947747912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483</v>
      </c>
      <c r="C67" s="67">
        <v>459</v>
      </c>
      <c r="D67" s="67">
        <v>394</v>
      </c>
      <c r="E67" s="67">
        <v>534</v>
      </c>
      <c r="F67" s="67">
        <v>1419</v>
      </c>
      <c r="G67" s="115">
        <f>SUM(B67:F67)</f>
        <v>3289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>(B67*B66)/1000</f>
        <v>0</v>
      </c>
      <c r="C68" s="39">
        <f>(C67*C66)/1000</f>
        <v>0</v>
      </c>
      <c r="D68" s="39">
        <f>(D67*D66)/1000</f>
        <v>0</v>
      </c>
      <c r="E68" s="39">
        <f>(E67*E66)/1000</f>
        <v>0</v>
      </c>
      <c r="F68" s="39">
        <f>(F67*F66)/1000</f>
        <v>0</v>
      </c>
      <c r="G68" s="119">
        <f>((G65*1000)/G67)/7</f>
        <v>85.121660947747912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0</v>
      </c>
      <c r="C69" s="43">
        <f>((C67*C66)*7)/1000</f>
        <v>0</v>
      </c>
      <c r="D69" s="43">
        <f>((D67*D66)*7)/1000</f>
        <v>0</v>
      </c>
      <c r="E69" s="43">
        <f>((E67*E66)*7)/1000</f>
        <v>0</v>
      </c>
      <c r="F69" s="43">
        <f>((F67*F66)*7)/1000</f>
        <v>0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518.53179532682634</v>
      </c>
      <c r="C70" s="49">
        <f>+(C65/C67)/7*1000</f>
        <v>13.040771864301275</v>
      </c>
      <c r="D70" s="49">
        <f>+(D65/D67)/7*1000</f>
        <v>13.052936910804931</v>
      </c>
      <c r="E70" s="49">
        <f>+(E65/E67)/7*1000</f>
        <v>13.028357410379884</v>
      </c>
      <c r="F70" s="49">
        <f>+(F65/F67)/7*1000</f>
        <v>8.0539615423336368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J54:K54"/>
    <mergeCell ref="B55:F55"/>
    <mergeCell ref="A3:C3"/>
    <mergeCell ref="E9:G9"/>
    <mergeCell ref="B36:H36"/>
    <mergeCell ref="R9:S9"/>
    <mergeCell ref="K11:L11"/>
    <mergeCell ref="T15:Y15"/>
    <mergeCell ref="B15:M15"/>
    <mergeCell ref="L36:P36"/>
    <mergeCell ref="N15:S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zoomScale="30" zoomScaleNormal="30" workbookViewId="0">
      <selection sqref="A1:XFD1048576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315" t="s">
        <v>0</v>
      </c>
      <c r="B3" s="315"/>
      <c r="C3" s="315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2"/>
      <c r="Z3" s="2"/>
      <c r="AA3" s="2"/>
      <c r="AB3" s="2"/>
      <c r="AC3" s="2"/>
      <c r="AD3" s="13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37" t="s">
        <v>1</v>
      </c>
      <c r="B9" s="137"/>
      <c r="C9" s="137"/>
      <c r="D9" s="1"/>
      <c r="E9" s="316" t="s">
        <v>2</v>
      </c>
      <c r="F9" s="316"/>
      <c r="G9" s="316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316"/>
      <c r="S9" s="31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37"/>
      <c r="B10" s="137"/>
      <c r="C10" s="13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37" t="s">
        <v>4</v>
      </c>
      <c r="B11" s="137"/>
      <c r="C11" s="137"/>
      <c r="D11" s="1"/>
      <c r="E11" s="138">
        <v>1</v>
      </c>
      <c r="F11" s="1"/>
      <c r="G11" s="1"/>
      <c r="H11" s="1"/>
      <c r="I11" s="1"/>
      <c r="J11" s="1"/>
      <c r="K11" s="317" t="s">
        <v>59</v>
      </c>
      <c r="L11" s="317"/>
      <c r="M11" s="139"/>
      <c r="N11" s="139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37"/>
      <c r="B12" s="137"/>
      <c r="C12" s="137"/>
      <c r="D12" s="1"/>
      <c r="E12" s="5"/>
      <c r="F12" s="1"/>
      <c r="G12" s="1"/>
      <c r="H12" s="1"/>
      <c r="I12" s="1"/>
      <c r="J12" s="1"/>
      <c r="K12" s="139"/>
      <c r="L12" s="139"/>
      <c r="M12" s="139"/>
      <c r="N12" s="139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37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"/>
      <c r="X13" s="1"/>
      <c r="Y13" s="1"/>
    </row>
    <row r="14" spans="1:30" s="3" customFormat="1" ht="27" thickBot="1" x14ac:dyDescent="0.3">
      <c r="A14" s="137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328" t="s">
        <v>55</v>
      </c>
      <c r="C15" s="329"/>
      <c r="D15" s="329"/>
      <c r="E15" s="329"/>
      <c r="F15" s="329"/>
      <c r="G15" s="329"/>
      <c r="H15" s="329"/>
      <c r="I15" s="329"/>
      <c r="J15" s="329"/>
      <c r="K15" s="329"/>
      <c r="L15" s="329"/>
      <c r="M15" s="330"/>
      <c r="N15" s="323" t="s">
        <v>9</v>
      </c>
      <c r="O15" s="323"/>
      <c r="P15" s="323"/>
      <c r="Q15" s="323"/>
      <c r="R15" s="323"/>
      <c r="S15" s="324"/>
      <c r="T15" s="325" t="s">
        <v>30</v>
      </c>
      <c r="U15" s="326"/>
      <c r="V15" s="326"/>
      <c r="W15" s="326"/>
      <c r="X15" s="326"/>
      <c r="Y15" s="327"/>
      <c r="Z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26">
        <v>3</v>
      </c>
      <c r="E16" s="15">
        <v>3</v>
      </c>
      <c r="F16" s="15">
        <v>4</v>
      </c>
      <c r="G16" s="15">
        <v>5</v>
      </c>
      <c r="H16" s="126">
        <v>6</v>
      </c>
      <c r="I16" s="15">
        <v>7</v>
      </c>
      <c r="J16" s="15">
        <v>8</v>
      </c>
      <c r="K16" s="126"/>
      <c r="L16" s="15"/>
      <c r="M16" s="17"/>
      <c r="N16" s="127">
        <v>1</v>
      </c>
      <c r="O16" s="15">
        <v>2</v>
      </c>
      <c r="P16" s="15">
        <v>3</v>
      </c>
      <c r="Q16" s="15">
        <v>4</v>
      </c>
      <c r="R16" s="15">
        <v>5</v>
      </c>
      <c r="S16" s="15">
        <v>6</v>
      </c>
      <c r="T16" s="16">
        <v>1</v>
      </c>
      <c r="U16" s="15">
        <v>2</v>
      </c>
      <c r="V16" s="78">
        <v>3</v>
      </c>
      <c r="W16" s="78">
        <v>4</v>
      </c>
      <c r="X16" s="78">
        <v>5</v>
      </c>
      <c r="Y16" s="17">
        <v>6</v>
      </c>
      <c r="Z16" s="18" t="s">
        <v>11</v>
      </c>
      <c r="AB16" s="20"/>
      <c r="AC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8</v>
      </c>
      <c r="J17" s="21">
        <v>9</v>
      </c>
      <c r="K17" s="21"/>
      <c r="L17" s="21"/>
      <c r="M17" s="22"/>
      <c r="N17" s="81">
        <v>1</v>
      </c>
      <c r="O17" s="21">
        <v>2</v>
      </c>
      <c r="P17" s="21">
        <v>3</v>
      </c>
      <c r="Q17" s="21">
        <v>4</v>
      </c>
      <c r="R17" s="21">
        <v>5</v>
      </c>
      <c r="S17" s="21">
        <v>6</v>
      </c>
      <c r="T17" s="14">
        <v>1</v>
      </c>
      <c r="U17" s="21">
        <v>2</v>
      </c>
      <c r="V17" s="21">
        <v>3</v>
      </c>
      <c r="W17" s="21">
        <v>4</v>
      </c>
      <c r="X17" s="21">
        <v>5</v>
      </c>
      <c r="Y17" s="22">
        <v>6</v>
      </c>
      <c r="Z17" s="18"/>
      <c r="AB17" s="2"/>
      <c r="AC17" s="20"/>
    </row>
    <row r="18" spans="1:30" ht="39.950000000000003" customHeight="1" x14ac:dyDescent="0.25">
      <c r="A18" s="94" t="s">
        <v>13</v>
      </c>
      <c r="B18" s="23">
        <v>35.5</v>
      </c>
      <c r="C18" s="24">
        <v>29.2</v>
      </c>
      <c r="D18" s="24">
        <v>29.2</v>
      </c>
      <c r="E18" s="24">
        <v>32.4</v>
      </c>
      <c r="F18" s="24">
        <v>32.4</v>
      </c>
      <c r="G18" s="24">
        <v>32</v>
      </c>
      <c r="H18" s="24">
        <v>32</v>
      </c>
      <c r="I18" s="24">
        <v>25.7</v>
      </c>
      <c r="J18" s="24">
        <v>25.7</v>
      </c>
      <c r="K18" s="24">
        <v>32.799999999999997</v>
      </c>
      <c r="L18" s="24">
        <v>16</v>
      </c>
      <c r="M18" s="25">
        <v>12.6</v>
      </c>
      <c r="N18" s="82">
        <v>13.6</v>
      </c>
      <c r="O18" s="24">
        <v>37.700000000000003</v>
      </c>
      <c r="P18" s="24">
        <v>31.1</v>
      </c>
      <c r="Q18" s="24">
        <v>27.6</v>
      </c>
      <c r="R18" s="24">
        <v>18.399999999999999</v>
      </c>
      <c r="S18" s="24">
        <v>15.1</v>
      </c>
      <c r="T18" s="23">
        <v>16.899999999999999</v>
      </c>
      <c r="U18" s="24">
        <v>24</v>
      </c>
      <c r="V18" s="24">
        <v>38</v>
      </c>
      <c r="W18" s="24">
        <v>25.9</v>
      </c>
      <c r="X18" s="24">
        <v>21.6</v>
      </c>
      <c r="Y18" s="25">
        <v>14.8</v>
      </c>
      <c r="Z18" s="26">
        <f t="shared" ref="Z18:Z25" si="0">SUM(B18:Y18)</f>
        <v>620.20000000000005</v>
      </c>
      <c r="AB18" s="2"/>
      <c r="AC18" s="20"/>
    </row>
    <row r="19" spans="1:30" ht="39.950000000000003" customHeight="1" x14ac:dyDescent="0.25">
      <c r="A19" s="95" t="s">
        <v>14</v>
      </c>
      <c r="B19" s="23">
        <v>47.037500000000001</v>
      </c>
      <c r="C19" s="24">
        <v>37.745000000000005</v>
      </c>
      <c r="D19" s="24">
        <v>37.745000000000005</v>
      </c>
      <c r="E19" s="24">
        <v>41.305124999999997</v>
      </c>
      <c r="F19" s="24">
        <v>41.305124999999997</v>
      </c>
      <c r="G19" s="24">
        <v>39.674374999999998</v>
      </c>
      <c r="H19" s="24">
        <v>39.674374999999998</v>
      </c>
      <c r="I19" s="24">
        <v>31.427499999999998</v>
      </c>
      <c r="J19" s="24">
        <v>31.427499999999998</v>
      </c>
      <c r="K19" s="24">
        <v>39.514624999999995</v>
      </c>
      <c r="L19" s="24">
        <v>19.239999999999998</v>
      </c>
      <c r="M19" s="25">
        <v>14.930999999999999</v>
      </c>
      <c r="N19" s="82">
        <v>17.859875000000002</v>
      </c>
      <c r="O19" s="24">
        <v>48.886750000000006</v>
      </c>
      <c r="P19" s="24">
        <v>39.155625000000001</v>
      </c>
      <c r="Q19" s="24">
        <v>34.333500000000001</v>
      </c>
      <c r="R19" s="24">
        <v>22.741999999999997</v>
      </c>
      <c r="S19" s="24">
        <v>18.520875</v>
      </c>
      <c r="T19" s="23">
        <v>22.628750000000004</v>
      </c>
      <c r="U19" s="24">
        <v>31.268000000000001</v>
      </c>
      <c r="V19" s="24">
        <v>48.141500000000001</v>
      </c>
      <c r="W19" s="24">
        <v>32.348749999999995</v>
      </c>
      <c r="X19" s="24">
        <v>26.572499999999998</v>
      </c>
      <c r="Y19" s="25">
        <v>17.942250000000001</v>
      </c>
      <c r="Z19" s="26">
        <f t="shared" si="0"/>
        <v>781.42750000000001</v>
      </c>
      <c r="AB19" s="2"/>
      <c r="AC19" s="20"/>
    </row>
    <row r="20" spans="1:30" ht="39.75" customHeight="1" x14ac:dyDescent="0.25">
      <c r="A20" s="94" t="s">
        <v>15</v>
      </c>
      <c r="B20" s="79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5"/>
      <c r="N20" s="83"/>
      <c r="O20" s="24"/>
      <c r="P20" s="24"/>
      <c r="Q20" s="24"/>
      <c r="R20" s="24"/>
      <c r="S20" s="24"/>
      <c r="T20" s="79"/>
      <c r="U20" s="24"/>
      <c r="V20" s="24"/>
      <c r="W20" s="24"/>
      <c r="X20" s="24"/>
      <c r="Y20" s="25"/>
      <c r="Z20" s="26">
        <f t="shared" si="0"/>
        <v>0</v>
      </c>
      <c r="AB20" s="2"/>
      <c r="AC20" s="20"/>
    </row>
    <row r="21" spans="1:30" ht="39.950000000000003" customHeight="1" x14ac:dyDescent="0.25">
      <c r="A21" s="95" t="s">
        <v>16</v>
      </c>
      <c r="B21" s="23">
        <v>47.037500000000001</v>
      </c>
      <c r="C21" s="24">
        <v>37.745000000000005</v>
      </c>
      <c r="D21" s="24">
        <v>37.745000000000005</v>
      </c>
      <c r="E21" s="24">
        <v>41.305124999999997</v>
      </c>
      <c r="F21" s="24">
        <v>41.305124999999997</v>
      </c>
      <c r="G21" s="24">
        <v>39.674374999999998</v>
      </c>
      <c r="H21" s="24">
        <v>39.674374999999998</v>
      </c>
      <c r="I21" s="24">
        <v>31.427499999999998</v>
      </c>
      <c r="J21" s="24">
        <v>31.427499999999998</v>
      </c>
      <c r="K21" s="24">
        <v>40.281125000000003</v>
      </c>
      <c r="L21" s="24">
        <v>19.613333333333333</v>
      </c>
      <c r="M21" s="25">
        <v>15.225000000000001</v>
      </c>
      <c r="N21" s="82">
        <v>17.859875000000002</v>
      </c>
      <c r="O21" s="24">
        <v>48.886750000000006</v>
      </c>
      <c r="P21" s="24">
        <v>39.155625000000001</v>
      </c>
      <c r="Q21" s="24">
        <v>34.333500000000001</v>
      </c>
      <c r="R21" s="24">
        <v>22.742000000000001</v>
      </c>
      <c r="S21" s="24">
        <v>18.520875</v>
      </c>
      <c r="T21" s="23">
        <v>22.628750000000007</v>
      </c>
      <c r="U21" s="24">
        <v>31.268000000000001</v>
      </c>
      <c r="V21" s="24">
        <v>48.141500000000001</v>
      </c>
      <c r="W21" s="24">
        <v>32.348749999999995</v>
      </c>
      <c r="X21" s="24">
        <v>26.572500000000002</v>
      </c>
      <c r="Y21" s="25">
        <v>18.289916666666667</v>
      </c>
      <c r="Z21" s="26">
        <f t="shared" si="0"/>
        <v>783.20899999999983</v>
      </c>
      <c r="AB21" s="2"/>
      <c r="AC21" s="20"/>
    </row>
    <row r="22" spans="1:30" ht="39.950000000000003" customHeight="1" x14ac:dyDescent="0.25">
      <c r="A22" s="94" t="s">
        <v>17</v>
      </c>
      <c r="B22" s="23">
        <v>47.037500000000001</v>
      </c>
      <c r="C22" s="24">
        <v>37.745000000000005</v>
      </c>
      <c r="D22" s="24">
        <v>37.745000000000005</v>
      </c>
      <c r="E22" s="24">
        <v>41.305124999999997</v>
      </c>
      <c r="F22" s="24">
        <v>41.305124999999997</v>
      </c>
      <c r="G22" s="24">
        <v>39.674374999999998</v>
      </c>
      <c r="H22" s="24">
        <v>39.674374999999998</v>
      </c>
      <c r="I22" s="24">
        <v>31.427499999999998</v>
      </c>
      <c r="J22" s="24">
        <v>31.427499999999998</v>
      </c>
      <c r="K22" s="24">
        <v>40.281125000000003</v>
      </c>
      <c r="L22" s="24">
        <v>19.613333333333333</v>
      </c>
      <c r="M22" s="25">
        <v>15.225000000000001</v>
      </c>
      <c r="N22" s="82">
        <v>17.859875000000002</v>
      </c>
      <c r="O22" s="24">
        <v>48.886750000000006</v>
      </c>
      <c r="P22" s="24">
        <v>39.155625000000001</v>
      </c>
      <c r="Q22" s="24">
        <v>34.333500000000001</v>
      </c>
      <c r="R22" s="24">
        <v>22.742000000000001</v>
      </c>
      <c r="S22" s="24">
        <v>18.520875</v>
      </c>
      <c r="T22" s="23">
        <v>22.628750000000007</v>
      </c>
      <c r="U22" s="24">
        <v>31.268000000000001</v>
      </c>
      <c r="V22" s="24">
        <v>48.141500000000001</v>
      </c>
      <c r="W22" s="24">
        <v>32.348749999999995</v>
      </c>
      <c r="X22" s="24">
        <v>26.572500000000002</v>
      </c>
      <c r="Y22" s="25">
        <v>18.289916666666667</v>
      </c>
      <c r="Z22" s="26">
        <f t="shared" si="0"/>
        <v>783.20899999999983</v>
      </c>
      <c r="AB22" s="2"/>
      <c r="AC22" s="20"/>
    </row>
    <row r="23" spans="1:30" ht="39.950000000000003" customHeight="1" x14ac:dyDescent="0.25">
      <c r="A23" s="95" t="s">
        <v>18</v>
      </c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5"/>
      <c r="N23" s="82"/>
      <c r="O23" s="24"/>
      <c r="P23" s="24"/>
      <c r="Q23" s="24"/>
      <c r="R23" s="24"/>
      <c r="S23" s="24"/>
      <c r="T23" s="23"/>
      <c r="U23" s="24"/>
      <c r="V23" s="24"/>
      <c r="W23" s="24"/>
      <c r="X23" s="24"/>
      <c r="Y23" s="25"/>
      <c r="Z23" s="26">
        <f t="shared" si="0"/>
        <v>0</v>
      </c>
      <c r="AB23" s="2"/>
      <c r="AC23" s="20"/>
    </row>
    <row r="24" spans="1:30" ht="39.950000000000003" customHeight="1" x14ac:dyDescent="0.25">
      <c r="A24" s="94" t="s">
        <v>19</v>
      </c>
      <c r="B24" s="23">
        <v>47.037500000000001</v>
      </c>
      <c r="C24" s="24">
        <v>37.745000000000005</v>
      </c>
      <c r="D24" s="24">
        <v>37.745000000000005</v>
      </c>
      <c r="E24" s="24">
        <v>41.305124999999997</v>
      </c>
      <c r="F24" s="24">
        <v>41.305124999999997</v>
      </c>
      <c r="G24" s="24">
        <v>39.674374999999998</v>
      </c>
      <c r="H24" s="24">
        <v>39.674374999999998</v>
      </c>
      <c r="I24" s="24">
        <v>31.427499999999998</v>
      </c>
      <c r="J24" s="24">
        <v>31.427499999999998</v>
      </c>
      <c r="K24" s="24">
        <v>40.281125000000003</v>
      </c>
      <c r="L24" s="24">
        <v>19.613333333333333</v>
      </c>
      <c r="M24" s="25">
        <v>15.225000000000001</v>
      </c>
      <c r="N24" s="82">
        <v>17.859875000000002</v>
      </c>
      <c r="O24" s="24">
        <v>48.886750000000006</v>
      </c>
      <c r="P24" s="24">
        <v>39.155625000000001</v>
      </c>
      <c r="Q24" s="24">
        <v>34.333500000000001</v>
      </c>
      <c r="R24" s="24">
        <v>22.742000000000001</v>
      </c>
      <c r="S24" s="24">
        <v>18.520875</v>
      </c>
      <c r="T24" s="23">
        <v>22.628750000000007</v>
      </c>
      <c r="U24" s="24">
        <v>31.268000000000001</v>
      </c>
      <c r="V24" s="24">
        <v>48.141500000000001</v>
      </c>
      <c r="W24" s="24">
        <v>32.348749999999995</v>
      </c>
      <c r="X24" s="24">
        <v>26.572500000000002</v>
      </c>
      <c r="Y24" s="25">
        <v>18.289916666666667</v>
      </c>
      <c r="Z24" s="26">
        <f t="shared" si="0"/>
        <v>783.20899999999983</v>
      </c>
      <c r="AB24" s="2"/>
    </row>
    <row r="25" spans="1:30" ht="41.45" customHeight="1" x14ac:dyDescent="0.25">
      <c r="A25" s="95" t="s">
        <v>11</v>
      </c>
      <c r="B25" s="27">
        <f t="shared" ref="B25:C25" si="1">SUM(B18:B24)</f>
        <v>223.64999999999998</v>
      </c>
      <c r="C25" s="28">
        <f t="shared" si="1"/>
        <v>180.18</v>
      </c>
      <c r="D25" s="28">
        <f>SUM(D18:D24)</f>
        <v>180.18</v>
      </c>
      <c r="E25" s="28">
        <f t="shared" ref="E25:G25" si="2">SUM(E18:E24)</f>
        <v>197.62049999999999</v>
      </c>
      <c r="F25" s="28">
        <f t="shared" si="2"/>
        <v>197.62049999999999</v>
      </c>
      <c r="G25" s="28">
        <f t="shared" si="2"/>
        <v>190.69749999999999</v>
      </c>
      <c r="H25" s="28">
        <f>SUM(H18:H24)</f>
        <v>190.69749999999999</v>
      </c>
      <c r="I25" s="28">
        <f t="shared" ref="I25:M25" si="3">SUM(I18:I24)</f>
        <v>151.41</v>
      </c>
      <c r="J25" s="28">
        <f t="shared" si="3"/>
        <v>151.41</v>
      </c>
      <c r="K25" s="28">
        <f t="shared" si="3"/>
        <v>193.15799999999999</v>
      </c>
      <c r="L25" s="28">
        <f t="shared" si="3"/>
        <v>94.079999999999984</v>
      </c>
      <c r="M25" s="29">
        <f t="shared" si="3"/>
        <v>73.206000000000003</v>
      </c>
      <c r="N25" s="84">
        <f>SUM(N18:N24)</f>
        <v>85.039500000000018</v>
      </c>
      <c r="O25" s="28">
        <f t="shared" ref="O25:S25" si="4">SUM(O18:O24)</f>
        <v>233.24700000000001</v>
      </c>
      <c r="P25" s="28">
        <f t="shared" si="4"/>
        <v>187.72250000000003</v>
      </c>
      <c r="Q25" s="28">
        <f t="shared" si="4"/>
        <v>164.93400000000003</v>
      </c>
      <c r="R25" s="28">
        <f t="shared" si="4"/>
        <v>109.36800000000001</v>
      </c>
      <c r="S25" s="28">
        <f t="shared" si="4"/>
        <v>89.183500000000009</v>
      </c>
      <c r="T25" s="27">
        <f>SUM(T18:T24)</f>
        <v>107.41500000000003</v>
      </c>
      <c r="U25" s="28">
        <f t="shared" ref="U25:Y25" si="5">SUM(U18:U24)</f>
        <v>149.072</v>
      </c>
      <c r="V25" s="28">
        <f t="shared" si="5"/>
        <v>230.56600000000003</v>
      </c>
      <c r="W25" s="28">
        <f t="shared" si="5"/>
        <v>155.29499999999999</v>
      </c>
      <c r="X25" s="28">
        <f t="shared" si="5"/>
        <v>127.89000000000001</v>
      </c>
      <c r="Y25" s="29">
        <f t="shared" si="5"/>
        <v>87.612000000000009</v>
      </c>
      <c r="Z25" s="26">
        <f t="shared" si="0"/>
        <v>3751.2544999999996</v>
      </c>
    </row>
    <row r="26" spans="1:30" s="2" customFormat="1" ht="36.75" customHeight="1" x14ac:dyDescent="0.25">
      <c r="A26" s="96" t="s">
        <v>20</v>
      </c>
      <c r="B26" s="30">
        <v>45</v>
      </c>
      <c r="C26" s="31">
        <v>44</v>
      </c>
      <c r="D26" s="31">
        <v>44</v>
      </c>
      <c r="E26" s="31">
        <v>43.5</v>
      </c>
      <c r="F26" s="31">
        <v>43.5</v>
      </c>
      <c r="G26" s="31">
        <v>42.5</v>
      </c>
      <c r="H26" s="31">
        <v>42.5</v>
      </c>
      <c r="I26" s="31">
        <v>42</v>
      </c>
      <c r="J26" s="31">
        <v>42</v>
      </c>
      <c r="K26" s="31">
        <v>42</v>
      </c>
      <c r="L26" s="31">
        <v>42</v>
      </c>
      <c r="M26" s="32">
        <v>41.5</v>
      </c>
      <c r="N26" s="85">
        <v>44.5</v>
      </c>
      <c r="O26" s="31">
        <v>43.5</v>
      </c>
      <c r="P26" s="31">
        <v>42.5</v>
      </c>
      <c r="Q26" s="31">
        <v>42</v>
      </c>
      <c r="R26" s="31">
        <v>42</v>
      </c>
      <c r="S26" s="31">
        <v>41.5</v>
      </c>
      <c r="T26" s="30">
        <v>45</v>
      </c>
      <c r="U26" s="31">
        <v>44</v>
      </c>
      <c r="V26" s="31">
        <v>43</v>
      </c>
      <c r="W26" s="31">
        <v>42.5</v>
      </c>
      <c r="X26" s="31">
        <v>42</v>
      </c>
      <c r="Y26" s="32">
        <v>42</v>
      </c>
      <c r="Z26" s="33">
        <f>+((Z25/Z27)/7)*1000</f>
        <v>42.957394789579155</v>
      </c>
    </row>
    <row r="27" spans="1:30" s="2" customFormat="1" ht="33" customHeight="1" x14ac:dyDescent="0.25">
      <c r="A27" s="97" t="s">
        <v>21</v>
      </c>
      <c r="B27" s="34">
        <v>710</v>
      </c>
      <c r="C27" s="35">
        <v>585</v>
      </c>
      <c r="D27" s="35">
        <v>585</v>
      </c>
      <c r="E27" s="35">
        <v>649</v>
      </c>
      <c r="F27" s="35">
        <v>649</v>
      </c>
      <c r="G27" s="35">
        <v>641</v>
      </c>
      <c r="H27" s="35">
        <v>641</v>
      </c>
      <c r="I27" s="35">
        <v>515</v>
      </c>
      <c r="J27" s="35">
        <v>515</v>
      </c>
      <c r="K27" s="35">
        <v>657</v>
      </c>
      <c r="L27" s="35">
        <v>320</v>
      </c>
      <c r="M27" s="36">
        <v>252</v>
      </c>
      <c r="N27" s="86">
        <v>273</v>
      </c>
      <c r="O27" s="35">
        <v>766</v>
      </c>
      <c r="P27" s="35">
        <v>631</v>
      </c>
      <c r="Q27" s="35">
        <v>561</v>
      </c>
      <c r="R27" s="35">
        <v>372</v>
      </c>
      <c r="S27" s="35">
        <v>307</v>
      </c>
      <c r="T27" s="34">
        <v>341</v>
      </c>
      <c r="U27" s="35">
        <v>484</v>
      </c>
      <c r="V27" s="35">
        <v>766</v>
      </c>
      <c r="W27" s="35">
        <v>522</v>
      </c>
      <c r="X27" s="35">
        <v>435</v>
      </c>
      <c r="Y27" s="36">
        <v>298</v>
      </c>
      <c r="Z27" s="37">
        <f>SUM(B27:Y27)</f>
        <v>12475</v>
      </c>
      <c r="AA27" s="2">
        <f>((Z25*1000)/Z27)/7</f>
        <v>42.957394789579155</v>
      </c>
    </row>
    <row r="28" spans="1:30" s="2" customFormat="1" ht="33" customHeight="1" x14ac:dyDescent="0.25">
      <c r="A28" s="98" t="s">
        <v>22</v>
      </c>
      <c r="B28" s="38">
        <f>((B27*B26)*7/1000-B18-B19)/3</f>
        <v>47.037500000000001</v>
      </c>
      <c r="C28" s="39">
        <f t="shared" ref="C28:Y28" si="6">((C27*C26)*7/1000-C18-C19)/3</f>
        <v>37.745000000000005</v>
      </c>
      <c r="D28" s="39">
        <f t="shared" si="6"/>
        <v>37.745000000000005</v>
      </c>
      <c r="E28" s="39">
        <f t="shared" si="6"/>
        <v>41.305124999999997</v>
      </c>
      <c r="F28" s="39">
        <f t="shared" si="6"/>
        <v>41.305124999999997</v>
      </c>
      <c r="G28" s="39">
        <f t="shared" si="6"/>
        <v>39.674374999999998</v>
      </c>
      <c r="H28" s="39">
        <f t="shared" si="6"/>
        <v>39.674374999999998</v>
      </c>
      <c r="I28" s="39">
        <f t="shared" si="6"/>
        <v>31.427499999999998</v>
      </c>
      <c r="J28" s="39">
        <f t="shared" si="6"/>
        <v>31.427499999999998</v>
      </c>
      <c r="K28" s="39">
        <f t="shared" si="6"/>
        <v>40.281125000000003</v>
      </c>
      <c r="L28" s="39">
        <f t="shared" si="6"/>
        <v>19.613333333333333</v>
      </c>
      <c r="M28" s="40">
        <f t="shared" si="6"/>
        <v>15.225000000000001</v>
      </c>
      <c r="N28" s="87">
        <f t="shared" si="6"/>
        <v>17.859875000000002</v>
      </c>
      <c r="O28" s="39">
        <f t="shared" si="6"/>
        <v>48.886750000000006</v>
      </c>
      <c r="P28" s="39">
        <f t="shared" si="6"/>
        <v>39.155625000000001</v>
      </c>
      <c r="Q28" s="39">
        <f t="shared" si="6"/>
        <v>34.333500000000001</v>
      </c>
      <c r="R28" s="39">
        <f t="shared" si="6"/>
        <v>22.742000000000001</v>
      </c>
      <c r="S28" s="39">
        <f t="shared" si="6"/>
        <v>18.520875</v>
      </c>
      <c r="T28" s="38">
        <f t="shared" si="6"/>
        <v>22.628750000000007</v>
      </c>
      <c r="U28" s="39">
        <f t="shared" si="6"/>
        <v>31.268000000000001</v>
      </c>
      <c r="V28" s="39">
        <f t="shared" si="6"/>
        <v>48.141500000000001</v>
      </c>
      <c r="W28" s="39">
        <f t="shared" si="6"/>
        <v>32.348749999999995</v>
      </c>
      <c r="X28" s="39">
        <f t="shared" si="6"/>
        <v>26.572500000000002</v>
      </c>
      <c r="Y28" s="40">
        <f t="shared" si="6"/>
        <v>18.289916666666667</v>
      </c>
      <c r="Z28" s="41"/>
    </row>
    <row r="29" spans="1:30" ht="33.75" customHeight="1" x14ac:dyDescent="0.25">
      <c r="A29" s="99" t="s">
        <v>23</v>
      </c>
      <c r="B29" s="42">
        <f t="shared" ref="B29:C29" si="7">((B27*B26)*7)/1000</f>
        <v>223.65</v>
      </c>
      <c r="C29" s="43">
        <f t="shared" si="7"/>
        <v>180.18</v>
      </c>
      <c r="D29" s="43">
        <f>((D27*D26)*7)/1000</f>
        <v>180.18</v>
      </c>
      <c r="E29" s="43">
        <f>((E27*E26)*7)/1000</f>
        <v>197.62049999999999</v>
      </c>
      <c r="F29" s="43">
        <f t="shared" ref="F29:G29" si="8">((F27*F26)*7)/1000</f>
        <v>197.62049999999999</v>
      </c>
      <c r="G29" s="43">
        <f t="shared" si="8"/>
        <v>190.69749999999999</v>
      </c>
      <c r="H29" s="43">
        <f>((H27*H26)*7)/1000</f>
        <v>190.69749999999999</v>
      </c>
      <c r="I29" s="43">
        <f>((I27*I26)*7)/1000</f>
        <v>151.41</v>
      </c>
      <c r="J29" s="43">
        <f t="shared" ref="J29:M29" si="9">((J27*J26)*7)/1000</f>
        <v>151.41</v>
      </c>
      <c r="K29" s="43">
        <f t="shared" si="9"/>
        <v>193.15799999999999</v>
      </c>
      <c r="L29" s="43">
        <f t="shared" si="9"/>
        <v>94.08</v>
      </c>
      <c r="M29" s="90">
        <f t="shared" si="9"/>
        <v>73.206000000000003</v>
      </c>
      <c r="N29" s="88">
        <f>((N27*N26)*7)/1000</f>
        <v>85.039500000000004</v>
      </c>
      <c r="O29" s="43">
        <f>((O27*O26)*7)/1000</f>
        <v>233.24700000000001</v>
      </c>
      <c r="P29" s="43">
        <f>((P27*P26)*7)/1000</f>
        <v>187.7225</v>
      </c>
      <c r="Q29" s="43">
        <f t="shared" ref="Q29:Y29" si="10">((Q27*Q26)*7)/1000</f>
        <v>164.934</v>
      </c>
      <c r="R29" s="43">
        <f t="shared" si="10"/>
        <v>109.36799999999999</v>
      </c>
      <c r="S29" s="43">
        <f t="shared" si="10"/>
        <v>89.183499999999995</v>
      </c>
      <c r="T29" s="44">
        <f t="shared" si="10"/>
        <v>107.41500000000001</v>
      </c>
      <c r="U29" s="45">
        <f t="shared" si="10"/>
        <v>149.072</v>
      </c>
      <c r="V29" s="45">
        <f t="shared" si="10"/>
        <v>230.566</v>
      </c>
      <c r="W29" s="45">
        <f t="shared" si="10"/>
        <v>155.29499999999999</v>
      </c>
      <c r="X29" s="45">
        <f t="shared" si="10"/>
        <v>127.89</v>
      </c>
      <c r="Y29" s="46">
        <f t="shared" si="10"/>
        <v>87.611999999999995</v>
      </c>
      <c r="Z29" s="47"/>
    </row>
    <row r="30" spans="1:30" ht="33.75" customHeight="1" thickBot="1" x14ac:dyDescent="0.3">
      <c r="A30" s="100" t="s">
        <v>24</v>
      </c>
      <c r="B30" s="48">
        <f t="shared" ref="B30:C30" si="11">+(B25/B27)/7*1000</f>
        <v>44.999999999999993</v>
      </c>
      <c r="C30" s="49">
        <f t="shared" si="11"/>
        <v>44</v>
      </c>
      <c r="D30" s="49">
        <f>+(D25/D27)/7*1000</f>
        <v>44</v>
      </c>
      <c r="E30" s="49">
        <f t="shared" ref="E30:G30" si="12">+(E25/E27)/7*1000</f>
        <v>43.5</v>
      </c>
      <c r="F30" s="49">
        <f t="shared" si="12"/>
        <v>43.5</v>
      </c>
      <c r="G30" s="49">
        <f t="shared" si="12"/>
        <v>42.499999999999993</v>
      </c>
      <c r="H30" s="49">
        <f>+(H25/H27)/7*1000</f>
        <v>42.499999999999993</v>
      </c>
      <c r="I30" s="49">
        <f t="shared" ref="I30:M30" si="13">+(I25/I27)/7*1000</f>
        <v>41.999999999999993</v>
      </c>
      <c r="J30" s="49">
        <f t="shared" si="13"/>
        <v>41.999999999999993</v>
      </c>
      <c r="K30" s="49">
        <f t="shared" si="13"/>
        <v>41.999999999999993</v>
      </c>
      <c r="L30" s="49">
        <f t="shared" si="13"/>
        <v>41.999999999999986</v>
      </c>
      <c r="M30" s="50">
        <f t="shared" si="13"/>
        <v>41.5</v>
      </c>
      <c r="N30" s="89">
        <f>+(N25/N27)/7*1000</f>
        <v>44.500000000000007</v>
      </c>
      <c r="O30" s="49">
        <f t="shared" ref="O30:Y30" si="14">+(O25/O27)/7*1000</f>
        <v>43.5</v>
      </c>
      <c r="P30" s="49">
        <f t="shared" si="14"/>
        <v>42.5</v>
      </c>
      <c r="Q30" s="49">
        <f t="shared" si="14"/>
        <v>42</v>
      </c>
      <c r="R30" s="49">
        <f t="shared" si="14"/>
        <v>42</v>
      </c>
      <c r="S30" s="49">
        <f t="shared" si="14"/>
        <v>41.5</v>
      </c>
      <c r="T30" s="48">
        <f t="shared" si="14"/>
        <v>45.000000000000021</v>
      </c>
      <c r="U30" s="49">
        <f t="shared" si="14"/>
        <v>44</v>
      </c>
      <c r="V30" s="49">
        <f t="shared" si="14"/>
        <v>43</v>
      </c>
      <c r="W30" s="49">
        <f t="shared" si="14"/>
        <v>42.499999999999993</v>
      </c>
      <c r="X30" s="49">
        <f t="shared" si="14"/>
        <v>42</v>
      </c>
      <c r="Y30" s="50">
        <f t="shared" si="14"/>
        <v>42</v>
      </c>
      <c r="Z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320" t="s">
        <v>26</v>
      </c>
      <c r="C36" s="321"/>
      <c r="D36" s="321"/>
      <c r="E36" s="321"/>
      <c r="F36" s="321"/>
      <c r="G36" s="321"/>
      <c r="H36" s="318"/>
      <c r="I36" s="102"/>
      <c r="J36" s="55" t="s">
        <v>27</v>
      </c>
      <c r="K36" s="110"/>
      <c r="L36" s="321" t="s">
        <v>26</v>
      </c>
      <c r="M36" s="321"/>
      <c r="N36" s="321"/>
      <c r="O36" s="321"/>
      <c r="P36" s="318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20.497999999999998</v>
      </c>
      <c r="C39" s="82">
        <v>30.012800000000002</v>
      </c>
      <c r="D39" s="82">
        <v>30.012800000000002</v>
      </c>
      <c r="E39" s="82">
        <v>42.694499999999998</v>
      </c>
      <c r="F39" s="82">
        <v>35.363999999999997</v>
      </c>
      <c r="G39" s="82">
        <v>21.394400000000001</v>
      </c>
      <c r="H39" s="82">
        <v>9.5091999999999999</v>
      </c>
      <c r="I39" s="104">
        <f t="shared" ref="I39:I46" si="15">SUM(B39:H39)</f>
        <v>189.48569999999998</v>
      </c>
      <c r="J39" s="2"/>
      <c r="K39" s="94" t="s">
        <v>13</v>
      </c>
      <c r="L39" s="82">
        <v>8.6</v>
      </c>
      <c r="M39" s="82">
        <v>11.3</v>
      </c>
      <c r="N39" s="82">
        <v>10.5</v>
      </c>
      <c r="O39" s="82"/>
      <c r="P39" s="82"/>
      <c r="Q39" s="104">
        <f t="shared" ref="Q39:Q46" si="16">SUM(L39:P39)</f>
        <v>30.4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27.211125000000003</v>
      </c>
      <c r="C40" s="82">
        <v>39.287424999999999</v>
      </c>
      <c r="D40" s="82">
        <v>39.287424999999999</v>
      </c>
      <c r="E40" s="82">
        <v>56.609499999999997</v>
      </c>
      <c r="F40" s="82">
        <v>47.228999999999999</v>
      </c>
      <c r="G40" s="82">
        <v>28.916399999999999</v>
      </c>
      <c r="H40" s="82">
        <v>12.8232</v>
      </c>
      <c r="I40" s="104">
        <f t="shared" si="15"/>
        <v>251.36407499999996</v>
      </c>
      <c r="J40" s="2"/>
      <c r="K40" s="95" t="s">
        <v>14</v>
      </c>
      <c r="L40" s="82">
        <v>12.9</v>
      </c>
      <c r="M40" s="82">
        <v>17</v>
      </c>
      <c r="N40" s="82">
        <v>15.7</v>
      </c>
      <c r="O40" s="82"/>
      <c r="P40" s="82"/>
      <c r="Q40" s="104">
        <f t="shared" si="16"/>
        <v>45.599999999999994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27.211125000000003</v>
      </c>
      <c r="C42" s="82">
        <v>39.287424999999999</v>
      </c>
      <c r="D42" s="82">
        <v>39.287424999999999</v>
      </c>
      <c r="E42" s="82">
        <v>56.609499999999997</v>
      </c>
      <c r="F42" s="82">
        <v>47.228999999999999</v>
      </c>
      <c r="G42" s="82">
        <v>28.916399999999999</v>
      </c>
      <c r="H42" s="82">
        <v>12.8232</v>
      </c>
      <c r="I42" s="104">
        <f t="shared" si="15"/>
        <v>251.36407499999996</v>
      </c>
      <c r="J42" s="2"/>
      <c r="K42" s="95" t="s">
        <v>16</v>
      </c>
      <c r="L42" s="82">
        <v>13.973333333333334</v>
      </c>
      <c r="M42" s="82">
        <v>18.426666666666666</v>
      </c>
      <c r="N42" s="82">
        <v>17.026666666666667</v>
      </c>
      <c r="O42" s="82"/>
      <c r="P42" s="82"/>
      <c r="Q42" s="104">
        <f t="shared" si="16"/>
        <v>49.426666666666662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27.211125000000003</v>
      </c>
      <c r="C43" s="82">
        <v>39.287424999999999</v>
      </c>
      <c r="D43" s="82">
        <v>39.287424999999999</v>
      </c>
      <c r="E43" s="82">
        <v>56.609499999999997</v>
      </c>
      <c r="F43" s="82">
        <v>47.228999999999999</v>
      </c>
      <c r="G43" s="82">
        <v>28.916399999999999</v>
      </c>
      <c r="H43" s="82">
        <v>12.8232</v>
      </c>
      <c r="I43" s="104">
        <f t="shared" si="15"/>
        <v>251.36407499999996</v>
      </c>
      <c r="J43" s="2"/>
      <c r="K43" s="94" t="s">
        <v>17</v>
      </c>
      <c r="L43" s="82">
        <v>13.973333333333334</v>
      </c>
      <c r="M43" s="82">
        <v>18.426666666666666</v>
      </c>
      <c r="N43" s="82">
        <v>17.026666666666667</v>
      </c>
      <c r="O43" s="82"/>
      <c r="P43" s="82"/>
      <c r="Q43" s="104">
        <f t="shared" si="16"/>
        <v>49.426666666666662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27.211125000000003</v>
      </c>
      <c r="C45" s="82">
        <v>39.287424999999999</v>
      </c>
      <c r="D45" s="82">
        <v>39.287424999999999</v>
      </c>
      <c r="E45" s="82">
        <v>56.609499999999997</v>
      </c>
      <c r="F45" s="82">
        <v>47.228999999999999</v>
      </c>
      <c r="G45" s="82">
        <v>28.916399999999999</v>
      </c>
      <c r="H45" s="82">
        <v>12.8232</v>
      </c>
      <c r="I45" s="104">
        <f t="shared" si="15"/>
        <v>251.36407499999996</v>
      </c>
      <c r="J45" s="2"/>
      <c r="K45" s="94" t="s">
        <v>19</v>
      </c>
      <c r="L45" s="82">
        <v>13.973333333333334</v>
      </c>
      <c r="M45" s="82">
        <v>18.426666666666666</v>
      </c>
      <c r="N45" s="82">
        <v>17.026666666666667</v>
      </c>
      <c r="O45" s="82"/>
      <c r="P45" s="82"/>
      <c r="Q45" s="104">
        <f t="shared" si="16"/>
        <v>49.426666666666662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129.34250000000003</v>
      </c>
      <c r="C46" s="28">
        <f t="shared" si="17"/>
        <v>187.16249999999997</v>
      </c>
      <c r="D46" s="28">
        <f t="shared" si="17"/>
        <v>187.16249999999997</v>
      </c>
      <c r="E46" s="28">
        <f t="shared" si="17"/>
        <v>269.13249999999999</v>
      </c>
      <c r="F46" s="28">
        <f t="shared" si="17"/>
        <v>224.27999999999997</v>
      </c>
      <c r="G46" s="28">
        <f t="shared" si="17"/>
        <v>137.06</v>
      </c>
      <c r="H46" s="28">
        <f t="shared" si="17"/>
        <v>60.802</v>
      </c>
      <c r="I46" s="104">
        <f t="shared" si="15"/>
        <v>1194.9419999999998</v>
      </c>
      <c r="K46" s="80" t="s">
        <v>11</v>
      </c>
      <c r="L46" s="84">
        <f>SUM(L39:L45)</f>
        <v>63.420000000000009</v>
      </c>
      <c r="M46" s="28">
        <f>SUM(M39:M45)</f>
        <v>83.58</v>
      </c>
      <c r="N46" s="28">
        <f>SUM(N39:N45)</f>
        <v>77.28</v>
      </c>
      <c r="O46" s="28">
        <f>SUM(O39:O45)</f>
        <v>0</v>
      </c>
      <c r="P46" s="28">
        <f>SUM(P39:P45)</f>
        <v>0</v>
      </c>
      <c r="Q46" s="104">
        <f t="shared" si="16"/>
        <v>224.28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47.5</v>
      </c>
      <c r="C47" s="31">
        <v>46.5</v>
      </c>
      <c r="D47" s="31">
        <v>46.5</v>
      </c>
      <c r="E47" s="31">
        <v>45.5</v>
      </c>
      <c r="F47" s="31">
        <v>44.5</v>
      </c>
      <c r="G47" s="31">
        <v>44</v>
      </c>
      <c r="H47" s="31">
        <v>43</v>
      </c>
      <c r="I47" s="105">
        <f>+((I46/I48)/7)*1000</f>
        <v>45.509464142895219</v>
      </c>
      <c r="K47" s="113" t="s">
        <v>20</v>
      </c>
      <c r="L47" s="85">
        <v>60</v>
      </c>
      <c r="M47" s="31">
        <v>60</v>
      </c>
      <c r="N47" s="31">
        <v>60</v>
      </c>
      <c r="O47" s="31">
        <v>57</v>
      </c>
      <c r="P47" s="31"/>
      <c r="Q47" s="105">
        <f>+((Q46/Q48)/7)*1000</f>
        <v>60</v>
      </c>
      <c r="R47" s="65"/>
      <c r="S47" s="65"/>
    </row>
    <row r="48" spans="1:30" ht="33.75" customHeight="1" x14ac:dyDescent="0.25">
      <c r="A48" s="97" t="s">
        <v>21</v>
      </c>
      <c r="B48" s="86">
        <v>389</v>
      </c>
      <c r="C48" s="35">
        <v>575</v>
      </c>
      <c r="D48" s="35">
        <v>575</v>
      </c>
      <c r="E48" s="35">
        <v>845</v>
      </c>
      <c r="F48" s="35">
        <v>720</v>
      </c>
      <c r="G48" s="35">
        <v>445</v>
      </c>
      <c r="H48" s="35">
        <v>202</v>
      </c>
      <c r="I48" s="106">
        <f>SUM(B48:H48)</f>
        <v>3751</v>
      </c>
      <c r="J48" s="66"/>
      <c r="K48" s="97" t="s">
        <v>21</v>
      </c>
      <c r="L48" s="109">
        <v>151</v>
      </c>
      <c r="M48" s="67">
        <v>199</v>
      </c>
      <c r="N48" s="67">
        <v>184</v>
      </c>
      <c r="O48" s="67"/>
      <c r="P48" s="67"/>
      <c r="Q48" s="115">
        <f>SUM(L48:P48)</f>
        <v>534</v>
      </c>
      <c r="R48" s="68"/>
      <c r="S48" s="68"/>
    </row>
    <row r="49" spans="1:30" ht="33.75" customHeight="1" x14ac:dyDescent="0.25">
      <c r="A49" s="98" t="s">
        <v>22</v>
      </c>
      <c r="B49" s="87">
        <f>((B48*B47)*7/1000-B39)/4</f>
        <v>27.211125000000003</v>
      </c>
      <c r="C49" s="39">
        <f t="shared" ref="C49:H49" si="18">((C48*C47)*7/1000-C39)/4</f>
        <v>39.287424999999999</v>
      </c>
      <c r="D49" s="39">
        <f t="shared" si="18"/>
        <v>39.287424999999999</v>
      </c>
      <c r="E49" s="39">
        <f t="shared" si="18"/>
        <v>56.609499999999997</v>
      </c>
      <c r="F49" s="39">
        <f t="shared" si="18"/>
        <v>47.228999999999999</v>
      </c>
      <c r="G49" s="39">
        <f t="shared" si="18"/>
        <v>28.916399999999999</v>
      </c>
      <c r="H49" s="39">
        <f t="shared" si="18"/>
        <v>12.8232</v>
      </c>
      <c r="I49" s="107">
        <f>((I46*1000)/I48)/7</f>
        <v>45.509464142895219</v>
      </c>
      <c r="K49" s="98" t="s">
        <v>22</v>
      </c>
      <c r="L49" s="87">
        <f t="shared" ref="L49" si="19">((L48*L47)*7/1000-L39-L40)/3</f>
        <v>13.973333333333334</v>
      </c>
      <c r="M49" s="39">
        <f t="shared" ref="M49" si="20">((M48*M47)*7/1000-M39-M40)/3</f>
        <v>18.426666666666666</v>
      </c>
      <c r="N49" s="39">
        <f t="shared" ref="N49" si="21">((N48*N47)*7/1000-N39-N40)/3</f>
        <v>17.026666666666667</v>
      </c>
      <c r="O49" s="39">
        <f t="shared" ref="O49" si="22">((O48*O47)*7/1000-O39-O40)/3</f>
        <v>0</v>
      </c>
      <c r="P49" s="39">
        <f t="shared" ref="P49" si="23">((P48*P47)*7/1000-P39-P40)/3</f>
        <v>0</v>
      </c>
      <c r="Q49" s="116">
        <f>((Q46*1000)/Q48)/7</f>
        <v>60</v>
      </c>
      <c r="R49" s="68"/>
      <c r="S49" s="68"/>
    </row>
    <row r="50" spans="1:30" ht="33.75" customHeight="1" x14ac:dyDescent="0.25">
      <c r="A50" s="99" t="s">
        <v>23</v>
      </c>
      <c r="B50" s="88">
        <f t="shared" ref="B50:H50" si="24">((B48*B47)*7)/1000</f>
        <v>129.3425</v>
      </c>
      <c r="C50" s="43">
        <f t="shared" si="24"/>
        <v>187.16249999999999</v>
      </c>
      <c r="D50" s="43">
        <f t="shared" si="24"/>
        <v>187.16249999999999</v>
      </c>
      <c r="E50" s="43">
        <f t="shared" si="24"/>
        <v>269.13249999999999</v>
      </c>
      <c r="F50" s="43">
        <f t="shared" si="24"/>
        <v>224.28</v>
      </c>
      <c r="G50" s="43">
        <f t="shared" si="24"/>
        <v>137.06</v>
      </c>
      <c r="H50" s="43">
        <f t="shared" si="24"/>
        <v>60.802</v>
      </c>
      <c r="I50" s="90"/>
      <c r="K50" s="99" t="s">
        <v>23</v>
      </c>
      <c r="L50" s="88">
        <f>((L48*L47)*7)/1000</f>
        <v>63.42</v>
      </c>
      <c r="M50" s="43">
        <f>((M48*M47)*7)/1000</f>
        <v>83.58</v>
      </c>
      <c r="N50" s="43">
        <f>((N48*N47)*7)/1000</f>
        <v>77.28</v>
      </c>
      <c r="O50" s="43">
        <f>((O48*O47)*7)/1000</f>
        <v>0</v>
      </c>
      <c r="P50" s="43">
        <f>((P48*P47)*7)/1000</f>
        <v>0</v>
      </c>
      <c r="Q50" s="117"/>
    </row>
    <row r="51" spans="1:30" ht="33.75" customHeight="1" thickBot="1" x14ac:dyDescent="0.3">
      <c r="A51" s="100" t="s">
        <v>24</v>
      </c>
      <c r="B51" s="89">
        <f t="shared" ref="B51:H51" si="25">+(B46/B48)/7*1000</f>
        <v>47.500000000000007</v>
      </c>
      <c r="C51" s="49">
        <f t="shared" si="25"/>
        <v>46.499999999999993</v>
      </c>
      <c r="D51" s="49">
        <f t="shared" si="25"/>
        <v>46.499999999999993</v>
      </c>
      <c r="E51" s="49">
        <f t="shared" si="25"/>
        <v>45.5</v>
      </c>
      <c r="F51" s="49">
        <f t="shared" si="25"/>
        <v>44.499999999999993</v>
      </c>
      <c r="G51" s="49">
        <f t="shared" si="25"/>
        <v>44</v>
      </c>
      <c r="H51" s="49">
        <f t="shared" si="25"/>
        <v>43</v>
      </c>
      <c r="I51" s="108"/>
      <c r="J51" s="52"/>
      <c r="K51" s="100" t="s">
        <v>24</v>
      </c>
      <c r="L51" s="89">
        <f>+(L46/L48)/7*1000</f>
        <v>60.000000000000007</v>
      </c>
      <c r="M51" s="49">
        <f>+(M46/M48)/7*1000</f>
        <v>60</v>
      </c>
      <c r="N51" s="49">
        <f>+(N46/N48)/7*1000</f>
        <v>60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322"/>
      <c r="K54" s="32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320" t="s">
        <v>8</v>
      </c>
      <c r="C55" s="321"/>
      <c r="D55" s="321"/>
      <c r="E55" s="321"/>
      <c r="F55" s="318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v>31.4</v>
      </c>
      <c r="C58" s="82">
        <v>29.8</v>
      </c>
      <c r="D58" s="82">
        <v>25.6</v>
      </c>
      <c r="E58" s="82">
        <v>34.700000000000003</v>
      </c>
      <c r="F58" s="82"/>
      <c r="G58" s="104">
        <f t="shared" ref="G58:G65" si="26">SUM(B58:F58)</f>
        <v>121.50000000000001</v>
      </c>
      <c r="H58" s="76"/>
      <c r="I58" s="2"/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v>47.9</v>
      </c>
      <c r="C59" s="82">
        <v>45.6</v>
      </c>
      <c r="D59" s="82">
        <v>39.1</v>
      </c>
      <c r="E59" s="82">
        <v>53</v>
      </c>
      <c r="F59" s="82"/>
      <c r="G59" s="104">
        <f t="shared" si="26"/>
        <v>185.6</v>
      </c>
      <c r="H59" s="76"/>
      <c r="I59" s="2"/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2"/>
      <c r="C60" s="82"/>
      <c r="D60" s="82"/>
      <c r="E60" s="82"/>
      <c r="F60" s="24"/>
      <c r="G60" s="104">
        <f t="shared" si="26"/>
        <v>0</v>
      </c>
      <c r="H60" s="76"/>
      <c r="I60" s="2"/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v>47.9</v>
      </c>
      <c r="C61" s="82">
        <v>45.6</v>
      </c>
      <c r="D61" s="82">
        <v>39.1</v>
      </c>
      <c r="E61" s="82">
        <v>53</v>
      </c>
      <c r="F61" s="82"/>
      <c r="G61" s="104">
        <f t="shared" si="26"/>
        <v>185.6</v>
      </c>
      <c r="H61" s="76"/>
      <c r="I61" s="2"/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v>47.9</v>
      </c>
      <c r="C62" s="82">
        <v>45.6</v>
      </c>
      <c r="D62" s="82">
        <v>39.1</v>
      </c>
      <c r="E62" s="82">
        <v>53</v>
      </c>
      <c r="F62" s="82"/>
      <c r="G62" s="104">
        <f t="shared" si="26"/>
        <v>185.6</v>
      </c>
      <c r="H62" s="76"/>
      <c r="I62" s="2"/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/>
      <c r="C63" s="82"/>
      <c r="D63" s="82"/>
      <c r="E63" s="82"/>
      <c r="F63" s="82"/>
      <c r="G63" s="104">
        <f t="shared" si="26"/>
        <v>0</v>
      </c>
      <c r="H63" s="76"/>
      <c r="I63" s="2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v>47.9</v>
      </c>
      <c r="C64" s="82">
        <v>45.6</v>
      </c>
      <c r="D64" s="82">
        <v>39.1</v>
      </c>
      <c r="E64" s="82">
        <v>53</v>
      </c>
      <c r="F64" s="82"/>
      <c r="G64" s="104">
        <f t="shared" si="26"/>
        <v>185.6</v>
      </c>
      <c r="H64" s="76"/>
      <c r="I64" s="2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223</v>
      </c>
      <c r="C65" s="28">
        <f>SUM(C58:C64)</f>
        <v>212.2</v>
      </c>
      <c r="D65" s="28">
        <f>SUM(D58:D64)</f>
        <v>182</v>
      </c>
      <c r="E65" s="28">
        <f>SUM(E58:E64)</f>
        <v>246.7</v>
      </c>
      <c r="F65" s="28">
        <f>SUM(F58:F64)</f>
        <v>0</v>
      </c>
      <c r="G65" s="104">
        <f t="shared" si="26"/>
        <v>863.90000000000009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>
        <v>66</v>
      </c>
      <c r="C66" s="31">
        <v>66</v>
      </c>
      <c r="D66" s="31">
        <v>66</v>
      </c>
      <c r="E66" s="31">
        <v>66</v>
      </c>
      <c r="F66" s="31"/>
      <c r="G66" s="105">
        <f>+((G65/G67)/7)*1000</f>
        <v>65.996944232238349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483</v>
      </c>
      <c r="C67" s="67">
        <v>459</v>
      </c>
      <c r="D67" s="67">
        <v>394</v>
      </c>
      <c r="E67" s="67">
        <v>534</v>
      </c>
      <c r="F67" s="67"/>
      <c r="G67" s="115">
        <f>SUM(B67:F67)</f>
        <v>1870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 t="shared" ref="B68:F68" si="27">((B67*B66)*7/1000-B58-B59)/4</f>
        <v>35.961499999999994</v>
      </c>
      <c r="C68" s="39">
        <f t="shared" si="27"/>
        <v>34.164499999999997</v>
      </c>
      <c r="D68" s="39">
        <f t="shared" si="27"/>
        <v>29.332000000000001</v>
      </c>
      <c r="E68" s="39">
        <f t="shared" si="27"/>
        <v>39.751999999999995</v>
      </c>
      <c r="F68" s="39">
        <f t="shared" si="27"/>
        <v>0</v>
      </c>
      <c r="G68" s="119">
        <f>((G65*1000)/G67)/7</f>
        <v>65.996944232238363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223.14599999999999</v>
      </c>
      <c r="C69" s="43">
        <f>((C67*C66)*7)/1000</f>
        <v>212.05799999999999</v>
      </c>
      <c r="D69" s="43">
        <f>((D67*D66)*7)/1000</f>
        <v>182.02799999999999</v>
      </c>
      <c r="E69" s="43">
        <f>((E67*E66)*7)/1000</f>
        <v>246.708</v>
      </c>
      <c r="F69" s="43">
        <f>((F67*F66)*7)/1000</f>
        <v>0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65.956817509612549</v>
      </c>
      <c r="C70" s="49">
        <f>+(C65/C67)/7*1000</f>
        <v>66.044195455960164</v>
      </c>
      <c r="D70" s="49">
        <f>+(D65/D67)/7*1000</f>
        <v>65.989847715736047</v>
      </c>
      <c r="E70" s="49">
        <f>+(E65/E67)/7*1000</f>
        <v>65.997859818084535</v>
      </c>
      <c r="F70" s="49" t="e">
        <f>+(F65/F67)/7*1000</f>
        <v>#DIV/0!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A3:C3"/>
    <mergeCell ref="E9:G9"/>
    <mergeCell ref="R9:S9"/>
    <mergeCell ref="K11:L11"/>
    <mergeCell ref="B15:M15"/>
    <mergeCell ref="N15:S15"/>
    <mergeCell ref="T15:Y15"/>
    <mergeCell ref="B36:H36"/>
    <mergeCell ref="L36:P36"/>
    <mergeCell ref="J54:K54"/>
    <mergeCell ref="B55:F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zoomScale="30" zoomScaleNormal="30" workbookViewId="0">
      <selection sqref="A1:XFD1048576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315" t="s">
        <v>0</v>
      </c>
      <c r="B3" s="315"/>
      <c r="C3" s="315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2"/>
      <c r="Z3" s="2"/>
      <c r="AA3" s="2"/>
      <c r="AB3" s="2"/>
      <c r="AC3" s="2"/>
      <c r="AD3" s="140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40" t="s">
        <v>1</v>
      </c>
      <c r="B9" s="140"/>
      <c r="C9" s="140"/>
      <c r="D9" s="1"/>
      <c r="E9" s="316" t="s">
        <v>2</v>
      </c>
      <c r="F9" s="316"/>
      <c r="G9" s="316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316"/>
      <c r="S9" s="31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40"/>
      <c r="B10" s="140"/>
      <c r="C10" s="14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40" t="s">
        <v>4</v>
      </c>
      <c r="B11" s="140"/>
      <c r="C11" s="140"/>
      <c r="D11" s="1"/>
      <c r="E11" s="141">
        <v>1</v>
      </c>
      <c r="F11" s="1"/>
      <c r="G11" s="1"/>
      <c r="H11" s="1"/>
      <c r="I11" s="1"/>
      <c r="J11" s="1"/>
      <c r="K11" s="317" t="s">
        <v>60</v>
      </c>
      <c r="L11" s="317"/>
      <c r="M11" s="142"/>
      <c r="N11" s="142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40"/>
      <c r="B12" s="140"/>
      <c r="C12" s="140"/>
      <c r="D12" s="1"/>
      <c r="E12" s="5"/>
      <c r="F12" s="1"/>
      <c r="G12" s="1"/>
      <c r="H12" s="1"/>
      <c r="I12" s="1"/>
      <c r="J12" s="1"/>
      <c r="K12" s="142"/>
      <c r="L12" s="142"/>
      <c r="M12" s="142"/>
      <c r="N12" s="142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"/>
      <c r="X13" s="1"/>
      <c r="Y13" s="1"/>
    </row>
    <row r="14" spans="1:30" s="3" customFormat="1" ht="27" thickBot="1" x14ac:dyDescent="0.3">
      <c r="A14" s="140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328" t="s">
        <v>55</v>
      </c>
      <c r="C15" s="329"/>
      <c r="D15" s="329"/>
      <c r="E15" s="329"/>
      <c r="F15" s="329"/>
      <c r="G15" s="329"/>
      <c r="H15" s="329"/>
      <c r="I15" s="329"/>
      <c r="J15" s="329"/>
      <c r="K15" s="329"/>
      <c r="L15" s="329"/>
      <c r="M15" s="330"/>
      <c r="N15" s="323" t="s">
        <v>9</v>
      </c>
      <c r="O15" s="323"/>
      <c r="P15" s="323"/>
      <c r="Q15" s="323"/>
      <c r="R15" s="323"/>
      <c r="S15" s="324"/>
      <c r="T15" s="325" t="s">
        <v>30</v>
      </c>
      <c r="U15" s="326"/>
      <c r="V15" s="326"/>
      <c r="W15" s="326"/>
      <c r="X15" s="326"/>
      <c r="Y15" s="327"/>
      <c r="Z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26">
        <v>3</v>
      </c>
      <c r="E16" s="15">
        <v>3</v>
      </c>
      <c r="F16" s="15">
        <v>4</v>
      </c>
      <c r="G16" s="15">
        <v>5</v>
      </c>
      <c r="H16" s="126">
        <v>6</v>
      </c>
      <c r="I16" s="15">
        <v>7</v>
      </c>
      <c r="J16" s="15">
        <v>8</v>
      </c>
      <c r="K16" s="126"/>
      <c r="L16" s="15"/>
      <c r="M16" s="17"/>
      <c r="N16" s="127">
        <v>1</v>
      </c>
      <c r="O16" s="15">
        <v>2</v>
      </c>
      <c r="P16" s="15">
        <v>3</v>
      </c>
      <c r="Q16" s="15">
        <v>4</v>
      </c>
      <c r="R16" s="15">
        <v>5</v>
      </c>
      <c r="S16" s="15">
        <v>6</v>
      </c>
      <c r="T16" s="16">
        <v>1</v>
      </c>
      <c r="U16" s="15">
        <v>2</v>
      </c>
      <c r="V16" s="78">
        <v>3</v>
      </c>
      <c r="W16" s="78">
        <v>4</v>
      </c>
      <c r="X16" s="78">
        <v>5</v>
      </c>
      <c r="Y16" s="17">
        <v>6</v>
      </c>
      <c r="Z16" s="18" t="s">
        <v>11</v>
      </c>
      <c r="AB16" s="20"/>
      <c r="AC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8</v>
      </c>
      <c r="J17" s="21">
        <v>9</v>
      </c>
      <c r="K17" s="21">
        <v>10</v>
      </c>
      <c r="L17" s="21">
        <v>11</v>
      </c>
      <c r="M17" s="22">
        <v>12</v>
      </c>
      <c r="N17" s="81">
        <v>1</v>
      </c>
      <c r="O17" s="21">
        <v>2</v>
      </c>
      <c r="P17" s="21">
        <v>3</v>
      </c>
      <c r="Q17" s="21">
        <v>4</v>
      </c>
      <c r="R17" s="21">
        <v>5</v>
      </c>
      <c r="S17" s="21">
        <v>6</v>
      </c>
      <c r="T17" s="14">
        <v>1</v>
      </c>
      <c r="U17" s="21">
        <v>2</v>
      </c>
      <c r="V17" s="21">
        <v>3</v>
      </c>
      <c r="W17" s="21">
        <v>4</v>
      </c>
      <c r="X17" s="21">
        <v>5</v>
      </c>
      <c r="Y17" s="22">
        <v>6</v>
      </c>
      <c r="Z17" s="18"/>
      <c r="AB17" s="2"/>
      <c r="AC17" s="20"/>
    </row>
    <row r="18" spans="1:30" ht="39.950000000000003" customHeight="1" x14ac:dyDescent="0.25">
      <c r="A18" s="94" t="s">
        <v>13</v>
      </c>
      <c r="B18" s="23">
        <v>47.037500000000001</v>
      </c>
      <c r="C18" s="24">
        <v>37.745000000000005</v>
      </c>
      <c r="D18" s="24">
        <v>37.745000000000005</v>
      </c>
      <c r="E18" s="24">
        <v>41.305124999999997</v>
      </c>
      <c r="F18" s="24">
        <v>41.305124999999997</v>
      </c>
      <c r="G18" s="24">
        <v>39.674374999999998</v>
      </c>
      <c r="H18" s="24">
        <v>39.674374999999998</v>
      </c>
      <c r="I18" s="24">
        <v>31.427499999999998</v>
      </c>
      <c r="J18" s="24">
        <v>31.427499999999998</v>
      </c>
      <c r="K18" s="24">
        <v>40.281125000000003</v>
      </c>
      <c r="L18" s="24">
        <v>19.613333333333333</v>
      </c>
      <c r="M18" s="25">
        <v>15.225000000000001</v>
      </c>
      <c r="N18" s="82">
        <v>17.859875000000002</v>
      </c>
      <c r="O18" s="24">
        <v>48.886750000000006</v>
      </c>
      <c r="P18" s="24">
        <v>39.155625000000001</v>
      </c>
      <c r="Q18" s="24">
        <v>34.333500000000001</v>
      </c>
      <c r="R18" s="24">
        <v>22.742000000000001</v>
      </c>
      <c r="S18" s="24">
        <v>18.520875</v>
      </c>
      <c r="T18" s="23">
        <v>22.628750000000007</v>
      </c>
      <c r="U18" s="24">
        <v>31.268000000000001</v>
      </c>
      <c r="V18" s="24">
        <v>48.141500000000001</v>
      </c>
      <c r="W18" s="24">
        <v>32.348749999999995</v>
      </c>
      <c r="X18" s="24">
        <v>26.572500000000002</v>
      </c>
      <c r="Y18" s="25">
        <v>18.289916666666667</v>
      </c>
      <c r="Z18" s="26">
        <f t="shared" ref="Z18:Z25" si="0">SUM(B18:Y18)</f>
        <v>783.20899999999983</v>
      </c>
      <c r="AB18" s="2"/>
      <c r="AC18" s="20"/>
    </row>
    <row r="19" spans="1:30" ht="39.950000000000003" customHeight="1" x14ac:dyDescent="0.25">
      <c r="A19" s="95" t="s">
        <v>14</v>
      </c>
      <c r="B19" s="23">
        <v>45.61</v>
      </c>
      <c r="C19" s="24">
        <v>37.064749999999997</v>
      </c>
      <c r="D19" s="24">
        <v>37.064749999999997</v>
      </c>
      <c r="E19" s="24">
        <v>40.70371875</v>
      </c>
      <c r="F19" s="24">
        <v>41.27071875</v>
      </c>
      <c r="G19" s="24">
        <v>39.43840625</v>
      </c>
      <c r="H19" s="24">
        <v>39.43840625</v>
      </c>
      <c r="I19" s="24">
        <v>31.721125000000004</v>
      </c>
      <c r="J19" s="24">
        <v>31.721125000000004</v>
      </c>
      <c r="K19" s="24">
        <v>39.943843749999999</v>
      </c>
      <c r="L19" s="24">
        <v>19.659666666666666</v>
      </c>
      <c r="M19" s="25">
        <v>15.377249999999998</v>
      </c>
      <c r="N19" s="82">
        <v>17.35053125</v>
      </c>
      <c r="O19" s="24">
        <v>47.943312499999998</v>
      </c>
      <c r="P19" s="24">
        <v>38.798093750000007</v>
      </c>
      <c r="Q19" s="24">
        <v>34.122749999999996</v>
      </c>
      <c r="R19" s="24">
        <v>22.632999999999999</v>
      </c>
      <c r="S19" s="24">
        <v>18.471531249999998</v>
      </c>
      <c r="T19" s="23">
        <v>22.225562499999999</v>
      </c>
      <c r="U19" s="24">
        <v>31.145000000000003</v>
      </c>
      <c r="V19" s="24">
        <v>48.287124999999996</v>
      </c>
      <c r="W19" s="24">
        <v>32.106812500000004</v>
      </c>
      <c r="X19" s="24">
        <v>26.471250000000001</v>
      </c>
      <c r="Y19" s="25">
        <v>18.112770833333332</v>
      </c>
      <c r="Z19" s="26">
        <f t="shared" si="0"/>
        <v>776.68150000000014</v>
      </c>
      <c r="AB19" s="2"/>
      <c r="AC19" s="20"/>
    </row>
    <row r="20" spans="1:30" ht="39.75" customHeight="1" x14ac:dyDescent="0.25">
      <c r="A20" s="94" t="s">
        <v>15</v>
      </c>
      <c r="B20" s="79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5"/>
      <c r="N20" s="83"/>
      <c r="O20" s="24"/>
      <c r="P20" s="24"/>
      <c r="Q20" s="24"/>
      <c r="R20" s="24"/>
      <c r="S20" s="24"/>
      <c r="T20" s="79"/>
      <c r="U20" s="24"/>
      <c r="V20" s="24"/>
      <c r="W20" s="24"/>
      <c r="X20" s="24"/>
      <c r="Y20" s="25"/>
      <c r="Z20" s="26">
        <f t="shared" si="0"/>
        <v>0</v>
      </c>
      <c r="AB20" s="2"/>
      <c r="AC20" s="20"/>
    </row>
    <row r="21" spans="1:30" ht="39.950000000000003" customHeight="1" x14ac:dyDescent="0.25">
      <c r="A21" s="95" t="s">
        <v>16</v>
      </c>
      <c r="B21" s="23">
        <v>45.61</v>
      </c>
      <c r="C21" s="24">
        <v>37.064749999999997</v>
      </c>
      <c r="D21" s="24">
        <v>37.064749999999997</v>
      </c>
      <c r="E21" s="24">
        <v>40.70371875</v>
      </c>
      <c r="F21" s="24">
        <v>41.27071875</v>
      </c>
      <c r="G21" s="24">
        <v>39.43840625</v>
      </c>
      <c r="H21" s="24">
        <v>39.43840625</v>
      </c>
      <c r="I21" s="24">
        <v>31.121458333333337</v>
      </c>
      <c r="J21" s="24">
        <v>31.721125000000004</v>
      </c>
      <c r="K21" s="24">
        <v>39.943843749999999</v>
      </c>
      <c r="L21" s="24">
        <v>19.659666666666666</v>
      </c>
      <c r="M21" s="25">
        <v>15.377249999999998</v>
      </c>
      <c r="N21" s="82">
        <v>17.35053125</v>
      </c>
      <c r="O21" s="24">
        <v>47.943312499999998</v>
      </c>
      <c r="P21" s="24">
        <v>38.798093750000007</v>
      </c>
      <c r="Q21" s="24">
        <v>34.122749999999996</v>
      </c>
      <c r="R21" s="24">
        <v>22.632999999999999</v>
      </c>
      <c r="S21" s="24">
        <v>18.471531249999998</v>
      </c>
      <c r="T21" s="23">
        <v>22.225562499999999</v>
      </c>
      <c r="U21" s="24">
        <v>31.145000000000003</v>
      </c>
      <c r="V21" s="24">
        <v>48.287124999999996</v>
      </c>
      <c r="W21" s="24">
        <v>32.106812500000004</v>
      </c>
      <c r="X21" s="24">
        <v>26.471250000000001</v>
      </c>
      <c r="Y21" s="25">
        <v>18.112770833333332</v>
      </c>
      <c r="Z21" s="26">
        <f t="shared" si="0"/>
        <v>776.08183333333352</v>
      </c>
      <c r="AB21" s="2"/>
      <c r="AC21" s="20"/>
    </row>
    <row r="22" spans="1:30" ht="39.950000000000003" customHeight="1" x14ac:dyDescent="0.25">
      <c r="A22" s="94" t="s">
        <v>17</v>
      </c>
      <c r="B22" s="23">
        <v>45.61</v>
      </c>
      <c r="C22" s="24">
        <v>37.064749999999997</v>
      </c>
      <c r="D22" s="24">
        <v>37.064749999999997</v>
      </c>
      <c r="E22" s="24">
        <v>40.70371875</v>
      </c>
      <c r="F22" s="24">
        <v>41.27071875</v>
      </c>
      <c r="G22" s="24">
        <v>39.43840625</v>
      </c>
      <c r="H22" s="24">
        <v>39.43840625</v>
      </c>
      <c r="I22" s="24">
        <v>31.121458333333337</v>
      </c>
      <c r="J22" s="24">
        <v>31.721125000000004</v>
      </c>
      <c r="K22" s="24">
        <v>39.943843749999999</v>
      </c>
      <c r="L22" s="24">
        <v>19.659666666666666</v>
      </c>
      <c r="M22" s="25">
        <v>15.377249999999998</v>
      </c>
      <c r="N22" s="82">
        <v>17.35053125</v>
      </c>
      <c r="O22" s="24">
        <v>47.943312499999998</v>
      </c>
      <c r="P22" s="24">
        <v>38.798093750000007</v>
      </c>
      <c r="Q22" s="24">
        <v>34.122749999999996</v>
      </c>
      <c r="R22" s="24">
        <v>22.632999999999999</v>
      </c>
      <c r="S22" s="24">
        <v>18.471531249999998</v>
      </c>
      <c r="T22" s="23">
        <v>22.225562499999999</v>
      </c>
      <c r="U22" s="24">
        <v>31.145000000000003</v>
      </c>
      <c r="V22" s="24">
        <v>48.287124999999996</v>
      </c>
      <c r="W22" s="24">
        <v>32.106812500000004</v>
      </c>
      <c r="X22" s="24">
        <v>26.471250000000001</v>
      </c>
      <c r="Y22" s="25">
        <v>18.112770833333332</v>
      </c>
      <c r="Z22" s="26">
        <f t="shared" si="0"/>
        <v>776.08183333333352</v>
      </c>
      <c r="AB22" s="2"/>
      <c r="AC22" s="20"/>
    </row>
    <row r="23" spans="1:30" ht="39.950000000000003" customHeight="1" x14ac:dyDescent="0.25">
      <c r="A23" s="95" t="s">
        <v>18</v>
      </c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5"/>
      <c r="N23" s="82"/>
      <c r="O23" s="24"/>
      <c r="P23" s="24"/>
      <c r="Q23" s="24"/>
      <c r="R23" s="24"/>
      <c r="S23" s="24"/>
      <c r="T23" s="23"/>
      <c r="U23" s="24"/>
      <c r="V23" s="24"/>
      <c r="W23" s="24"/>
      <c r="X23" s="24"/>
      <c r="Y23" s="25"/>
      <c r="Z23" s="26">
        <f t="shared" si="0"/>
        <v>0</v>
      </c>
      <c r="AB23" s="2"/>
      <c r="AC23" s="20"/>
    </row>
    <row r="24" spans="1:30" ht="39.950000000000003" customHeight="1" x14ac:dyDescent="0.25">
      <c r="A24" s="94" t="s">
        <v>19</v>
      </c>
      <c r="B24" s="23">
        <v>45.61</v>
      </c>
      <c r="C24" s="24">
        <v>37.064749999999997</v>
      </c>
      <c r="D24" s="24">
        <v>37.064749999999997</v>
      </c>
      <c r="E24" s="24">
        <v>40.70371875</v>
      </c>
      <c r="F24" s="24">
        <v>41.27071875</v>
      </c>
      <c r="G24" s="24">
        <v>39.43840625</v>
      </c>
      <c r="H24" s="24">
        <v>39.43840625</v>
      </c>
      <c r="I24" s="24">
        <v>31.121458333333337</v>
      </c>
      <c r="J24" s="24">
        <v>31.721125000000004</v>
      </c>
      <c r="K24" s="24">
        <v>39.943843749999999</v>
      </c>
      <c r="L24" s="24">
        <v>19.659666666666666</v>
      </c>
      <c r="M24" s="25">
        <v>15.377249999999998</v>
      </c>
      <c r="N24" s="82">
        <v>17.35053125</v>
      </c>
      <c r="O24" s="24">
        <v>47.943312499999998</v>
      </c>
      <c r="P24" s="24">
        <v>38.798093750000007</v>
      </c>
      <c r="Q24" s="24">
        <v>34.122749999999996</v>
      </c>
      <c r="R24" s="24">
        <v>22.632999999999999</v>
      </c>
      <c r="S24" s="24">
        <v>18.471531249999998</v>
      </c>
      <c r="T24" s="23">
        <v>22.225562499999999</v>
      </c>
      <c r="U24" s="24">
        <v>31.145000000000003</v>
      </c>
      <c r="V24" s="24">
        <v>48.287124999999996</v>
      </c>
      <c r="W24" s="24">
        <v>32.106812500000004</v>
      </c>
      <c r="X24" s="24">
        <v>26.471250000000001</v>
      </c>
      <c r="Y24" s="25">
        <v>18.112770833333332</v>
      </c>
      <c r="Z24" s="26">
        <f t="shared" si="0"/>
        <v>776.08183333333352</v>
      </c>
      <c r="AB24" s="2"/>
    </row>
    <row r="25" spans="1:30" ht="41.45" customHeight="1" x14ac:dyDescent="0.25">
      <c r="A25" s="95" t="s">
        <v>11</v>
      </c>
      <c r="B25" s="27">
        <f t="shared" ref="B25:C25" si="1">SUM(B18:B24)</f>
        <v>229.47750000000002</v>
      </c>
      <c r="C25" s="28">
        <f t="shared" si="1"/>
        <v>186.00400000000002</v>
      </c>
      <c r="D25" s="28">
        <f>SUM(D18:D24)</f>
        <v>186.00400000000002</v>
      </c>
      <c r="E25" s="28">
        <f t="shared" ref="E25:G25" si="2">SUM(E18:E24)</f>
        <v>204.12</v>
      </c>
      <c r="F25" s="28">
        <f t="shared" si="2"/>
        <v>206.38799999999998</v>
      </c>
      <c r="G25" s="28">
        <f t="shared" si="2"/>
        <v>197.428</v>
      </c>
      <c r="H25" s="28">
        <f>SUM(H18:H24)</f>
        <v>197.428</v>
      </c>
      <c r="I25" s="28">
        <f t="shared" ref="I25:M25" si="3">SUM(I18:I24)</f>
        <v>156.51300000000001</v>
      </c>
      <c r="J25" s="28">
        <f t="shared" si="3"/>
        <v>158.31200000000001</v>
      </c>
      <c r="K25" s="28">
        <f t="shared" si="3"/>
        <v>200.05649999999997</v>
      </c>
      <c r="L25" s="28">
        <f t="shared" si="3"/>
        <v>98.251999999999995</v>
      </c>
      <c r="M25" s="29">
        <f t="shared" si="3"/>
        <v>76.733999999999995</v>
      </c>
      <c r="N25" s="84">
        <f>SUM(N18:N24)</f>
        <v>87.262000000000015</v>
      </c>
      <c r="O25" s="28">
        <f t="shared" ref="O25:S25" si="4">SUM(O18:O24)</f>
        <v>240.65999999999997</v>
      </c>
      <c r="P25" s="28">
        <f t="shared" si="4"/>
        <v>194.34800000000001</v>
      </c>
      <c r="Q25" s="28">
        <f t="shared" si="4"/>
        <v>170.8245</v>
      </c>
      <c r="R25" s="28">
        <f t="shared" si="4"/>
        <v>113.27399999999999</v>
      </c>
      <c r="S25" s="28">
        <f t="shared" si="4"/>
        <v>92.406999999999996</v>
      </c>
      <c r="T25" s="27">
        <f>SUM(T18:T24)</f>
        <v>111.53099999999999</v>
      </c>
      <c r="U25" s="28">
        <f t="shared" ref="U25:Y25" si="5">SUM(U18:U24)</f>
        <v>155.84800000000001</v>
      </c>
      <c r="V25" s="28">
        <f t="shared" si="5"/>
        <v>241.29</v>
      </c>
      <c r="W25" s="28">
        <f t="shared" si="5"/>
        <v>160.77600000000001</v>
      </c>
      <c r="X25" s="28">
        <f t="shared" si="5"/>
        <v>132.45750000000001</v>
      </c>
      <c r="Y25" s="29">
        <f t="shared" si="5"/>
        <v>90.740999999999985</v>
      </c>
      <c r="Z25" s="26">
        <f t="shared" si="0"/>
        <v>3888.1359999999995</v>
      </c>
    </row>
    <row r="26" spans="1:30" s="2" customFormat="1" ht="36.75" customHeight="1" x14ac:dyDescent="0.25">
      <c r="A26" s="96" t="s">
        <v>20</v>
      </c>
      <c r="B26" s="30">
        <v>46.5</v>
      </c>
      <c r="C26" s="31">
        <v>45.5</v>
      </c>
      <c r="D26" s="31">
        <v>45.5</v>
      </c>
      <c r="E26" s="31">
        <v>45</v>
      </c>
      <c r="F26" s="31">
        <v>45.5</v>
      </c>
      <c r="G26" s="31">
        <v>44</v>
      </c>
      <c r="H26" s="31">
        <v>44</v>
      </c>
      <c r="I26" s="31">
        <v>43.5</v>
      </c>
      <c r="J26" s="31">
        <v>44</v>
      </c>
      <c r="K26" s="31">
        <v>43.5</v>
      </c>
      <c r="L26" s="31">
        <v>44</v>
      </c>
      <c r="M26" s="32">
        <v>43.5</v>
      </c>
      <c r="N26" s="85">
        <v>46</v>
      </c>
      <c r="O26" s="31">
        <v>45</v>
      </c>
      <c r="P26" s="31">
        <v>44</v>
      </c>
      <c r="Q26" s="31">
        <v>43.5</v>
      </c>
      <c r="R26" s="31">
        <v>43.5</v>
      </c>
      <c r="S26" s="31">
        <v>43</v>
      </c>
      <c r="T26" s="30">
        <v>47</v>
      </c>
      <c r="U26" s="31">
        <v>46</v>
      </c>
      <c r="V26" s="31">
        <v>45</v>
      </c>
      <c r="W26" s="31">
        <v>44</v>
      </c>
      <c r="X26" s="31">
        <v>43.5</v>
      </c>
      <c r="Y26" s="32">
        <v>43.5</v>
      </c>
      <c r="Z26" s="33">
        <f>+((Z25/Z27)/7)*1000</f>
        <v>44.589226940675914</v>
      </c>
    </row>
    <row r="27" spans="1:30" s="2" customFormat="1" ht="33" customHeight="1" x14ac:dyDescent="0.25">
      <c r="A27" s="97" t="s">
        <v>21</v>
      </c>
      <c r="B27" s="34">
        <v>705</v>
      </c>
      <c r="C27" s="35">
        <v>584</v>
      </c>
      <c r="D27" s="35">
        <v>584</v>
      </c>
      <c r="E27" s="35">
        <v>648</v>
      </c>
      <c r="F27" s="35">
        <v>648</v>
      </c>
      <c r="G27" s="35">
        <v>641</v>
      </c>
      <c r="H27" s="35">
        <v>641</v>
      </c>
      <c r="I27" s="35">
        <v>514</v>
      </c>
      <c r="J27" s="35">
        <v>514</v>
      </c>
      <c r="K27" s="35">
        <v>657</v>
      </c>
      <c r="L27" s="35">
        <v>319</v>
      </c>
      <c r="M27" s="36">
        <v>252</v>
      </c>
      <c r="N27" s="86">
        <v>271</v>
      </c>
      <c r="O27" s="35">
        <v>764</v>
      </c>
      <c r="P27" s="35">
        <v>631</v>
      </c>
      <c r="Q27" s="35">
        <v>561</v>
      </c>
      <c r="R27" s="35">
        <v>372</v>
      </c>
      <c r="S27" s="35">
        <v>307</v>
      </c>
      <c r="T27" s="34">
        <v>339</v>
      </c>
      <c r="U27" s="35">
        <v>484</v>
      </c>
      <c r="V27" s="35">
        <v>766</v>
      </c>
      <c r="W27" s="35">
        <v>522</v>
      </c>
      <c r="X27" s="35">
        <v>435</v>
      </c>
      <c r="Y27" s="36">
        <v>298</v>
      </c>
      <c r="Z27" s="37">
        <f>SUM(B27:Y27)</f>
        <v>12457</v>
      </c>
      <c r="AA27" s="2">
        <f>((Z25*1000)/Z27)/7</f>
        <v>44.589226940675921</v>
      </c>
    </row>
    <row r="28" spans="1:30" s="2" customFormat="1" ht="33" customHeight="1" x14ac:dyDescent="0.25">
      <c r="A28" s="98" t="s">
        <v>22</v>
      </c>
      <c r="B28" s="38">
        <f t="shared" ref="B28:H28" si="6">((B27*B26)*7/1000-B18-B19)/3</f>
        <v>45.609999999999992</v>
      </c>
      <c r="C28" s="39">
        <f t="shared" si="6"/>
        <v>37.064749999999997</v>
      </c>
      <c r="D28" s="39">
        <f t="shared" si="6"/>
        <v>37.064749999999997</v>
      </c>
      <c r="E28" s="39">
        <f t="shared" si="6"/>
        <v>40.70371875</v>
      </c>
      <c r="F28" s="39">
        <f t="shared" si="6"/>
        <v>41.27071875</v>
      </c>
      <c r="G28" s="39">
        <f t="shared" si="6"/>
        <v>39.43840625</v>
      </c>
      <c r="H28" s="39">
        <f t="shared" si="6"/>
        <v>39.43840625</v>
      </c>
      <c r="I28" s="39">
        <f>((I27*I26)*7/1000-I18-I19)/3</f>
        <v>31.121458333333337</v>
      </c>
      <c r="J28" s="39">
        <f t="shared" ref="J28:Y28" si="7">((J27*J26)*7/1000-J18-J19)/3</f>
        <v>31.721125000000004</v>
      </c>
      <c r="K28" s="39">
        <f t="shared" si="7"/>
        <v>39.943843749999999</v>
      </c>
      <c r="L28" s="39">
        <f t="shared" si="7"/>
        <v>19.659666666666666</v>
      </c>
      <c r="M28" s="40">
        <f t="shared" si="7"/>
        <v>15.377249999999998</v>
      </c>
      <c r="N28" s="87">
        <f t="shared" si="7"/>
        <v>17.35053125</v>
      </c>
      <c r="O28" s="39">
        <f t="shared" si="7"/>
        <v>47.943312499999998</v>
      </c>
      <c r="P28" s="39">
        <f t="shared" si="7"/>
        <v>38.798093750000007</v>
      </c>
      <c r="Q28" s="39">
        <f t="shared" si="7"/>
        <v>34.122749999999996</v>
      </c>
      <c r="R28" s="39">
        <f t="shared" si="7"/>
        <v>22.632999999999999</v>
      </c>
      <c r="S28" s="39">
        <f t="shared" si="7"/>
        <v>18.471531249999998</v>
      </c>
      <c r="T28" s="38">
        <f t="shared" si="7"/>
        <v>22.225562499999999</v>
      </c>
      <c r="U28" s="39">
        <f t="shared" si="7"/>
        <v>31.145</v>
      </c>
      <c r="V28" s="39">
        <f t="shared" si="7"/>
        <v>48.287124999999996</v>
      </c>
      <c r="W28" s="39">
        <f t="shared" si="7"/>
        <v>32.106812500000004</v>
      </c>
      <c r="X28" s="39">
        <f t="shared" si="7"/>
        <v>26.471250000000001</v>
      </c>
      <c r="Y28" s="40">
        <f t="shared" si="7"/>
        <v>18.112770833333332</v>
      </c>
      <c r="Z28" s="41"/>
    </row>
    <row r="29" spans="1:30" ht="33.75" customHeight="1" x14ac:dyDescent="0.25">
      <c r="A29" s="99" t="s">
        <v>23</v>
      </c>
      <c r="B29" s="42">
        <f t="shared" ref="B29:C29" si="8">((B27*B26)*7)/1000</f>
        <v>229.47749999999999</v>
      </c>
      <c r="C29" s="43">
        <f t="shared" si="8"/>
        <v>186.00399999999999</v>
      </c>
      <c r="D29" s="43">
        <f>((D27*D26)*7)/1000</f>
        <v>186.00399999999999</v>
      </c>
      <c r="E29" s="43">
        <f>((E27*E26)*7)/1000</f>
        <v>204.12</v>
      </c>
      <c r="F29" s="43">
        <f t="shared" ref="F29:G29" si="9">((F27*F26)*7)/1000</f>
        <v>206.38800000000001</v>
      </c>
      <c r="G29" s="43">
        <f t="shared" si="9"/>
        <v>197.428</v>
      </c>
      <c r="H29" s="43">
        <f>((H27*H26)*7)/1000</f>
        <v>197.428</v>
      </c>
      <c r="I29" s="43">
        <f>((I27*I26)*7)/1000</f>
        <v>156.51300000000001</v>
      </c>
      <c r="J29" s="43">
        <f t="shared" ref="J29:M29" si="10">((J27*J26)*7)/1000</f>
        <v>158.31200000000001</v>
      </c>
      <c r="K29" s="43">
        <f t="shared" si="10"/>
        <v>200.0565</v>
      </c>
      <c r="L29" s="43">
        <f t="shared" si="10"/>
        <v>98.251999999999995</v>
      </c>
      <c r="M29" s="90">
        <f t="shared" si="10"/>
        <v>76.733999999999995</v>
      </c>
      <c r="N29" s="88">
        <f>((N27*N26)*7)/1000</f>
        <v>87.262</v>
      </c>
      <c r="O29" s="43">
        <f>((O27*O26)*7)/1000</f>
        <v>240.66</v>
      </c>
      <c r="P29" s="43">
        <f>((P27*P26)*7)/1000</f>
        <v>194.34800000000001</v>
      </c>
      <c r="Q29" s="43">
        <f t="shared" ref="Q29:Y29" si="11">((Q27*Q26)*7)/1000</f>
        <v>170.8245</v>
      </c>
      <c r="R29" s="43">
        <f t="shared" si="11"/>
        <v>113.274</v>
      </c>
      <c r="S29" s="43">
        <f t="shared" si="11"/>
        <v>92.406999999999996</v>
      </c>
      <c r="T29" s="44">
        <f t="shared" si="11"/>
        <v>111.53100000000001</v>
      </c>
      <c r="U29" s="45">
        <f t="shared" si="11"/>
        <v>155.84800000000001</v>
      </c>
      <c r="V29" s="45">
        <f t="shared" si="11"/>
        <v>241.29</v>
      </c>
      <c r="W29" s="45">
        <f t="shared" si="11"/>
        <v>160.77600000000001</v>
      </c>
      <c r="X29" s="45">
        <f t="shared" si="11"/>
        <v>132.45750000000001</v>
      </c>
      <c r="Y29" s="46">
        <f t="shared" si="11"/>
        <v>90.741</v>
      </c>
      <c r="Z29" s="47"/>
    </row>
    <row r="30" spans="1:30" ht="33.75" customHeight="1" thickBot="1" x14ac:dyDescent="0.3">
      <c r="A30" s="100" t="s">
        <v>24</v>
      </c>
      <c r="B30" s="48">
        <f t="shared" ref="B30:C30" si="12">+(B25/B27)/7*1000</f>
        <v>46.5</v>
      </c>
      <c r="C30" s="49">
        <f t="shared" si="12"/>
        <v>45.5</v>
      </c>
      <c r="D30" s="49">
        <f>+(D25/D27)/7*1000</f>
        <v>45.5</v>
      </c>
      <c r="E30" s="49">
        <f t="shared" ref="E30:G30" si="13">+(E25/E27)/7*1000</f>
        <v>45</v>
      </c>
      <c r="F30" s="49">
        <f t="shared" si="13"/>
        <v>45.499999999999993</v>
      </c>
      <c r="G30" s="49">
        <f t="shared" si="13"/>
        <v>44</v>
      </c>
      <c r="H30" s="49">
        <f>+(H25/H27)/7*1000</f>
        <v>44</v>
      </c>
      <c r="I30" s="49">
        <f t="shared" ref="I30:M30" si="14">+(I25/I27)/7*1000</f>
        <v>43.5</v>
      </c>
      <c r="J30" s="49">
        <f t="shared" si="14"/>
        <v>44</v>
      </c>
      <c r="K30" s="49">
        <f t="shared" si="14"/>
        <v>43.499999999999993</v>
      </c>
      <c r="L30" s="49">
        <f t="shared" si="14"/>
        <v>44</v>
      </c>
      <c r="M30" s="50">
        <f t="shared" si="14"/>
        <v>43.5</v>
      </c>
      <c r="N30" s="89">
        <f>+(N25/N27)/7*1000</f>
        <v>46.000000000000007</v>
      </c>
      <c r="O30" s="49">
        <f t="shared" ref="O30:Y30" si="15">+(O25/O27)/7*1000</f>
        <v>44.999999999999993</v>
      </c>
      <c r="P30" s="49">
        <f t="shared" si="15"/>
        <v>44</v>
      </c>
      <c r="Q30" s="49">
        <f t="shared" si="15"/>
        <v>43.5</v>
      </c>
      <c r="R30" s="49">
        <f t="shared" si="15"/>
        <v>43.499999999999993</v>
      </c>
      <c r="S30" s="49">
        <f t="shared" si="15"/>
        <v>43</v>
      </c>
      <c r="T30" s="48">
        <f t="shared" si="15"/>
        <v>46.999999999999993</v>
      </c>
      <c r="U30" s="49">
        <f t="shared" si="15"/>
        <v>46</v>
      </c>
      <c r="V30" s="49">
        <f t="shared" si="15"/>
        <v>45</v>
      </c>
      <c r="W30" s="49">
        <f t="shared" si="15"/>
        <v>44</v>
      </c>
      <c r="X30" s="49">
        <f t="shared" si="15"/>
        <v>43.500000000000007</v>
      </c>
      <c r="Y30" s="50">
        <f t="shared" si="15"/>
        <v>43.499999999999993</v>
      </c>
      <c r="Z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320" t="s">
        <v>26</v>
      </c>
      <c r="C36" s="321"/>
      <c r="D36" s="321"/>
      <c r="E36" s="321"/>
      <c r="F36" s="321"/>
      <c r="G36" s="321"/>
      <c r="H36" s="318"/>
      <c r="I36" s="102"/>
      <c r="J36" s="55" t="s">
        <v>27</v>
      </c>
      <c r="K36" s="110"/>
      <c r="L36" s="321" t="s">
        <v>26</v>
      </c>
      <c r="M36" s="321"/>
      <c r="N36" s="321"/>
      <c r="O36" s="321"/>
      <c r="P36" s="318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27.211125000000003</v>
      </c>
      <c r="C39" s="82">
        <v>39.287424999999999</v>
      </c>
      <c r="D39" s="82">
        <v>39.287424999999999</v>
      </c>
      <c r="E39" s="82">
        <v>56.609499999999997</v>
      </c>
      <c r="F39" s="82">
        <v>47.228999999999999</v>
      </c>
      <c r="G39" s="82">
        <v>28.916399999999999</v>
      </c>
      <c r="H39" s="82">
        <v>12.8232</v>
      </c>
      <c r="I39" s="104">
        <f t="shared" ref="I39:I46" si="16">SUM(B39:H39)</f>
        <v>251.36407499999996</v>
      </c>
      <c r="J39" s="2"/>
      <c r="K39" s="94" t="s">
        <v>13</v>
      </c>
      <c r="L39" s="82">
        <v>13.973333333333334</v>
      </c>
      <c r="M39" s="82">
        <v>18.426666666666666</v>
      </c>
      <c r="N39" s="82">
        <v>17.026666666666667</v>
      </c>
      <c r="O39" s="82"/>
      <c r="P39" s="82"/>
      <c r="Q39" s="104">
        <f t="shared" ref="Q39:Q46" si="17">SUM(L39:P39)</f>
        <v>49.426666666666662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27.915468749999995</v>
      </c>
      <c r="C40" s="82">
        <v>40.315643750000007</v>
      </c>
      <c r="D40" s="82">
        <v>40.490643750000004</v>
      </c>
      <c r="E40" s="82">
        <v>58.306374999999996</v>
      </c>
      <c r="F40" s="82">
        <v>48.672749999999994</v>
      </c>
      <c r="G40" s="82">
        <v>29.761525000000002</v>
      </c>
      <c r="H40" s="82">
        <v>13.231950000000001</v>
      </c>
      <c r="I40" s="104">
        <f t="shared" si="16"/>
        <v>258.69435625</v>
      </c>
      <c r="J40" s="2"/>
      <c r="K40" s="95" t="s">
        <v>14</v>
      </c>
      <c r="L40" s="82">
        <v>12.6</v>
      </c>
      <c r="M40" s="82">
        <v>16.600000000000001</v>
      </c>
      <c r="N40" s="82">
        <v>15.4</v>
      </c>
      <c r="O40" s="82"/>
      <c r="P40" s="82"/>
      <c r="Q40" s="104">
        <f t="shared" si="17"/>
        <v>44.6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6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7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27.915468749999995</v>
      </c>
      <c r="C42" s="82">
        <v>40.315643750000007</v>
      </c>
      <c r="D42" s="82">
        <v>40.490643750000004</v>
      </c>
      <c r="E42" s="82">
        <v>58.306374999999996</v>
      </c>
      <c r="F42" s="82">
        <v>48.672749999999994</v>
      </c>
      <c r="G42" s="82">
        <v>29.761525000000002</v>
      </c>
      <c r="H42" s="82">
        <v>13.231950000000001</v>
      </c>
      <c r="I42" s="104">
        <f t="shared" si="16"/>
        <v>258.69435625</v>
      </c>
      <c r="J42" s="2"/>
      <c r="K42" s="95" t="s">
        <v>16</v>
      </c>
      <c r="L42" s="82">
        <v>12.8</v>
      </c>
      <c r="M42" s="82">
        <v>16.899999999999999</v>
      </c>
      <c r="N42" s="82">
        <v>15.6</v>
      </c>
      <c r="O42" s="82"/>
      <c r="P42" s="82"/>
      <c r="Q42" s="104">
        <f t="shared" si="17"/>
        <v>45.3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27.915468749999995</v>
      </c>
      <c r="C43" s="82">
        <v>40.315643750000007</v>
      </c>
      <c r="D43" s="82">
        <v>40.490643750000004</v>
      </c>
      <c r="E43" s="82">
        <v>58.306374999999996</v>
      </c>
      <c r="F43" s="82">
        <v>48.672749999999994</v>
      </c>
      <c r="G43" s="82">
        <v>29.761525000000002</v>
      </c>
      <c r="H43" s="82">
        <v>13.231950000000001</v>
      </c>
      <c r="I43" s="104">
        <f t="shared" si="16"/>
        <v>258.69435625</v>
      </c>
      <c r="J43" s="2"/>
      <c r="K43" s="94" t="s">
        <v>17</v>
      </c>
      <c r="L43" s="82">
        <v>12.8</v>
      </c>
      <c r="M43" s="82">
        <v>16.899999999999999</v>
      </c>
      <c r="N43" s="82">
        <v>15.6</v>
      </c>
      <c r="O43" s="82"/>
      <c r="P43" s="82"/>
      <c r="Q43" s="104">
        <f t="shared" si="17"/>
        <v>45.3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6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7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27.915468749999995</v>
      </c>
      <c r="C45" s="82">
        <v>40.315643750000007</v>
      </c>
      <c r="D45" s="82">
        <v>40.490643750000004</v>
      </c>
      <c r="E45" s="82">
        <v>58.306374999999996</v>
      </c>
      <c r="F45" s="82">
        <v>48.672749999999994</v>
      </c>
      <c r="G45" s="82">
        <v>29.761525000000002</v>
      </c>
      <c r="H45" s="82">
        <v>13.231950000000001</v>
      </c>
      <c r="I45" s="104">
        <f t="shared" si="16"/>
        <v>258.69435625</v>
      </c>
      <c r="J45" s="2"/>
      <c r="K45" s="94" t="s">
        <v>19</v>
      </c>
      <c r="L45" s="82">
        <v>12.8</v>
      </c>
      <c r="M45" s="82">
        <v>16.899999999999999</v>
      </c>
      <c r="N45" s="82">
        <v>15.6</v>
      </c>
      <c r="O45" s="82"/>
      <c r="P45" s="82"/>
      <c r="Q45" s="104">
        <f t="shared" si="17"/>
        <v>45.3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8">SUM(B39:B45)</f>
        <v>138.87299999999999</v>
      </c>
      <c r="C46" s="28">
        <f t="shared" si="18"/>
        <v>200.55</v>
      </c>
      <c r="D46" s="28">
        <f t="shared" si="18"/>
        <v>201.25</v>
      </c>
      <c r="E46" s="28">
        <f t="shared" si="18"/>
        <v>289.83499999999998</v>
      </c>
      <c r="F46" s="28">
        <f t="shared" si="18"/>
        <v>241.92000000000002</v>
      </c>
      <c r="G46" s="28">
        <f t="shared" si="18"/>
        <v>147.96250000000001</v>
      </c>
      <c r="H46" s="28">
        <f t="shared" si="18"/>
        <v>65.751000000000005</v>
      </c>
      <c r="I46" s="104">
        <f t="shared" si="16"/>
        <v>1286.1415000000002</v>
      </c>
      <c r="K46" s="80" t="s">
        <v>11</v>
      </c>
      <c r="L46" s="84">
        <f>SUM(L39:L45)</f>
        <v>64.973333333333329</v>
      </c>
      <c r="M46" s="28">
        <f>SUM(M39:M45)</f>
        <v>85.726666666666659</v>
      </c>
      <c r="N46" s="28">
        <f>SUM(N39:N45)</f>
        <v>79.226666666666674</v>
      </c>
      <c r="O46" s="28">
        <f>SUM(O39:O45)</f>
        <v>0</v>
      </c>
      <c r="P46" s="28">
        <f>SUM(P39:P45)</f>
        <v>0</v>
      </c>
      <c r="Q46" s="104">
        <f t="shared" si="17"/>
        <v>229.92666666666668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51</v>
      </c>
      <c r="C47" s="31">
        <v>50</v>
      </c>
      <c r="D47" s="31">
        <v>50</v>
      </c>
      <c r="E47" s="31">
        <v>49</v>
      </c>
      <c r="F47" s="31">
        <v>48</v>
      </c>
      <c r="G47" s="31">
        <v>47.5</v>
      </c>
      <c r="H47" s="31">
        <v>46.5</v>
      </c>
      <c r="I47" s="105">
        <f>+((I46/I48)/7)*1000</f>
        <v>49.00893571619099</v>
      </c>
      <c r="K47" s="113" t="s">
        <v>20</v>
      </c>
      <c r="L47" s="85">
        <v>61.5</v>
      </c>
      <c r="M47" s="31">
        <v>61.5</v>
      </c>
      <c r="N47" s="31">
        <v>61.5</v>
      </c>
      <c r="O47" s="31"/>
      <c r="P47" s="31"/>
      <c r="Q47" s="105">
        <f>+((Q46/Q48)/7)*1000</f>
        <v>61.510611735330841</v>
      </c>
      <c r="R47" s="65"/>
      <c r="S47" s="65"/>
    </row>
    <row r="48" spans="1:30" ht="33.75" customHeight="1" x14ac:dyDescent="0.25">
      <c r="A48" s="97" t="s">
        <v>21</v>
      </c>
      <c r="B48" s="86">
        <v>389</v>
      </c>
      <c r="C48" s="35">
        <v>573</v>
      </c>
      <c r="D48" s="35">
        <v>575</v>
      </c>
      <c r="E48" s="35">
        <v>845</v>
      </c>
      <c r="F48" s="35">
        <v>720</v>
      </c>
      <c r="G48" s="35">
        <v>445</v>
      </c>
      <c r="H48" s="35">
        <v>202</v>
      </c>
      <c r="I48" s="106">
        <f>SUM(B48:H48)</f>
        <v>3749</v>
      </c>
      <c r="J48" s="66"/>
      <c r="K48" s="97" t="s">
        <v>21</v>
      </c>
      <c r="L48" s="109">
        <v>151</v>
      </c>
      <c r="M48" s="67">
        <v>199</v>
      </c>
      <c r="N48" s="67">
        <v>184</v>
      </c>
      <c r="O48" s="67"/>
      <c r="P48" s="67"/>
      <c r="Q48" s="115">
        <f>SUM(L48:P48)</f>
        <v>534</v>
      </c>
      <c r="R48" s="68"/>
      <c r="S48" s="68"/>
    </row>
    <row r="49" spans="1:30" ht="33.75" customHeight="1" x14ac:dyDescent="0.25">
      <c r="A49" s="98" t="s">
        <v>22</v>
      </c>
      <c r="B49" s="87">
        <f t="shared" ref="B49:H49" si="19">((B48*B47)*7/1000-B39)/4</f>
        <v>27.915468749999995</v>
      </c>
      <c r="C49" s="39">
        <f t="shared" si="19"/>
        <v>40.315643750000007</v>
      </c>
      <c r="D49" s="39">
        <f t="shared" si="19"/>
        <v>40.490643750000004</v>
      </c>
      <c r="E49" s="39">
        <f t="shared" si="19"/>
        <v>58.306374999999996</v>
      </c>
      <c r="F49" s="39">
        <f t="shared" si="19"/>
        <v>48.672749999999994</v>
      </c>
      <c r="G49" s="39">
        <f t="shared" si="19"/>
        <v>29.761525000000002</v>
      </c>
      <c r="H49" s="39">
        <f t="shared" si="19"/>
        <v>13.231950000000001</v>
      </c>
      <c r="I49" s="107">
        <f>((I46*1000)/I48)/7</f>
        <v>49.00893571619099</v>
      </c>
      <c r="K49" s="98" t="s">
        <v>22</v>
      </c>
      <c r="L49" s="87">
        <f t="shared" ref="L49:P49" si="20">((L48*L47)*7/1000-L39-L40)/3</f>
        <v>12.810722222222219</v>
      </c>
      <c r="M49" s="39">
        <f t="shared" si="20"/>
        <v>16.880944444444445</v>
      </c>
      <c r="N49" s="39">
        <f t="shared" si="20"/>
        <v>15.595111111111111</v>
      </c>
      <c r="O49" s="39">
        <f t="shared" si="20"/>
        <v>0</v>
      </c>
      <c r="P49" s="39">
        <f t="shared" si="20"/>
        <v>0</v>
      </c>
      <c r="Q49" s="116">
        <f>((Q46*1000)/Q48)/7</f>
        <v>61.510611735330841</v>
      </c>
      <c r="R49" s="68"/>
      <c r="S49" s="68"/>
    </row>
    <row r="50" spans="1:30" ht="33.75" customHeight="1" x14ac:dyDescent="0.25">
      <c r="A50" s="99" t="s">
        <v>23</v>
      </c>
      <c r="B50" s="88">
        <f t="shared" ref="B50:H50" si="21">((B48*B47)*7)/1000</f>
        <v>138.87299999999999</v>
      </c>
      <c r="C50" s="43">
        <f t="shared" si="21"/>
        <v>200.55</v>
      </c>
      <c r="D50" s="43">
        <f t="shared" si="21"/>
        <v>201.25</v>
      </c>
      <c r="E50" s="43">
        <f t="shared" si="21"/>
        <v>289.83499999999998</v>
      </c>
      <c r="F50" s="43">
        <f t="shared" si="21"/>
        <v>241.92</v>
      </c>
      <c r="G50" s="43">
        <f t="shared" si="21"/>
        <v>147.96250000000001</v>
      </c>
      <c r="H50" s="43">
        <f t="shared" si="21"/>
        <v>65.751000000000005</v>
      </c>
      <c r="I50" s="90"/>
      <c r="K50" s="99" t="s">
        <v>23</v>
      </c>
      <c r="L50" s="88">
        <f>((L48*L47)*7)/1000</f>
        <v>65.005499999999998</v>
      </c>
      <c r="M50" s="43">
        <f>((M48*M47)*7)/1000</f>
        <v>85.669499999999999</v>
      </c>
      <c r="N50" s="43">
        <f>((N48*N47)*7)/1000</f>
        <v>79.212000000000003</v>
      </c>
      <c r="O50" s="43">
        <f>((O48*O47)*7)/1000</f>
        <v>0</v>
      </c>
      <c r="P50" s="43">
        <f>((P48*P47)*7)/1000</f>
        <v>0</v>
      </c>
      <c r="Q50" s="117"/>
    </row>
    <row r="51" spans="1:30" ht="33.75" customHeight="1" thickBot="1" x14ac:dyDescent="0.3">
      <c r="A51" s="100" t="s">
        <v>24</v>
      </c>
      <c r="B51" s="89">
        <f t="shared" ref="B51:H51" si="22">+(B46/B48)/7*1000</f>
        <v>51</v>
      </c>
      <c r="C51" s="49">
        <f t="shared" si="22"/>
        <v>50</v>
      </c>
      <c r="D51" s="49">
        <f t="shared" si="22"/>
        <v>49.999999999999993</v>
      </c>
      <c r="E51" s="49">
        <f t="shared" si="22"/>
        <v>48.999999999999993</v>
      </c>
      <c r="F51" s="49">
        <f t="shared" si="22"/>
        <v>48</v>
      </c>
      <c r="G51" s="49">
        <f t="shared" si="22"/>
        <v>47.5</v>
      </c>
      <c r="H51" s="49">
        <f t="shared" si="22"/>
        <v>46.5</v>
      </c>
      <c r="I51" s="108"/>
      <c r="J51" s="52"/>
      <c r="K51" s="100" t="s">
        <v>24</v>
      </c>
      <c r="L51" s="89">
        <f>+(L46/L48)/7*1000</f>
        <v>61.46956795963419</v>
      </c>
      <c r="M51" s="49">
        <f>+(M46/M48)/7*1000</f>
        <v>61.541038525963145</v>
      </c>
      <c r="N51" s="49">
        <f>+(N46/N48)/7*1000</f>
        <v>61.511387163561082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322"/>
      <c r="K54" s="32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320" t="s">
        <v>8</v>
      </c>
      <c r="C55" s="321"/>
      <c r="D55" s="321"/>
      <c r="E55" s="321"/>
      <c r="F55" s="318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v>47.9</v>
      </c>
      <c r="C58" s="82">
        <v>45.6</v>
      </c>
      <c r="D58" s="82">
        <v>39.1</v>
      </c>
      <c r="E58" s="82">
        <v>53</v>
      </c>
      <c r="F58" s="82"/>
      <c r="G58" s="104">
        <f t="shared" ref="G58:G65" si="23">SUM(B58:F58)</f>
        <v>185.6</v>
      </c>
      <c r="H58" s="76"/>
      <c r="I58" s="2"/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v>45.5</v>
      </c>
      <c r="C59" s="82">
        <v>43.2</v>
      </c>
      <c r="D59" s="82">
        <v>37</v>
      </c>
      <c r="E59" s="82">
        <v>50.2</v>
      </c>
      <c r="F59" s="82"/>
      <c r="G59" s="104">
        <f t="shared" si="23"/>
        <v>175.9</v>
      </c>
      <c r="H59" s="76"/>
      <c r="I59" s="2"/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2"/>
      <c r="C60" s="82"/>
      <c r="D60" s="82"/>
      <c r="E60" s="82"/>
      <c r="F60" s="24"/>
      <c r="G60" s="104">
        <f t="shared" si="23"/>
        <v>0</v>
      </c>
      <c r="H60" s="76"/>
      <c r="I60" s="2"/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v>45.5</v>
      </c>
      <c r="C61" s="82">
        <v>43.2</v>
      </c>
      <c r="D61" s="82">
        <v>37</v>
      </c>
      <c r="E61" s="82">
        <v>50.2</v>
      </c>
      <c r="F61" s="82"/>
      <c r="G61" s="104">
        <f t="shared" si="23"/>
        <v>175.9</v>
      </c>
      <c r="H61" s="76"/>
      <c r="I61" s="2"/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v>45.5</v>
      </c>
      <c r="C62" s="82">
        <v>43.2</v>
      </c>
      <c r="D62" s="82">
        <v>37</v>
      </c>
      <c r="E62" s="82">
        <v>50.2</v>
      </c>
      <c r="F62" s="82"/>
      <c r="G62" s="104">
        <f t="shared" si="23"/>
        <v>175.9</v>
      </c>
      <c r="H62" s="76"/>
      <c r="I62" s="2"/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/>
      <c r="C63" s="82"/>
      <c r="D63" s="82"/>
      <c r="E63" s="82"/>
      <c r="F63" s="82"/>
      <c r="G63" s="104">
        <f t="shared" si="23"/>
        <v>0</v>
      </c>
      <c r="H63" s="76"/>
      <c r="I63" s="2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v>45.5</v>
      </c>
      <c r="C64" s="82">
        <v>43.2</v>
      </c>
      <c r="D64" s="82">
        <v>37</v>
      </c>
      <c r="E64" s="82">
        <v>50.2</v>
      </c>
      <c r="F64" s="82"/>
      <c r="G64" s="104">
        <f t="shared" si="23"/>
        <v>175.9</v>
      </c>
      <c r="H64" s="76"/>
      <c r="I64" s="2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229.9</v>
      </c>
      <c r="C65" s="28">
        <f>SUM(C58:C64)</f>
        <v>218.39999999999998</v>
      </c>
      <c r="D65" s="28">
        <f>SUM(D58:D64)</f>
        <v>187.1</v>
      </c>
      <c r="E65" s="28">
        <f>SUM(E58:E64)</f>
        <v>253.8</v>
      </c>
      <c r="F65" s="28">
        <f>SUM(F58:F64)</f>
        <v>0</v>
      </c>
      <c r="G65" s="104">
        <f t="shared" si="23"/>
        <v>889.2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>
        <v>68</v>
      </c>
      <c r="C66" s="31">
        <v>68</v>
      </c>
      <c r="D66" s="31">
        <v>68</v>
      </c>
      <c r="E66" s="31">
        <v>68</v>
      </c>
      <c r="F66" s="31"/>
      <c r="G66" s="105">
        <f>+((G65/G67)/7)*1000</f>
        <v>68.002447231569306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483</v>
      </c>
      <c r="C67" s="67">
        <v>459</v>
      </c>
      <c r="D67" s="67">
        <v>393</v>
      </c>
      <c r="E67" s="67">
        <v>533</v>
      </c>
      <c r="F67" s="67"/>
      <c r="G67" s="115">
        <f>SUM(B67:F67)</f>
        <v>1868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 t="shared" ref="B68" si="24">((B67*B66)*7/1000-B58)/4</f>
        <v>45.501999999999995</v>
      </c>
      <c r="C68" s="39">
        <f t="shared" ref="C68" si="25">((C67*C66)*7/1000-C58)/4</f>
        <v>43.221000000000004</v>
      </c>
      <c r="D68" s="39">
        <f t="shared" ref="D68" si="26">((D67*D66)*7/1000-D58)/4</f>
        <v>36.992000000000004</v>
      </c>
      <c r="E68" s="39">
        <f t="shared" ref="E68" si="27">((E67*E66)*7/1000-E58)/4</f>
        <v>50.177</v>
      </c>
      <c r="F68" s="39">
        <f t="shared" ref="F68" si="28">((F67*F66)*7/1000-F58)/4</f>
        <v>0</v>
      </c>
      <c r="G68" s="119">
        <f>((G65*1000)/G67)/7</f>
        <v>68.002447231569292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229.90799999999999</v>
      </c>
      <c r="C69" s="43">
        <f>((C67*C66)*7)/1000</f>
        <v>218.48400000000001</v>
      </c>
      <c r="D69" s="43">
        <f>((D67*D66)*7)/1000</f>
        <v>187.06800000000001</v>
      </c>
      <c r="E69" s="43">
        <f>((E67*E66)*7)/1000</f>
        <v>253.708</v>
      </c>
      <c r="F69" s="43">
        <f>((F67*F66)*7)/1000</f>
        <v>0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67.997633836143152</v>
      </c>
      <c r="C70" s="49">
        <f>+(C65/C67)/7*1000</f>
        <v>67.973856209150327</v>
      </c>
      <c r="D70" s="49">
        <f>+(D65/D67)/7*1000</f>
        <v>68.011632133769538</v>
      </c>
      <c r="E70" s="49">
        <f>+(E65/E67)/7*1000</f>
        <v>68.024658268560714</v>
      </c>
      <c r="F70" s="49" t="e">
        <f>+(F65/F67)/7*1000</f>
        <v>#DIV/0!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T15:Y15"/>
    <mergeCell ref="B36:H36"/>
    <mergeCell ref="L36:P36"/>
    <mergeCell ref="J54:K54"/>
    <mergeCell ref="B55:F55"/>
    <mergeCell ref="A3:C3"/>
    <mergeCell ref="E9:G9"/>
    <mergeCell ref="R9:S9"/>
    <mergeCell ref="K11:L11"/>
    <mergeCell ref="B15:M15"/>
    <mergeCell ref="N15:S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35" zoomScale="30" zoomScaleNormal="30" workbookViewId="0">
      <selection activeCell="S24" sqref="S24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315" t="s">
        <v>0</v>
      </c>
      <c r="B3" s="315"/>
      <c r="C3" s="315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"/>
      <c r="Z3" s="2"/>
      <c r="AA3" s="2"/>
      <c r="AB3" s="2"/>
      <c r="AC3" s="2"/>
      <c r="AD3" s="25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57" t="s">
        <v>1</v>
      </c>
      <c r="B9" s="257"/>
      <c r="C9" s="257"/>
      <c r="D9" s="1"/>
      <c r="E9" s="316" t="s">
        <v>2</v>
      </c>
      <c r="F9" s="316"/>
      <c r="G9" s="316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316"/>
      <c r="S9" s="31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57"/>
      <c r="B10" s="257"/>
      <c r="C10" s="25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57" t="s">
        <v>4</v>
      </c>
      <c r="B11" s="257"/>
      <c r="C11" s="257"/>
      <c r="D11" s="1"/>
      <c r="E11" s="258">
        <v>1</v>
      </c>
      <c r="F11" s="1"/>
      <c r="G11" s="1"/>
      <c r="H11" s="1"/>
      <c r="I11" s="1"/>
      <c r="J11" s="1"/>
      <c r="K11" s="317" t="s">
        <v>61</v>
      </c>
      <c r="L11" s="317"/>
      <c r="M11" s="259"/>
      <c r="N11" s="259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57"/>
      <c r="B12" s="257"/>
      <c r="C12" s="257"/>
      <c r="D12" s="1"/>
      <c r="E12" s="5"/>
      <c r="F12" s="1"/>
      <c r="G12" s="1"/>
      <c r="H12" s="1"/>
      <c r="I12" s="1"/>
      <c r="J12" s="1"/>
      <c r="K12" s="259"/>
      <c r="L12" s="259"/>
      <c r="M12" s="259"/>
      <c r="N12" s="259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57"/>
      <c r="B13" s="257"/>
      <c r="C13" s="257"/>
      <c r="D13" s="257"/>
      <c r="E13" s="257"/>
      <c r="F13" s="257"/>
      <c r="G13" s="257"/>
      <c r="H13" s="257"/>
      <c r="I13" s="257"/>
      <c r="J13" s="257"/>
      <c r="K13" s="257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1"/>
      <c r="X13" s="1"/>
      <c r="Y13" s="1"/>
    </row>
    <row r="14" spans="1:30" s="3" customFormat="1" ht="27" thickBot="1" x14ac:dyDescent="0.3">
      <c r="A14" s="257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328" t="s">
        <v>8</v>
      </c>
      <c r="C15" s="329"/>
      <c r="D15" s="330"/>
      <c r="E15" s="328" t="s">
        <v>55</v>
      </c>
      <c r="F15" s="329"/>
      <c r="G15" s="329"/>
      <c r="H15" s="329"/>
      <c r="I15" s="329"/>
      <c r="J15" s="329"/>
      <c r="K15" s="329"/>
      <c r="L15" s="329"/>
      <c r="M15" s="330"/>
      <c r="N15" s="323" t="s">
        <v>9</v>
      </c>
      <c r="O15" s="323"/>
      <c r="P15" s="323"/>
      <c r="Q15" s="323"/>
      <c r="R15" s="323"/>
      <c r="S15" s="324"/>
      <c r="T15" s="325" t="s">
        <v>30</v>
      </c>
      <c r="U15" s="326"/>
      <c r="V15" s="326"/>
      <c r="W15" s="326"/>
      <c r="X15" s="326"/>
      <c r="Y15" s="327"/>
      <c r="Z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260">
        <v>3</v>
      </c>
      <c r="E16" s="78">
        <v>3</v>
      </c>
      <c r="F16" s="15">
        <v>4</v>
      </c>
      <c r="G16" s="15">
        <v>5</v>
      </c>
      <c r="H16" s="126">
        <v>6</v>
      </c>
      <c r="I16" s="15">
        <v>7</v>
      </c>
      <c r="J16" s="15">
        <v>8</v>
      </c>
      <c r="K16" s="126"/>
      <c r="L16" s="15"/>
      <c r="M16" s="17"/>
      <c r="N16" s="127">
        <v>1</v>
      </c>
      <c r="O16" s="15">
        <v>2</v>
      </c>
      <c r="P16" s="15">
        <v>3</v>
      </c>
      <c r="Q16" s="15">
        <v>4</v>
      </c>
      <c r="R16" s="15">
        <v>5</v>
      </c>
      <c r="S16" s="15">
        <v>6</v>
      </c>
      <c r="T16" s="16">
        <v>1</v>
      </c>
      <c r="U16" s="15">
        <v>2</v>
      </c>
      <c r="V16" s="78">
        <v>3</v>
      </c>
      <c r="W16" s="78">
        <v>4</v>
      </c>
      <c r="X16" s="78">
        <v>5</v>
      </c>
      <c r="Y16" s="17">
        <v>6</v>
      </c>
      <c r="Z16" s="18" t="s">
        <v>11</v>
      </c>
      <c r="AB16" s="20"/>
      <c r="AC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2">
        <v>3</v>
      </c>
      <c r="E17" s="81">
        <v>4</v>
      </c>
      <c r="F17" s="21">
        <v>5</v>
      </c>
      <c r="G17" s="21">
        <v>6</v>
      </c>
      <c r="H17" s="21">
        <v>7</v>
      </c>
      <c r="I17" s="21">
        <v>8</v>
      </c>
      <c r="J17" s="21">
        <v>9</v>
      </c>
      <c r="K17" s="21">
        <v>10</v>
      </c>
      <c r="L17" s="21">
        <v>11</v>
      </c>
      <c r="M17" s="22">
        <v>12</v>
      </c>
      <c r="N17" s="81">
        <v>1</v>
      </c>
      <c r="O17" s="21">
        <v>2</v>
      </c>
      <c r="P17" s="21">
        <v>3</v>
      </c>
      <c r="Q17" s="21">
        <v>4</v>
      </c>
      <c r="R17" s="21">
        <v>5</v>
      </c>
      <c r="S17" s="21">
        <v>6</v>
      </c>
      <c r="T17" s="14">
        <v>1</v>
      </c>
      <c r="U17" s="21">
        <v>2</v>
      </c>
      <c r="V17" s="21">
        <v>3</v>
      </c>
      <c r="W17" s="21">
        <v>4</v>
      </c>
      <c r="X17" s="21">
        <v>5</v>
      </c>
      <c r="Y17" s="22">
        <v>6</v>
      </c>
      <c r="Z17" s="18"/>
      <c r="AB17" s="2"/>
      <c r="AC17" s="20"/>
    </row>
    <row r="18" spans="1:30" ht="39.950000000000003" customHeight="1" x14ac:dyDescent="0.25">
      <c r="A18" s="94" t="s">
        <v>13</v>
      </c>
      <c r="B18" s="23">
        <v>45.61</v>
      </c>
      <c r="C18" s="24">
        <v>37.064749999999997</v>
      </c>
      <c r="D18" s="25">
        <v>37.064749999999997</v>
      </c>
      <c r="E18" s="82">
        <v>40.70371875</v>
      </c>
      <c r="F18" s="24">
        <v>41.27071875</v>
      </c>
      <c r="G18" s="24">
        <v>39.43840625</v>
      </c>
      <c r="H18" s="24">
        <v>39.43840625</v>
      </c>
      <c r="I18" s="24">
        <v>31.121458333333337</v>
      </c>
      <c r="J18" s="24">
        <v>31.721125000000004</v>
      </c>
      <c r="K18" s="24">
        <v>39.943843749999999</v>
      </c>
      <c r="L18" s="24">
        <v>19.659666666666666</v>
      </c>
      <c r="M18" s="25">
        <v>15.377249999999998</v>
      </c>
      <c r="N18" s="82">
        <v>17.35053125</v>
      </c>
      <c r="O18" s="24">
        <v>47.943312499999998</v>
      </c>
      <c r="P18" s="24">
        <v>38.798093750000007</v>
      </c>
      <c r="Q18" s="24">
        <v>34.122749999999996</v>
      </c>
      <c r="R18" s="24">
        <v>22.632999999999999</v>
      </c>
      <c r="S18" s="24">
        <v>18.471531249999998</v>
      </c>
      <c r="T18" s="23">
        <v>22.225562499999999</v>
      </c>
      <c r="U18" s="24">
        <v>31.145000000000003</v>
      </c>
      <c r="V18" s="24">
        <v>48.287124999999996</v>
      </c>
      <c r="W18" s="24">
        <v>32.106812500000004</v>
      </c>
      <c r="X18" s="24">
        <v>26.471250000000001</v>
      </c>
      <c r="Y18" s="25">
        <v>18.112770833333332</v>
      </c>
      <c r="Z18" s="26">
        <f t="shared" ref="Z18:Z25" si="0">SUM(B18:Y18)</f>
        <v>776.08183333333352</v>
      </c>
      <c r="AB18" s="2"/>
      <c r="AC18" s="20"/>
    </row>
    <row r="19" spans="1:30" ht="39.950000000000003" customHeight="1" x14ac:dyDescent="0.25">
      <c r="A19" s="95" t="s">
        <v>14</v>
      </c>
      <c r="B19" s="23">
        <v>47.117500000000007</v>
      </c>
      <c r="C19" s="24">
        <v>38.767812499999998</v>
      </c>
      <c r="D19" s="25">
        <v>38.685562499999996</v>
      </c>
      <c r="E19" s="82">
        <v>42.473695312499999</v>
      </c>
      <c r="F19" s="24">
        <v>42.413320312500005</v>
      </c>
      <c r="G19" s="24">
        <v>40.540398437500002</v>
      </c>
      <c r="H19" s="24">
        <v>41.180023437499997</v>
      </c>
      <c r="I19" s="24">
        <v>32.697135416666669</v>
      </c>
      <c r="J19" s="24">
        <v>32.996968750000001</v>
      </c>
      <c r="K19" s="24">
        <v>41.7527890625</v>
      </c>
      <c r="L19" s="24">
        <v>20.485458333333334</v>
      </c>
      <c r="M19" s="25">
        <v>16.000687499999998</v>
      </c>
      <c r="N19" s="82">
        <v>17.952117187500001</v>
      </c>
      <c r="O19" s="24">
        <v>50.184671874999999</v>
      </c>
      <c r="P19" s="24">
        <v>40.543851562499995</v>
      </c>
      <c r="Q19" s="24">
        <v>35.648062500000002</v>
      </c>
      <c r="R19" s="24">
        <v>23.636750000000003</v>
      </c>
      <c r="S19" s="24">
        <v>19.2897421875</v>
      </c>
      <c r="T19" s="23">
        <v>23.216234375000003</v>
      </c>
      <c r="U19" s="24">
        <v>32.446249999999999</v>
      </c>
      <c r="V19" s="24">
        <v>50.261468749999999</v>
      </c>
      <c r="W19" s="24">
        <v>33.537546875000004</v>
      </c>
      <c r="X19" s="24">
        <v>27.638437500000002</v>
      </c>
      <c r="Y19" s="25">
        <v>18.939307291666669</v>
      </c>
      <c r="Z19" s="26">
        <f t="shared" si="0"/>
        <v>808.40579166666657</v>
      </c>
      <c r="AB19" s="2"/>
      <c r="AC19" s="20"/>
    </row>
    <row r="20" spans="1:30" ht="39.75" customHeight="1" x14ac:dyDescent="0.25">
      <c r="A20" s="94" t="s">
        <v>15</v>
      </c>
      <c r="B20" s="79"/>
      <c r="C20" s="24"/>
      <c r="D20" s="25"/>
      <c r="E20" s="82"/>
      <c r="F20" s="24"/>
      <c r="G20" s="24"/>
      <c r="H20" s="24"/>
      <c r="I20" s="24"/>
      <c r="J20" s="24"/>
      <c r="K20" s="24"/>
      <c r="L20" s="24"/>
      <c r="M20" s="25"/>
      <c r="N20" s="83"/>
      <c r="O20" s="24"/>
      <c r="P20" s="24"/>
      <c r="Q20" s="24"/>
      <c r="R20" s="24"/>
      <c r="S20" s="24"/>
      <c r="T20" s="79"/>
      <c r="U20" s="24"/>
      <c r="V20" s="24"/>
      <c r="W20" s="24"/>
      <c r="X20" s="24"/>
      <c r="Y20" s="25"/>
      <c r="Z20" s="26">
        <f t="shared" si="0"/>
        <v>0</v>
      </c>
      <c r="AB20" s="2"/>
      <c r="AC20" s="20"/>
    </row>
    <row r="21" spans="1:30" ht="39.950000000000003" customHeight="1" x14ac:dyDescent="0.25">
      <c r="A21" s="95" t="s">
        <v>16</v>
      </c>
      <c r="B21" s="23">
        <v>47.117500000000007</v>
      </c>
      <c r="C21" s="24">
        <v>38.767812499999998</v>
      </c>
      <c r="D21" s="25">
        <v>38.685562499999996</v>
      </c>
      <c r="E21" s="82">
        <v>42.473695312499999</v>
      </c>
      <c r="F21" s="24">
        <v>42.413320312500005</v>
      </c>
      <c r="G21" s="24">
        <v>40.540398437500002</v>
      </c>
      <c r="H21" s="24">
        <v>41.180023437499997</v>
      </c>
      <c r="I21" s="24">
        <v>32.697135416666669</v>
      </c>
      <c r="J21" s="24">
        <v>32.996968750000001</v>
      </c>
      <c r="K21" s="24">
        <v>41.7527890625</v>
      </c>
      <c r="L21" s="24">
        <v>20.113291666666665</v>
      </c>
      <c r="M21" s="25">
        <v>16.000687499999998</v>
      </c>
      <c r="N21" s="82">
        <v>17.952117187500001</v>
      </c>
      <c r="O21" s="24">
        <v>50.184671874999999</v>
      </c>
      <c r="P21" s="24">
        <v>40.543851562499995</v>
      </c>
      <c r="Q21" s="24">
        <v>35.648062500000002</v>
      </c>
      <c r="R21" s="24">
        <v>23.636750000000003</v>
      </c>
      <c r="S21" s="24">
        <v>19.2897421875</v>
      </c>
      <c r="T21" s="23">
        <v>23.216234375000003</v>
      </c>
      <c r="U21" s="24">
        <v>32.446249999999999</v>
      </c>
      <c r="V21" s="24">
        <v>50.261468749999999</v>
      </c>
      <c r="W21" s="24">
        <v>33.537546875000004</v>
      </c>
      <c r="X21" s="24">
        <v>27.638437500000002</v>
      </c>
      <c r="Y21" s="25">
        <v>18.939307291666669</v>
      </c>
      <c r="Z21" s="26">
        <f t="shared" si="0"/>
        <v>808.03362499999992</v>
      </c>
      <c r="AB21" s="2"/>
      <c r="AC21" s="20"/>
    </row>
    <row r="22" spans="1:30" ht="39.950000000000003" customHeight="1" x14ac:dyDescent="0.25">
      <c r="A22" s="94" t="s">
        <v>17</v>
      </c>
      <c r="B22" s="23">
        <v>47.117500000000007</v>
      </c>
      <c r="C22" s="24">
        <v>38.767812499999998</v>
      </c>
      <c r="D22" s="25">
        <v>38.685562499999996</v>
      </c>
      <c r="E22" s="82">
        <v>42.473695312499999</v>
      </c>
      <c r="F22" s="24">
        <v>42.413320312500005</v>
      </c>
      <c r="G22" s="24">
        <v>40.540398437500002</v>
      </c>
      <c r="H22" s="24">
        <v>41.180023437499997</v>
      </c>
      <c r="I22" s="24">
        <v>32.697135416666669</v>
      </c>
      <c r="J22" s="24">
        <v>32.996968750000001</v>
      </c>
      <c r="K22" s="24">
        <v>41.7527890625</v>
      </c>
      <c r="L22" s="24">
        <v>20.113291666666665</v>
      </c>
      <c r="M22" s="25">
        <v>16.000687499999998</v>
      </c>
      <c r="N22" s="82">
        <v>17.952117187500001</v>
      </c>
      <c r="O22" s="24">
        <v>50.184671874999999</v>
      </c>
      <c r="P22" s="24">
        <v>40.543851562499995</v>
      </c>
      <c r="Q22" s="24">
        <v>35.648062500000002</v>
      </c>
      <c r="R22" s="24">
        <v>23.636750000000003</v>
      </c>
      <c r="S22" s="24">
        <v>19.2897421875</v>
      </c>
      <c r="T22" s="23">
        <v>23.216234375000003</v>
      </c>
      <c r="U22" s="24">
        <v>32.446249999999999</v>
      </c>
      <c r="V22" s="24">
        <v>50.261468749999999</v>
      </c>
      <c r="W22" s="24">
        <v>33.537546875000004</v>
      </c>
      <c r="X22" s="24">
        <v>27.638437500000002</v>
      </c>
      <c r="Y22" s="25">
        <v>18.939307291666669</v>
      </c>
      <c r="Z22" s="26">
        <f t="shared" si="0"/>
        <v>808.03362499999992</v>
      </c>
      <c r="AB22" s="2"/>
      <c r="AC22" s="20"/>
    </row>
    <row r="23" spans="1:30" ht="39.950000000000003" customHeight="1" x14ac:dyDescent="0.25">
      <c r="A23" s="95" t="s">
        <v>18</v>
      </c>
      <c r="B23" s="23"/>
      <c r="C23" s="24"/>
      <c r="D23" s="25"/>
      <c r="E23" s="82"/>
      <c r="F23" s="24"/>
      <c r="G23" s="24"/>
      <c r="H23" s="24"/>
      <c r="I23" s="24"/>
      <c r="J23" s="24"/>
      <c r="K23" s="24"/>
      <c r="L23" s="24"/>
      <c r="M23" s="25"/>
      <c r="N23" s="82"/>
      <c r="O23" s="24"/>
      <c r="P23" s="24"/>
      <c r="Q23" s="24"/>
      <c r="R23" s="24"/>
      <c r="S23" s="24"/>
      <c r="T23" s="23"/>
      <c r="U23" s="24"/>
      <c r="V23" s="24"/>
      <c r="W23" s="24"/>
      <c r="X23" s="24"/>
      <c r="Y23" s="25"/>
      <c r="Z23" s="26">
        <f t="shared" si="0"/>
        <v>0</v>
      </c>
      <c r="AB23" s="2"/>
      <c r="AC23" s="20"/>
    </row>
    <row r="24" spans="1:30" ht="39.950000000000003" customHeight="1" x14ac:dyDescent="0.25">
      <c r="A24" s="94" t="s">
        <v>19</v>
      </c>
      <c r="B24" s="23">
        <v>47.117500000000007</v>
      </c>
      <c r="C24" s="24">
        <v>38.767812499999998</v>
      </c>
      <c r="D24" s="25">
        <v>38.685562499999996</v>
      </c>
      <c r="E24" s="82">
        <v>42.473695312499999</v>
      </c>
      <c r="F24" s="24">
        <v>42.413320312500005</v>
      </c>
      <c r="G24" s="24">
        <v>40.540398437500002</v>
      </c>
      <c r="H24" s="24">
        <v>41.180023437499997</v>
      </c>
      <c r="I24" s="24">
        <v>32.697135416666669</v>
      </c>
      <c r="J24" s="24">
        <v>32.996968750000001</v>
      </c>
      <c r="K24" s="24">
        <v>41.7527890625</v>
      </c>
      <c r="L24" s="24">
        <v>20.113291666666665</v>
      </c>
      <c r="M24" s="25">
        <v>16.000687499999998</v>
      </c>
      <c r="N24" s="82">
        <v>17.952117187500001</v>
      </c>
      <c r="O24" s="24">
        <v>50.184671874999999</v>
      </c>
      <c r="P24" s="24">
        <v>40.543851562499995</v>
      </c>
      <c r="Q24" s="24">
        <v>35.648062500000002</v>
      </c>
      <c r="R24" s="24">
        <v>23.636750000000003</v>
      </c>
      <c r="S24" s="24">
        <v>19.2897421875</v>
      </c>
      <c r="T24" s="23">
        <v>23.216234375000003</v>
      </c>
      <c r="U24" s="24">
        <v>32.446249999999999</v>
      </c>
      <c r="V24" s="24">
        <v>50.261468749999999</v>
      </c>
      <c r="W24" s="24">
        <v>33.537546875000004</v>
      </c>
      <c r="X24" s="24">
        <v>27.638437500000002</v>
      </c>
      <c r="Y24" s="25">
        <v>18.939307291666669</v>
      </c>
      <c r="Z24" s="26">
        <f t="shared" si="0"/>
        <v>808.03362499999992</v>
      </c>
      <c r="AB24" s="2"/>
    </row>
    <row r="25" spans="1:30" ht="41.45" customHeight="1" x14ac:dyDescent="0.25">
      <c r="A25" s="95" t="s">
        <v>11</v>
      </c>
      <c r="B25" s="27">
        <f t="shared" ref="B25:C25" si="1">SUM(B18:B24)</f>
        <v>234.08000000000004</v>
      </c>
      <c r="C25" s="28">
        <f t="shared" si="1"/>
        <v>192.13599999999997</v>
      </c>
      <c r="D25" s="29">
        <f>SUM(D18:D24)</f>
        <v>191.80699999999999</v>
      </c>
      <c r="E25" s="84">
        <f t="shared" ref="E25:G25" si="2">SUM(E18:E24)</f>
        <v>210.5985</v>
      </c>
      <c r="F25" s="28">
        <f t="shared" si="2"/>
        <v>210.92400000000004</v>
      </c>
      <c r="G25" s="28">
        <f t="shared" si="2"/>
        <v>201.60000000000002</v>
      </c>
      <c r="H25" s="28">
        <f>SUM(H18:H24)</f>
        <v>204.1585</v>
      </c>
      <c r="I25" s="28">
        <f t="shared" ref="I25:M25" si="3">SUM(I18:I24)</f>
        <v>161.91</v>
      </c>
      <c r="J25" s="28">
        <f t="shared" si="3"/>
        <v>163.70900000000003</v>
      </c>
      <c r="K25" s="28">
        <f t="shared" si="3"/>
        <v>206.95500000000001</v>
      </c>
      <c r="L25" s="28">
        <f t="shared" si="3"/>
        <v>100.485</v>
      </c>
      <c r="M25" s="29">
        <f t="shared" si="3"/>
        <v>79.38</v>
      </c>
      <c r="N25" s="84">
        <f>SUM(N18:N24)</f>
        <v>89.158999999999992</v>
      </c>
      <c r="O25" s="28">
        <f t="shared" ref="O25:S25" si="4">SUM(O18:O24)</f>
        <v>248.68199999999999</v>
      </c>
      <c r="P25" s="28">
        <f t="shared" si="4"/>
        <v>200.9735</v>
      </c>
      <c r="Q25" s="28">
        <f t="shared" si="4"/>
        <v>176.71500000000003</v>
      </c>
      <c r="R25" s="28">
        <f t="shared" si="4"/>
        <v>117.18000000000002</v>
      </c>
      <c r="S25" s="28">
        <f t="shared" si="4"/>
        <v>95.630499999999984</v>
      </c>
      <c r="T25" s="27">
        <f>SUM(T18:T24)</f>
        <v>115.09050000000001</v>
      </c>
      <c r="U25" s="28">
        <f t="shared" ref="U25:Y25" si="5">SUM(U18:U24)</f>
        <v>160.92999999999998</v>
      </c>
      <c r="V25" s="28">
        <f t="shared" si="5"/>
        <v>249.333</v>
      </c>
      <c r="W25" s="28">
        <f t="shared" si="5"/>
        <v>166.25700000000003</v>
      </c>
      <c r="X25" s="28">
        <f t="shared" si="5"/>
        <v>137.02500000000003</v>
      </c>
      <c r="Y25" s="29">
        <f t="shared" si="5"/>
        <v>93.87</v>
      </c>
      <c r="Z25" s="26">
        <f t="shared" si="0"/>
        <v>4008.5885000000003</v>
      </c>
    </row>
    <row r="26" spans="1:30" s="2" customFormat="1" ht="36.75" customHeight="1" x14ac:dyDescent="0.25">
      <c r="A26" s="96" t="s">
        <v>20</v>
      </c>
      <c r="B26" s="30">
        <v>47.5</v>
      </c>
      <c r="C26" s="31">
        <v>47</v>
      </c>
      <c r="D26" s="32">
        <v>47</v>
      </c>
      <c r="E26" s="85">
        <v>46.5</v>
      </c>
      <c r="F26" s="31">
        <v>46.5</v>
      </c>
      <c r="G26" s="31">
        <v>45</v>
      </c>
      <c r="H26" s="31">
        <v>45.5</v>
      </c>
      <c r="I26" s="31">
        <v>45</v>
      </c>
      <c r="J26" s="31">
        <v>45.5</v>
      </c>
      <c r="K26" s="31">
        <v>45</v>
      </c>
      <c r="L26" s="31">
        <v>45</v>
      </c>
      <c r="M26" s="32">
        <v>45</v>
      </c>
      <c r="N26" s="85">
        <v>47</v>
      </c>
      <c r="O26" s="31">
        <v>46.5</v>
      </c>
      <c r="P26" s="31">
        <v>45.5</v>
      </c>
      <c r="Q26" s="31">
        <v>45</v>
      </c>
      <c r="R26" s="31">
        <v>45</v>
      </c>
      <c r="S26" s="31">
        <v>44.5</v>
      </c>
      <c r="T26" s="30">
        <v>48.5</v>
      </c>
      <c r="U26" s="31">
        <v>47.5</v>
      </c>
      <c r="V26" s="31">
        <v>46.5</v>
      </c>
      <c r="W26" s="31">
        <v>45.5</v>
      </c>
      <c r="X26" s="31">
        <v>45</v>
      </c>
      <c r="Y26" s="32">
        <v>45</v>
      </c>
      <c r="Z26" s="33">
        <f>+((Z25/Z27)/7)*1000</f>
        <v>45.985344896812009</v>
      </c>
    </row>
    <row r="27" spans="1:30" s="2" customFormat="1" ht="33" customHeight="1" x14ac:dyDescent="0.25">
      <c r="A27" s="97" t="s">
        <v>21</v>
      </c>
      <c r="B27" s="34">
        <v>704</v>
      </c>
      <c r="C27" s="35">
        <v>584</v>
      </c>
      <c r="D27" s="36">
        <v>583</v>
      </c>
      <c r="E27" s="86">
        <v>647</v>
      </c>
      <c r="F27" s="35">
        <v>648</v>
      </c>
      <c r="G27" s="35">
        <v>640</v>
      </c>
      <c r="H27" s="35">
        <v>641</v>
      </c>
      <c r="I27" s="35">
        <v>514</v>
      </c>
      <c r="J27" s="35">
        <v>514</v>
      </c>
      <c r="K27" s="35">
        <v>657</v>
      </c>
      <c r="L27" s="35">
        <v>319</v>
      </c>
      <c r="M27" s="36">
        <v>252</v>
      </c>
      <c r="N27" s="86">
        <v>271</v>
      </c>
      <c r="O27" s="35">
        <v>764</v>
      </c>
      <c r="P27" s="35">
        <v>631</v>
      </c>
      <c r="Q27" s="35">
        <v>561</v>
      </c>
      <c r="R27" s="35">
        <v>372</v>
      </c>
      <c r="S27" s="35">
        <v>307</v>
      </c>
      <c r="T27" s="34">
        <v>339</v>
      </c>
      <c r="U27" s="35">
        <v>484</v>
      </c>
      <c r="V27" s="35">
        <v>766</v>
      </c>
      <c r="W27" s="35">
        <v>522</v>
      </c>
      <c r="X27" s="35">
        <v>435</v>
      </c>
      <c r="Y27" s="36">
        <v>298</v>
      </c>
      <c r="Z27" s="37">
        <f>SUM(B27:Y27)</f>
        <v>12453</v>
      </c>
      <c r="AA27" s="2">
        <f>((Z25*1000)/Z27)/7</f>
        <v>45.985344896812016</v>
      </c>
    </row>
    <row r="28" spans="1:30" s="2" customFormat="1" ht="33" customHeight="1" x14ac:dyDescent="0.25">
      <c r="A28" s="98" t="s">
        <v>22</v>
      </c>
      <c r="B28" s="38">
        <f t="shared" ref="B28:K28" si="6">((B27*B26)*7/1000-B18-B19)/3</f>
        <v>47.117500000000007</v>
      </c>
      <c r="C28" s="39">
        <f t="shared" si="6"/>
        <v>38.767812499999998</v>
      </c>
      <c r="D28" s="40">
        <f t="shared" si="6"/>
        <v>38.685562499999996</v>
      </c>
      <c r="E28" s="87">
        <f t="shared" si="6"/>
        <v>42.473695312499999</v>
      </c>
      <c r="F28" s="39">
        <f t="shared" si="6"/>
        <v>42.413320312500005</v>
      </c>
      <c r="G28" s="39">
        <f t="shared" si="6"/>
        <v>40.540398437500002</v>
      </c>
      <c r="H28" s="39">
        <f t="shared" si="6"/>
        <v>41.180023437499997</v>
      </c>
      <c r="I28" s="39">
        <f t="shared" si="6"/>
        <v>32.697135416666669</v>
      </c>
      <c r="J28" s="39">
        <f t="shared" si="6"/>
        <v>32.996968750000001</v>
      </c>
      <c r="K28" s="39">
        <f t="shared" si="6"/>
        <v>41.7527890625</v>
      </c>
      <c r="L28" s="39">
        <f>((L27*L26)*7/1000-L18-L19)/3</f>
        <v>20.113291666666665</v>
      </c>
      <c r="M28" s="40">
        <f t="shared" ref="M28:Y28" si="7">((M27*M26)*7/1000-M18-M19)/3</f>
        <v>16.000687499999998</v>
      </c>
      <c r="N28" s="87">
        <f t="shared" si="7"/>
        <v>17.952117187500001</v>
      </c>
      <c r="O28" s="39">
        <f t="shared" si="7"/>
        <v>50.184671874999999</v>
      </c>
      <c r="P28" s="39">
        <f t="shared" si="7"/>
        <v>40.543851562499995</v>
      </c>
      <c r="Q28" s="39">
        <f t="shared" si="7"/>
        <v>35.648062500000002</v>
      </c>
      <c r="R28" s="39">
        <f t="shared" si="7"/>
        <v>23.636750000000003</v>
      </c>
      <c r="S28" s="39">
        <f t="shared" si="7"/>
        <v>19.2897421875</v>
      </c>
      <c r="T28" s="38">
        <f t="shared" si="7"/>
        <v>23.216234375000003</v>
      </c>
      <c r="U28" s="39">
        <f t="shared" si="7"/>
        <v>32.446249999999999</v>
      </c>
      <c r="V28" s="39">
        <f t="shared" si="7"/>
        <v>50.261468749999999</v>
      </c>
      <c r="W28" s="39">
        <f t="shared" si="7"/>
        <v>33.537546875000004</v>
      </c>
      <c r="X28" s="39">
        <f t="shared" si="7"/>
        <v>27.638437499999998</v>
      </c>
      <c r="Y28" s="40">
        <f t="shared" si="7"/>
        <v>18.939307291666669</v>
      </c>
      <c r="Z28" s="41"/>
    </row>
    <row r="29" spans="1:30" ht="33.75" customHeight="1" x14ac:dyDescent="0.25">
      <c r="A29" s="99" t="s">
        <v>23</v>
      </c>
      <c r="B29" s="42">
        <f t="shared" ref="B29:C29" si="8">((B27*B26)*7)/1000</f>
        <v>234.08</v>
      </c>
      <c r="C29" s="43">
        <f t="shared" si="8"/>
        <v>192.136</v>
      </c>
      <c r="D29" s="90">
        <f>((D27*D26)*7)/1000</f>
        <v>191.80699999999999</v>
      </c>
      <c r="E29" s="88">
        <f>((E27*E26)*7)/1000</f>
        <v>210.5985</v>
      </c>
      <c r="F29" s="43">
        <f t="shared" ref="F29:G29" si="9">((F27*F26)*7)/1000</f>
        <v>210.92400000000001</v>
      </c>
      <c r="G29" s="43">
        <f t="shared" si="9"/>
        <v>201.6</v>
      </c>
      <c r="H29" s="43">
        <f>((H27*H26)*7)/1000</f>
        <v>204.1585</v>
      </c>
      <c r="I29" s="43">
        <f>((I27*I26)*7)/1000</f>
        <v>161.91</v>
      </c>
      <c r="J29" s="43">
        <f t="shared" ref="J29:M29" si="10">((J27*J26)*7)/1000</f>
        <v>163.709</v>
      </c>
      <c r="K29" s="43">
        <f t="shared" si="10"/>
        <v>206.95500000000001</v>
      </c>
      <c r="L29" s="43">
        <f t="shared" si="10"/>
        <v>100.485</v>
      </c>
      <c r="M29" s="90">
        <f t="shared" si="10"/>
        <v>79.38</v>
      </c>
      <c r="N29" s="88">
        <f>((N27*N26)*7)/1000</f>
        <v>89.159000000000006</v>
      </c>
      <c r="O29" s="43">
        <f>((O27*O26)*7)/1000</f>
        <v>248.68199999999999</v>
      </c>
      <c r="P29" s="43">
        <f>((P27*P26)*7)/1000</f>
        <v>200.9735</v>
      </c>
      <c r="Q29" s="43">
        <f t="shared" ref="Q29:Y29" si="11">((Q27*Q26)*7)/1000</f>
        <v>176.715</v>
      </c>
      <c r="R29" s="43">
        <f t="shared" si="11"/>
        <v>117.18</v>
      </c>
      <c r="S29" s="43">
        <f t="shared" si="11"/>
        <v>95.630499999999998</v>
      </c>
      <c r="T29" s="44">
        <f t="shared" si="11"/>
        <v>115.09050000000001</v>
      </c>
      <c r="U29" s="45">
        <f t="shared" si="11"/>
        <v>160.93</v>
      </c>
      <c r="V29" s="45">
        <f t="shared" si="11"/>
        <v>249.333</v>
      </c>
      <c r="W29" s="45">
        <f t="shared" si="11"/>
        <v>166.25700000000001</v>
      </c>
      <c r="X29" s="45">
        <f t="shared" si="11"/>
        <v>137.02500000000001</v>
      </c>
      <c r="Y29" s="46">
        <f t="shared" si="11"/>
        <v>93.87</v>
      </c>
      <c r="Z29" s="47"/>
    </row>
    <row r="30" spans="1:30" ht="33.75" customHeight="1" thickBot="1" x14ac:dyDescent="0.3">
      <c r="A30" s="100" t="s">
        <v>24</v>
      </c>
      <c r="B30" s="48">
        <f t="shared" ref="B30:C30" si="12">+(B25/B27)/7*1000</f>
        <v>47.500000000000007</v>
      </c>
      <c r="C30" s="49">
        <f t="shared" si="12"/>
        <v>46.999999999999993</v>
      </c>
      <c r="D30" s="50">
        <f>+(D25/D27)/7*1000</f>
        <v>46.999999999999993</v>
      </c>
      <c r="E30" s="89">
        <f t="shared" ref="E30:G30" si="13">+(E25/E27)/7*1000</f>
        <v>46.5</v>
      </c>
      <c r="F30" s="49">
        <f t="shared" si="13"/>
        <v>46.500000000000007</v>
      </c>
      <c r="G30" s="49">
        <f t="shared" si="13"/>
        <v>45.000000000000007</v>
      </c>
      <c r="H30" s="49">
        <f>+(H25/H27)/7*1000</f>
        <v>45.5</v>
      </c>
      <c r="I30" s="49">
        <f t="shared" ref="I30:M30" si="14">+(I25/I27)/7*1000</f>
        <v>45</v>
      </c>
      <c r="J30" s="49">
        <f t="shared" si="14"/>
        <v>45.500000000000007</v>
      </c>
      <c r="K30" s="49">
        <f t="shared" si="14"/>
        <v>45</v>
      </c>
      <c r="L30" s="49">
        <f t="shared" si="14"/>
        <v>45</v>
      </c>
      <c r="M30" s="50">
        <f t="shared" si="14"/>
        <v>45</v>
      </c>
      <c r="N30" s="89">
        <f>+(N25/N27)/7*1000</f>
        <v>46.999999999999993</v>
      </c>
      <c r="O30" s="49">
        <f t="shared" ref="O30:Y30" si="15">+(O25/O27)/7*1000</f>
        <v>46.5</v>
      </c>
      <c r="P30" s="49">
        <f t="shared" si="15"/>
        <v>45.5</v>
      </c>
      <c r="Q30" s="49">
        <f t="shared" si="15"/>
        <v>45.000000000000007</v>
      </c>
      <c r="R30" s="49">
        <f t="shared" si="15"/>
        <v>45.000000000000007</v>
      </c>
      <c r="S30" s="49">
        <f t="shared" si="15"/>
        <v>44.499999999999993</v>
      </c>
      <c r="T30" s="48">
        <f t="shared" si="15"/>
        <v>48.5</v>
      </c>
      <c r="U30" s="49">
        <f t="shared" si="15"/>
        <v>47.499999999999993</v>
      </c>
      <c r="V30" s="49">
        <f t="shared" si="15"/>
        <v>46.5</v>
      </c>
      <c r="W30" s="49">
        <f t="shared" si="15"/>
        <v>45.500000000000007</v>
      </c>
      <c r="X30" s="49">
        <f t="shared" si="15"/>
        <v>45.000000000000007</v>
      </c>
      <c r="Y30" s="50">
        <f t="shared" si="15"/>
        <v>45</v>
      </c>
      <c r="Z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320" t="s">
        <v>26</v>
      </c>
      <c r="C36" s="321"/>
      <c r="D36" s="321"/>
      <c r="E36" s="321"/>
      <c r="F36" s="321"/>
      <c r="G36" s="321"/>
      <c r="H36" s="318"/>
      <c r="I36" s="102"/>
      <c r="J36" s="55" t="s">
        <v>27</v>
      </c>
      <c r="K36" s="110"/>
      <c r="L36" s="321" t="s">
        <v>26</v>
      </c>
      <c r="M36" s="321"/>
      <c r="N36" s="321"/>
      <c r="O36" s="321"/>
      <c r="P36" s="318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27.915468749999995</v>
      </c>
      <c r="C39" s="82">
        <v>40.315643750000007</v>
      </c>
      <c r="D39" s="82">
        <v>40.490643750000004</v>
      </c>
      <c r="E39" s="82">
        <v>58.306374999999996</v>
      </c>
      <c r="F39" s="82">
        <v>48.672749999999994</v>
      </c>
      <c r="G39" s="82">
        <v>29.761525000000002</v>
      </c>
      <c r="H39" s="82">
        <v>13.231950000000001</v>
      </c>
      <c r="I39" s="104">
        <f t="shared" ref="I39:I46" si="16">SUM(B39:H39)</f>
        <v>258.69435625</v>
      </c>
      <c r="J39" s="2"/>
      <c r="K39" s="94" t="s">
        <v>13</v>
      </c>
      <c r="L39" s="82">
        <v>12.8</v>
      </c>
      <c r="M39" s="82">
        <v>16.899999999999999</v>
      </c>
      <c r="N39" s="82">
        <v>15.6</v>
      </c>
      <c r="O39" s="82"/>
      <c r="P39" s="82"/>
      <c r="Q39" s="104">
        <f t="shared" ref="Q39:Q46" si="17">SUM(L39:P39)</f>
        <v>45.3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29.441257812499998</v>
      </c>
      <c r="C40" s="82">
        <v>42.565464062499998</v>
      </c>
      <c r="D40" s="82">
        <v>42.705464062499999</v>
      </c>
      <c r="E40" s="82">
        <v>61.488906249999999</v>
      </c>
      <c r="F40" s="82">
        <v>51.461812500000008</v>
      </c>
      <c r="G40" s="82">
        <v>31.40961875</v>
      </c>
      <c r="H40" s="82">
        <v>14.013512500000001</v>
      </c>
      <c r="I40" s="104">
        <f t="shared" si="16"/>
        <v>273.08603593750001</v>
      </c>
      <c r="J40" s="2"/>
      <c r="K40" s="95" t="s">
        <v>14</v>
      </c>
      <c r="L40" s="82">
        <v>13.3</v>
      </c>
      <c r="M40" s="82">
        <v>17.399999999999999</v>
      </c>
      <c r="N40" s="82">
        <v>16.2</v>
      </c>
      <c r="O40" s="82"/>
      <c r="P40" s="82"/>
      <c r="Q40" s="104">
        <f t="shared" si="17"/>
        <v>46.9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6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7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29.441257812499998</v>
      </c>
      <c r="C42" s="82">
        <v>42.565464062499998</v>
      </c>
      <c r="D42" s="82">
        <v>42.705464062499999</v>
      </c>
      <c r="E42" s="82">
        <v>61.488906249999999</v>
      </c>
      <c r="F42" s="82">
        <v>51.461812500000008</v>
      </c>
      <c r="G42" s="82">
        <v>31.40961875</v>
      </c>
      <c r="H42" s="82">
        <v>14.013512500000001</v>
      </c>
      <c r="I42" s="104">
        <f t="shared" si="16"/>
        <v>273.08603593750001</v>
      </c>
      <c r="J42" s="2"/>
      <c r="K42" s="95" t="s">
        <v>16</v>
      </c>
      <c r="L42" s="82">
        <v>13.3</v>
      </c>
      <c r="M42" s="82">
        <v>17.399999999999999</v>
      </c>
      <c r="N42" s="82">
        <v>16.2</v>
      </c>
      <c r="O42" s="82"/>
      <c r="P42" s="82"/>
      <c r="Q42" s="104">
        <f t="shared" si="17"/>
        <v>46.9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29.441257812499998</v>
      </c>
      <c r="C43" s="82">
        <v>42.565464062499998</v>
      </c>
      <c r="D43" s="82">
        <v>42.705464062499999</v>
      </c>
      <c r="E43" s="82">
        <v>61.488906249999999</v>
      </c>
      <c r="F43" s="82">
        <v>51.461812500000008</v>
      </c>
      <c r="G43" s="82">
        <v>31.40961875</v>
      </c>
      <c r="H43" s="82">
        <v>14.013512500000001</v>
      </c>
      <c r="I43" s="104">
        <f t="shared" si="16"/>
        <v>273.08603593750001</v>
      </c>
      <c r="J43" s="2"/>
      <c r="K43" s="94" t="s">
        <v>17</v>
      </c>
      <c r="L43" s="82">
        <v>13.3</v>
      </c>
      <c r="M43" s="82">
        <v>17.399999999999999</v>
      </c>
      <c r="N43" s="82">
        <v>16.2</v>
      </c>
      <c r="O43" s="82"/>
      <c r="P43" s="82"/>
      <c r="Q43" s="104">
        <f t="shared" si="17"/>
        <v>46.9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6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7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29.441257812499998</v>
      </c>
      <c r="C45" s="82">
        <v>42.565464062499998</v>
      </c>
      <c r="D45" s="82">
        <v>42.705464062499999</v>
      </c>
      <c r="E45" s="82">
        <v>61.488906249999999</v>
      </c>
      <c r="F45" s="82">
        <v>51.461812500000008</v>
      </c>
      <c r="G45" s="82">
        <v>31.40961875</v>
      </c>
      <c r="H45" s="82">
        <v>14.013512500000001</v>
      </c>
      <c r="I45" s="104">
        <f t="shared" si="16"/>
        <v>273.08603593750001</v>
      </c>
      <c r="J45" s="2"/>
      <c r="K45" s="94" t="s">
        <v>19</v>
      </c>
      <c r="L45" s="82">
        <v>13.4</v>
      </c>
      <c r="M45" s="82">
        <v>17.5</v>
      </c>
      <c r="N45" s="82">
        <v>16.3</v>
      </c>
      <c r="O45" s="82"/>
      <c r="P45" s="82"/>
      <c r="Q45" s="104">
        <f t="shared" si="17"/>
        <v>47.2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8">SUM(B39:B45)</f>
        <v>145.68049999999999</v>
      </c>
      <c r="C46" s="28">
        <f t="shared" si="18"/>
        <v>210.57749999999999</v>
      </c>
      <c r="D46" s="28">
        <f t="shared" si="18"/>
        <v>211.3125</v>
      </c>
      <c r="E46" s="28">
        <f t="shared" si="18"/>
        <v>304.262</v>
      </c>
      <c r="F46" s="28">
        <f t="shared" si="18"/>
        <v>254.52000000000004</v>
      </c>
      <c r="G46" s="28">
        <f t="shared" si="18"/>
        <v>155.39999999999998</v>
      </c>
      <c r="H46" s="28">
        <f t="shared" si="18"/>
        <v>69.286000000000016</v>
      </c>
      <c r="I46" s="104">
        <f t="shared" si="16"/>
        <v>1351.0385000000001</v>
      </c>
      <c r="K46" s="80" t="s">
        <v>11</v>
      </c>
      <c r="L46" s="84">
        <f>SUM(L39:L45)</f>
        <v>66.100000000000009</v>
      </c>
      <c r="M46" s="28">
        <f>SUM(M39:M45)</f>
        <v>86.6</v>
      </c>
      <c r="N46" s="28">
        <f>SUM(N39:N45)</f>
        <v>80.5</v>
      </c>
      <c r="O46" s="28">
        <f>SUM(O39:O45)</f>
        <v>0</v>
      </c>
      <c r="P46" s="28">
        <f>SUM(P39:P45)</f>
        <v>0</v>
      </c>
      <c r="Q46" s="104">
        <f t="shared" si="17"/>
        <v>233.2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53.5</v>
      </c>
      <c r="C47" s="31">
        <v>52.5</v>
      </c>
      <c r="D47" s="31">
        <v>52.5</v>
      </c>
      <c r="E47" s="31">
        <v>51.5</v>
      </c>
      <c r="F47" s="31">
        <v>50.5</v>
      </c>
      <c r="G47" s="31">
        <v>50</v>
      </c>
      <c r="H47" s="31">
        <v>49</v>
      </c>
      <c r="I47" s="105">
        <f>+((I46/I48)/7)*1000</f>
        <v>51.50934080597812</v>
      </c>
      <c r="K47" s="113" t="s">
        <v>20</v>
      </c>
      <c r="L47" s="85">
        <v>62.5</v>
      </c>
      <c r="M47" s="31">
        <v>62.5</v>
      </c>
      <c r="N47" s="31">
        <v>62.5</v>
      </c>
      <c r="O47" s="31"/>
      <c r="P47" s="31"/>
      <c r="Q47" s="105">
        <f>+((Q46/Q48)/7)*1000</f>
        <v>62.503350308228356</v>
      </c>
      <c r="R47" s="65"/>
      <c r="S47" s="65"/>
    </row>
    <row r="48" spans="1:30" ht="33.75" customHeight="1" x14ac:dyDescent="0.25">
      <c r="A48" s="97" t="s">
        <v>21</v>
      </c>
      <c r="B48" s="86">
        <v>389</v>
      </c>
      <c r="C48" s="35">
        <v>573</v>
      </c>
      <c r="D48" s="35">
        <v>575</v>
      </c>
      <c r="E48" s="35">
        <v>844</v>
      </c>
      <c r="F48" s="35">
        <v>720</v>
      </c>
      <c r="G48" s="35">
        <v>444</v>
      </c>
      <c r="H48" s="35">
        <v>202</v>
      </c>
      <c r="I48" s="106">
        <f>SUM(B48:H48)</f>
        <v>3747</v>
      </c>
      <c r="J48" s="66"/>
      <c r="K48" s="97" t="s">
        <v>21</v>
      </c>
      <c r="L48" s="109">
        <v>151</v>
      </c>
      <c r="M48" s="67">
        <v>198</v>
      </c>
      <c r="N48" s="67">
        <v>184</v>
      </c>
      <c r="O48" s="67"/>
      <c r="P48" s="67"/>
      <c r="Q48" s="115">
        <f>SUM(L48:P48)</f>
        <v>533</v>
      </c>
      <c r="R48" s="68"/>
      <c r="S48" s="68"/>
    </row>
    <row r="49" spans="1:30" ht="33.75" customHeight="1" x14ac:dyDescent="0.25">
      <c r="A49" s="98" t="s">
        <v>22</v>
      </c>
      <c r="B49" s="87">
        <f t="shared" ref="B49:H49" si="19">((B48*B47)*7/1000-B39)/4</f>
        <v>29.441257812499998</v>
      </c>
      <c r="C49" s="39">
        <f t="shared" si="19"/>
        <v>42.565464062499998</v>
      </c>
      <c r="D49" s="39">
        <f t="shared" si="19"/>
        <v>42.705464062499999</v>
      </c>
      <c r="E49" s="39">
        <f t="shared" si="19"/>
        <v>61.488906249999999</v>
      </c>
      <c r="F49" s="39">
        <f t="shared" si="19"/>
        <v>51.461812500000008</v>
      </c>
      <c r="G49" s="39">
        <f t="shared" si="19"/>
        <v>31.40961875</v>
      </c>
      <c r="H49" s="39">
        <f t="shared" si="19"/>
        <v>14.013512500000001</v>
      </c>
      <c r="I49" s="107">
        <f>((I46*1000)/I48)/7</f>
        <v>51.50934080597812</v>
      </c>
      <c r="K49" s="98" t="s">
        <v>22</v>
      </c>
      <c r="L49" s="87">
        <f t="shared" ref="L49:P49" si="20">((L48*L47)*7/1000-L39)/4</f>
        <v>13.315625000000001</v>
      </c>
      <c r="M49" s="39">
        <f t="shared" si="20"/>
        <v>17.431249999999999</v>
      </c>
      <c r="N49" s="39">
        <f t="shared" si="20"/>
        <v>16.225000000000001</v>
      </c>
      <c r="O49" s="39">
        <f t="shared" si="20"/>
        <v>0</v>
      </c>
      <c r="P49" s="39">
        <f t="shared" si="20"/>
        <v>0</v>
      </c>
      <c r="Q49" s="116">
        <f>((Q46*1000)/Q48)/7</f>
        <v>62.503350308228356</v>
      </c>
      <c r="R49" s="68"/>
      <c r="S49" s="68"/>
    </row>
    <row r="50" spans="1:30" ht="33.75" customHeight="1" x14ac:dyDescent="0.25">
      <c r="A50" s="99" t="s">
        <v>23</v>
      </c>
      <c r="B50" s="88">
        <f t="shared" ref="B50:H50" si="21">((B48*B47)*7)/1000</f>
        <v>145.68049999999999</v>
      </c>
      <c r="C50" s="43">
        <f t="shared" si="21"/>
        <v>210.57749999999999</v>
      </c>
      <c r="D50" s="43">
        <f t="shared" si="21"/>
        <v>211.3125</v>
      </c>
      <c r="E50" s="43">
        <f t="shared" si="21"/>
        <v>304.262</v>
      </c>
      <c r="F50" s="43">
        <f t="shared" si="21"/>
        <v>254.52</v>
      </c>
      <c r="G50" s="43">
        <f t="shared" si="21"/>
        <v>155.4</v>
      </c>
      <c r="H50" s="43">
        <f t="shared" si="21"/>
        <v>69.286000000000001</v>
      </c>
      <c r="I50" s="90"/>
      <c r="K50" s="99" t="s">
        <v>23</v>
      </c>
      <c r="L50" s="88">
        <f>((L48*L47)*7)/1000</f>
        <v>66.0625</v>
      </c>
      <c r="M50" s="43">
        <f>((M48*M47)*7)/1000</f>
        <v>86.625</v>
      </c>
      <c r="N50" s="43">
        <f>((N48*N47)*7)/1000</f>
        <v>80.5</v>
      </c>
      <c r="O50" s="43">
        <f>((O48*O47)*7)/1000</f>
        <v>0</v>
      </c>
      <c r="P50" s="43">
        <f>((P48*P47)*7)/1000</f>
        <v>0</v>
      </c>
      <c r="Q50" s="117"/>
    </row>
    <row r="51" spans="1:30" ht="33.75" customHeight="1" thickBot="1" x14ac:dyDescent="0.3">
      <c r="A51" s="100" t="s">
        <v>24</v>
      </c>
      <c r="B51" s="89">
        <f t="shared" ref="B51:H51" si="22">+(B46/B48)/7*1000</f>
        <v>53.5</v>
      </c>
      <c r="C51" s="49">
        <f t="shared" si="22"/>
        <v>52.5</v>
      </c>
      <c r="D51" s="49">
        <f t="shared" si="22"/>
        <v>52.5</v>
      </c>
      <c r="E51" s="49">
        <f t="shared" si="22"/>
        <v>51.5</v>
      </c>
      <c r="F51" s="49">
        <f t="shared" si="22"/>
        <v>50.5</v>
      </c>
      <c r="G51" s="49">
        <f t="shared" si="22"/>
        <v>49.999999999999986</v>
      </c>
      <c r="H51" s="49">
        <f t="shared" si="22"/>
        <v>49.000000000000007</v>
      </c>
      <c r="I51" s="108"/>
      <c r="J51" s="52"/>
      <c r="K51" s="100" t="s">
        <v>24</v>
      </c>
      <c r="L51" s="89">
        <f>+(L46/L48)/7*1000</f>
        <v>62.535477767265853</v>
      </c>
      <c r="M51" s="49">
        <f>+(M46/M48)/7*1000</f>
        <v>62.481962481962476</v>
      </c>
      <c r="N51" s="49">
        <f>+(N46/N48)/7*1000</f>
        <v>62.5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322"/>
      <c r="K54" s="32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320" t="s">
        <v>8</v>
      </c>
      <c r="C55" s="321"/>
      <c r="D55" s="321"/>
      <c r="E55" s="321"/>
      <c r="F55" s="318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v>45.5</v>
      </c>
      <c r="C58" s="82">
        <v>43.2</v>
      </c>
      <c r="D58" s="82">
        <v>37</v>
      </c>
      <c r="E58" s="82">
        <v>50.2</v>
      </c>
      <c r="F58" s="82"/>
      <c r="G58" s="104">
        <f t="shared" ref="G58:G65" si="23">SUM(B58:F58)</f>
        <v>175.9</v>
      </c>
      <c r="H58" s="76"/>
      <c r="I58" s="2"/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v>47.8</v>
      </c>
      <c r="C59" s="82">
        <v>45.3</v>
      </c>
      <c r="D59" s="82">
        <v>38.6</v>
      </c>
      <c r="E59" s="82">
        <v>52.2</v>
      </c>
      <c r="F59" s="82"/>
      <c r="G59" s="104">
        <f t="shared" si="23"/>
        <v>183.89999999999998</v>
      </c>
      <c r="H59" s="76"/>
      <c r="I59" s="2"/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2"/>
      <c r="C60" s="82"/>
      <c r="D60" s="82"/>
      <c r="E60" s="82"/>
      <c r="F60" s="24"/>
      <c r="G60" s="104">
        <f t="shared" si="23"/>
        <v>0</v>
      </c>
      <c r="H60" s="76"/>
      <c r="I60" s="2"/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v>47.8</v>
      </c>
      <c r="C61" s="82">
        <v>45.3</v>
      </c>
      <c r="D61" s="82">
        <v>38.6</v>
      </c>
      <c r="E61" s="82">
        <v>52.3</v>
      </c>
      <c r="F61" s="82"/>
      <c r="G61" s="104">
        <f t="shared" si="23"/>
        <v>184</v>
      </c>
      <c r="H61" s="76"/>
      <c r="I61" s="2"/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v>47.8</v>
      </c>
      <c r="C62" s="82">
        <v>45.3</v>
      </c>
      <c r="D62" s="82">
        <v>38.6</v>
      </c>
      <c r="E62" s="82">
        <v>52.3</v>
      </c>
      <c r="F62" s="82"/>
      <c r="G62" s="104">
        <f t="shared" si="23"/>
        <v>184</v>
      </c>
      <c r="H62" s="76"/>
      <c r="I62" s="2"/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/>
      <c r="C63" s="82"/>
      <c r="D63" s="82"/>
      <c r="E63" s="82"/>
      <c r="F63" s="82"/>
      <c r="G63" s="104">
        <f t="shared" si="23"/>
        <v>0</v>
      </c>
      <c r="H63" s="76"/>
      <c r="I63" s="2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v>47.8</v>
      </c>
      <c r="C64" s="82">
        <v>45.3</v>
      </c>
      <c r="D64" s="82">
        <v>38.700000000000003</v>
      </c>
      <c r="E64" s="82">
        <v>52.3</v>
      </c>
      <c r="F64" s="82"/>
      <c r="G64" s="104">
        <f t="shared" si="23"/>
        <v>184.10000000000002</v>
      </c>
      <c r="H64" s="76"/>
      <c r="I64" s="2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236.7</v>
      </c>
      <c r="C65" s="28">
        <f>SUM(C58:C64)</f>
        <v>224.40000000000003</v>
      </c>
      <c r="D65" s="28">
        <f>SUM(D58:D64)</f>
        <v>191.5</v>
      </c>
      <c r="E65" s="28">
        <f>SUM(E58:E64)</f>
        <v>259.3</v>
      </c>
      <c r="F65" s="28">
        <f>SUM(F58:F64)</f>
        <v>0</v>
      </c>
      <c r="G65" s="104">
        <f t="shared" si="23"/>
        <v>911.90000000000009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>
        <v>70</v>
      </c>
      <c r="C66" s="31">
        <v>70</v>
      </c>
      <c r="D66" s="31">
        <v>70</v>
      </c>
      <c r="E66" s="31">
        <v>70</v>
      </c>
      <c r="F66" s="31"/>
      <c r="G66" s="105">
        <f>+((G65/G67)/7)*1000</f>
        <v>70.000767636447392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483</v>
      </c>
      <c r="C67" s="67">
        <v>458</v>
      </c>
      <c r="D67" s="67">
        <v>391</v>
      </c>
      <c r="E67" s="67">
        <v>529</v>
      </c>
      <c r="F67" s="67"/>
      <c r="G67" s="115">
        <f>SUM(B67:F67)</f>
        <v>1861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 t="shared" ref="B68:F68" si="24">((B67*B66)*7/1000-B58)/4</f>
        <v>47.792499999999997</v>
      </c>
      <c r="C68" s="39">
        <f t="shared" si="24"/>
        <v>45.304999999999993</v>
      </c>
      <c r="D68" s="39">
        <f t="shared" si="24"/>
        <v>38.647500000000001</v>
      </c>
      <c r="E68" s="39">
        <f t="shared" si="24"/>
        <v>52.252499999999998</v>
      </c>
      <c r="F68" s="39">
        <f t="shared" si="24"/>
        <v>0</v>
      </c>
      <c r="G68" s="119">
        <f>((G65*1000)/G67)/7</f>
        <v>70.000767636447378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236.67</v>
      </c>
      <c r="C69" s="43">
        <f>((C67*C66)*7)/1000</f>
        <v>224.42</v>
      </c>
      <c r="D69" s="43">
        <f>((D67*D66)*7)/1000</f>
        <v>191.59</v>
      </c>
      <c r="E69" s="43">
        <f>((E67*E66)*7)/1000</f>
        <v>259.20999999999998</v>
      </c>
      <c r="F69" s="43">
        <f>((F67*F66)*7)/1000</f>
        <v>0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70.008873114463171</v>
      </c>
      <c r="C70" s="49">
        <f>+(C65/C67)/7*1000</f>
        <v>69.993761696818481</v>
      </c>
      <c r="D70" s="49">
        <f>+(D65/D67)/7*1000</f>
        <v>69.96711728169528</v>
      </c>
      <c r="E70" s="49">
        <f>+(E65/E67)/7*1000</f>
        <v>70.024304617877391</v>
      </c>
      <c r="F70" s="49" t="e">
        <f>+(F65/F67)/7*1000</f>
        <v>#DIV/0!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T15:Y15"/>
    <mergeCell ref="B36:H36"/>
    <mergeCell ref="L36:P36"/>
    <mergeCell ref="J54:K54"/>
    <mergeCell ref="B55:F55"/>
    <mergeCell ref="B15:D15"/>
    <mergeCell ref="E15:M15"/>
    <mergeCell ref="A3:C3"/>
    <mergeCell ref="E9:G9"/>
    <mergeCell ref="R9:S9"/>
    <mergeCell ref="K11:L11"/>
    <mergeCell ref="N15:S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9"/>
  <sheetViews>
    <sheetView topLeftCell="B33" zoomScale="30" zoomScaleNormal="30" workbookViewId="0">
      <selection activeCell="Q39" sqref="Q39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315" t="s">
        <v>0</v>
      </c>
      <c r="B3" s="315"/>
      <c r="C3" s="315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64"/>
      <c r="R3" s="264"/>
      <c r="S3" s="264"/>
      <c r="T3" s="264"/>
      <c r="U3" s="264"/>
      <c r="V3" s="264"/>
      <c r="W3" s="264"/>
      <c r="X3" s="264"/>
      <c r="Y3" s="2"/>
      <c r="Z3" s="2"/>
      <c r="AA3" s="2"/>
      <c r="AB3" s="2"/>
      <c r="AC3" s="2"/>
      <c r="AD3" s="26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64" t="s">
        <v>1</v>
      </c>
      <c r="B9" s="264"/>
      <c r="C9" s="264"/>
      <c r="D9" s="1"/>
      <c r="E9" s="316" t="s">
        <v>2</v>
      </c>
      <c r="F9" s="316"/>
      <c r="G9" s="316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316"/>
      <c r="S9" s="31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64"/>
      <c r="B10" s="264"/>
      <c r="C10" s="26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64" t="s">
        <v>4</v>
      </c>
      <c r="B11" s="264"/>
      <c r="C11" s="264"/>
      <c r="D11" s="1"/>
      <c r="E11" s="265">
        <v>1</v>
      </c>
      <c r="F11" s="1"/>
      <c r="G11" s="1"/>
      <c r="H11" s="1"/>
      <c r="I11" s="1"/>
      <c r="J11" s="1"/>
      <c r="K11" s="317" t="s">
        <v>62</v>
      </c>
      <c r="L11" s="317"/>
      <c r="M11" s="266"/>
      <c r="N11" s="266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64"/>
      <c r="B12" s="264"/>
      <c r="C12" s="264"/>
      <c r="D12" s="1"/>
      <c r="E12" s="5"/>
      <c r="F12" s="1"/>
      <c r="G12" s="1"/>
      <c r="H12" s="1"/>
      <c r="I12" s="1"/>
      <c r="J12" s="1"/>
      <c r="K12" s="266"/>
      <c r="L12" s="266"/>
      <c r="M12" s="266"/>
      <c r="N12" s="266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64"/>
      <c r="B13" s="264"/>
      <c r="C13" s="264"/>
      <c r="D13" s="264"/>
      <c r="E13" s="264"/>
      <c r="F13" s="264"/>
      <c r="G13" s="264"/>
      <c r="H13" s="264"/>
      <c r="I13" s="264"/>
      <c r="J13" s="264"/>
      <c r="K13" s="264"/>
      <c r="L13" s="266"/>
      <c r="M13" s="266"/>
      <c r="N13" s="266"/>
      <c r="O13" s="266"/>
      <c r="P13" s="266"/>
      <c r="Q13" s="266"/>
      <c r="R13" s="266"/>
      <c r="S13" s="266"/>
      <c r="T13" s="266"/>
      <c r="U13" s="266"/>
      <c r="V13" s="266"/>
      <c r="W13" s="1"/>
      <c r="X13" s="1"/>
      <c r="Y13" s="1"/>
    </row>
    <row r="14" spans="1:30" s="3" customFormat="1" ht="27" thickBot="1" x14ac:dyDescent="0.3">
      <c r="A14" s="26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328" t="s">
        <v>8</v>
      </c>
      <c r="C15" s="329"/>
      <c r="D15" s="329"/>
      <c r="E15" s="330"/>
      <c r="F15" s="328" t="s">
        <v>55</v>
      </c>
      <c r="G15" s="329"/>
      <c r="H15" s="329"/>
      <c r="I15" s="329"/>
      <c r="J15" s="329"/>
      <c r="K15" s="329"/>
      <c r="L15" s="329"/>
      <c r="M15" s="329"/>
      <c r="N15" s="330"/>
      <c r="O15" s="323" t="s">
        <v>9</v>
      </c>
      <c r="P15" s="323"/>
      <c r="Q15" s="323"/>
      <c r="R15" s="323"/>
      <c r="S15" s="323"/>
      <c r="T15" s="324"/>
      <c r="U15" s="325" t="s">
        <v>30</v>
      </c>
      <c r="V15" s="326"/>
      <c r="W15" s="326"/>
      <c r="X15" s="326"/>
      <c r="Y15" s="326"/>
      <c r="Z15" s="327"/>
      <c r="AA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273">
        <v>3</v>
      </c>
      <c r="E16" s="260">
        <v>4</v>
      </c>
      <c r="F16" s="78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26"/>
      <c r="M16" s="15"/>
      <c r="N16" s="17"/>
      <c r="O16" s="127">
        <v>1</v>
      </c>
      <c r="P16" s="15">
        <v>2</v>
      </c>
      <c r="Q16" s="15">
        <v>3</v>
      </c>
      <c r="R16" s="15">
        <v>4</v>
      </c>
      <c r="S16" s="15">
        <v>5</v>
      </c>
      <c r="T16" s="15">
        <v>6</v>
      </c>
      <c r="U16" s="16">
        <v>1</v>
      </c>
      <c r="V16" s="15">
        <v>2</v>
      </c>
      <c r="W16" s="78">
        <v>3</v>
      </c>
      <c r="X16" s="78">
        <v>4</v>
      </c>
      <c r="Y16" s="78">
        <v>5</v>
      </c>
      <c r="Z16" s="17">
        <v>6</v>
      </c>
      <c r="AA16" s="18" t="s">
        <v>11</v>
      </c>
      <c r="AC16" s="20"/>
      <c r="AD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81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1">
        <v>10</v>
      </c>
      <c r="M17" s="21">
        <v>11</v>
      </c>
      <c r="N17" s="22">
        <v>12</v>
      </c>
      <c r="O17" s="81">
        <v>1</v>
      </c>
      <c r="P17" s="21">
        <v>2</v>
      </c>
      <c r="Q17" s="21">
        <v>3</v>
      </c>
      <c r="R17" s="21">
        <v>4</v>
      </c>
      <c r="S17" s="21">
        <v>5</v>
      </c>
      <c r="T17" s="21">
        <v>6</v>
      </c>
      <c r="U17" s="14">
        <v>1</v>
      </c>
      <c r="V17" s="21">
        <v>2</v>
      </c>
      <c r="W17" s="21">
        <v>3</v>
      </c>
      <c r="X17" s="21">
        <v>4</v>
      </c>
      <c r="Y17" s="21">
        <v>5</v>
      </c>
      <c r="Z17" s="22">
        <v>6</v>
      </c>
      <c r="AA17" s="18"/>
      <c r="AC17" s="2"/>
      <c r="AD17" s="20"/>
    </row>
    <row r="18" spans="1:30" ht="39.950000000000003" customHeight="1" x14ac:dyDescent="0.25">
      <c r="A18" s="94" t="s">
        <v>13</v>
      </c>
      <c r="B18" s="23">
        <v>47.117500000000007</v>
      </c>
      <c r="C18" s="24">
        <v>38.767812499999998</v>
      </c>
      <c r="D18" s="24">
        <v>38.767812499999998</v>
      </c>
      <c r="E18" s="25"/>
      <c r="F18" s="82">
        <v>42.473695312499999</v>
      </c>
      <c r="G18" s="24">
        <v>42.413320312500005</v>
      </c>
      <c r="H18" s="24">
        <v>40.540398437500002</v>
      </c>
      <c r="I18" s="24">
        <v>41.180023437499997</v>
      </c>
      <c r="J18" s="24">
        <v>32.697135416666669</v>
      </c>
      <c r="K18" s="24">
        <v>32.996968750000001</v>
      </c>
      <c r="L18" s="24">
        <v>41.7527890625</v>
      </c>
      <c r="M18" s="24">
        <v>20.113291666666665</v>
      </c>
      <c r="N18" s="25">
        <v>16.000687499999998</v>
      </c>
      <c r="O18" s="82"/>
      <c r="P18" s="24"/>
      <c r="Q18" s="24"/>
      <c r="R18" s="24"/>
      <c r="S18" s="24"/>
      <c r="T18" s="24"/>
      <c r="U18" s="23"/>
      <c r="V18" s="24"/>
      <c r="W18" s="24"/>
      <c r="X18" s="24"/>
      <c r="Y18" s="24"/>
      <c r="Z18" s="25"/>
      <c r="AA18" s="26">
        <f t="shared" ref="AA18:AA25" si="0">SUM(B18:Z18)</f>
        <v>434.82143489583336</v>
      </c>
      <c r="AC18" s="2"/>
      <c r="AD18" s="20"/>
    </row>
    <row r="19" spans="1:30" ht="39.950000000000003" customHeight="1" x14ac:dyDescent="0.25">
      <c r="A19" s="95" t="s">
        <v>14</v>
      </c>
      <c r="B19" s="23">
        <v>49.204625</v>
      </c>
      <c r="C19" s="24">
        <v>40.214546875000003</v>
      </c>
      <c r="D19" s="24">
        <v>40.214546875000003</v>
      </c>
      <c r="E19" s="25"/>
      <c r="F19" s="82">
        <v>44.295701171874995</v>
      </c>
      <c r="G19" s="24">
        <v>44.310794921875001</v>
      </c>
      <c r="H19" s="24">
        <v>41.944900390624994</v>
      </c>
      <c r="I19" s="24">
        <v>42.988119140625003</v>
      </c>
      <c r="J19" s="24">
        <v>33.571091145833336</v>
      </c>
      <c r="K19" s="24">
        <v>33.945007812499995</v>
      </c>
      <c r="L19" s="24">
        <v>43.517802734375003</v>
      </c>
      <c r="M19" s="24">
        <v>20.930302083333334</v>
      </c>
      <c r="N19" s="25">
        <v>16.506328125</v>
      </c>
      <c r="O19" s="82">
        <v>26.342399999999998</v>
      </c>
      <c r="P19" s="24">
        <v>38.499299999999998</v>
      </c>
      <c r="Q19" s="24">
        <v>37.430399999999999</v>
      </c>
      <c r="R19" s="24">
        <v>38.969000000000001</v>
      </c>
      <c r="S19" s="24">
        <v>27.701799999999999</v>
      </c>
      <c r="T19" s="24">
        <v>24.987200000000001</v>
      </c>
      <c r="U19" s="23">
        <v>26.936700000000002</v>
      </c>
      <c r="V19" s="24">
        <v>48.648600000000002</v>
      </c>
      <c r="W19" s="24">
        <v>49.567</v>
      </c>
      <c r="X19" s="24">
        <v>33.715499999999999</v>
      </c>
      <c r="Y19" s="24">
        <v>21.319200000000002</v>
      </c>
      <c r="Z19" s="25">
        <v>12.9549</v>
      </c>
      <c r="AA19" s="26">
        <f t="shared" si="0"/>
        <v>838.71576627604168</v>
      </c>
      <c r="AC19" s="2"/>
      <c r="AD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82"/>
      <c r="G20" s="24"/>
      <c r="H20" s="24"/>
      <c r="I20" s="24"/>
      <c r="J20" s="24"/>
      <c r="K20" s="24"/>
      <c r="L20" s="24"/>
      <c r="M20" s="24"/>
      <c r="N20" s="25"/>
      <c r="O20" s="83"/>
      <c r="P20" s="24"/>
      <c r="Q20" s="24"/>
      <c r="R20" s="24"/>
      <c r="S20" s="24"/>
      <c r="T20" s="24"/>
      <c r="U20" s="79"/>
      <c r="V20" s="24"/>
      <c r="W20" s="24"/>
      <c r="X20" s="24"/>
      <c r="Y20" s="24"/>
      <c r="Z20" s="25"/>
      <c r="AA20" s="26">
        <f t="shared" si="0"/>
        <v>0</v>
      </c>
      <c r="AC20" s="2"/>
      <c r="AD20" s="20"/>
    </row>
    <row r="21" spans="1:30" ht="39.950000000000003" customHeight="1" x14ac:dyDescent="0.25">
      <c r="A21" s="95" t="s">
        <v>16</v>
      </c>
      <c r="B21" s="23">
        <v>49.204625</v>
      </c>
      <c r="C21" s="24">
        <v>40.214546875000003</v>
      </c>
      <c r="D21" s="24">
        <v>40.214546875000003</v>
      </c>
      <c r="E21" s="25"/>
      <c r="F21" s="82">
        <v>44.295701171874995</v>
      </c>
      <c r="G21" s="24">
        <v>44.310794921875001</v>
      </c>
      <c r="H21" s="24">
        <v>41.944900390624994</v>
      </c>
      <c r="I21" s="24">
        <v>42.988119140625003</v>
      </c>
      <c r="J21" s="24">
        <v>33.571091145833336</v>
      </c>
      <c r="K21" s="24">
        <v>33.945007812499995</v>
      </c>
      <c r="L21" s="24">
        <v>43.517802734375003</v>
      </c>
      <c r="M21" s="24">
        <v>20.930302083333334</v>
      </c>
      <c r="N21" s="25">
        <v>16.506328125</v>
      </c>
      <c r="O21" s="82">
        <v>26.342399999999998</v>
      </c>
      <c r="P21" s="24">
        <v>38.499299999999998</v>
      </c>
      <c r="Q21" s="24">
        <v>37.430399999999999</v>
      </c>
      <c r="R21" s="24">
        <v>38.969000000000001</v>
      </c>
      <c r="S21" s="24">
        <v>27.701799999999999</v>
      </c>
      <c r="T21" s="24">
        <v>24.987200000000001</v>
      </c>
      <c r="U21" s="23">
        <v>26.936700000000002</v>
      </c>
      <c r="V21" s="24">
        <v>48.648600000000002</v>
      </c>
      <c r="W21" s="24">
        <v>49.567</v>
      </c>
      <c r="X21" s="24">
        <v>33.715499999999999</v>
      </c>
      <c r="Y21" s="24">
        <v>21.319200000000002</v>
      </c>
      <c r="Z21" s="25">
        <v>12.9549</v>
      </c>
      <c r="AA21" s="26">
        <f t="shared" si="0"/>
        <v>838.71576627604168</v>
      </c>
      <c r="AC21" s="2"/>
      <c r="AD21" s="20"/>
    </row>
    <row r="22" spans="1:30" ht="39.950000000000003" customHeight="1" x14ac:dyDescent="0.25">
      <c r="A22" s="94" t="s">
        <v>17</v>
      </c>
      <c r="B22" s="23"/>
      <c r="C22" s="24"/>
      <c r="D22" s="24"/>
      <c r="E22" s="25"/>
      <c r="F22" s="82"/>
      <c r="G22" s="24"/>
      <c r="H22" s="24"/>
      <c r="I22" s="24"/>
      <c r="J22" s="24"/>
      <c r="K22" s="24"/>
      <c r="L22" s="24"/>
      <c r="M22" s="24"/>
      <c r="N22" s="25"/>
      <c r="O22" s="82">
        <v>26.342399999999998</v>
      </c>
      <c r="P22" s="24">
        <v>38.499299999999998</v>
      </c>
      <c r="Q22" s="24">
        <v>37.430399999999999</v>
      </c>
      <c r="R22" s="24">
        <v>38.969000000000001</v>
      </c>
      <c r="S22" s="24">
        <v>27.701799999999999</v>
      </c>
      <c r="T22" s="24">
        <v>24.987200000000001</v>
      </c>
      <c r="U22" s="23">
        <v>26.936700000000002</v>
      </c>
      <c r="V22" s="24">
        <v>48.648600000000002</v>
      </c>
      <c r="W22" s="24">
        <v>49.567</v>
      </c>
      <c r="X22" s="24">
        <v>33.715499999999999</v>
      </c>
      <c r="Y22" s="24">
        <v>21.319200000000002</v>
      </c>
      <c r="Z22" s="25">
        <v>12.9549</v>
      </c>
      <c r="AA22" s="26">
        <f t="shared" si="0"/>
        <v>387.07200000000006</v>
      </c>
      <c r="AC22" s="2"/>
      <c r="AD22" s="20"/>
    </row>
    <row r="23" spans="1:30" ht="39.950000000000003" customHeight="1" x14ac:dyDescent="0.25">
      <c r="A23" s="95" t="s">
        <v>18</v>
      </c>
      <c r="B23" s="23">
        <v>49.204625</v>
      </c>
      <c r="C23" s="24">
        <v>40.214546875000003</v>
      </c>
      <c r="D23" s="24">
        <v>40.214546875000003</v>
      </c>
      <c r="E23" s="25"/>
      <c r="F23" s="82">
        <v>20.3</v>
      </c>
      <c r="G23" s="24">
        <v>43.1</v>
      </c>
      <c r="H23" s="24">
        <v>54.1</v>
      </c>
      <c r="I23" s="24">
        <v>50.1</v>
      </c>
      <c r="J23" s="24">
        <v>48.9</v>
      </c>
      <c r="K23" s="24">
        <v>54.8</v>
      </c>
      <c r="L23" s="24">
        <v>50.7</v>
      </c>
      <c r="M23" s="24"/>
      <c r="N23" s="25"/>
      <c r="O23" s="82">
        <v>26.342399999999998</v>
      </c>
      <c r="P23" s="24">
        <v>38.499299999999998</v>
      </c>
      <c r="Q23" s="24">
        <v>37.430399999999999</v>
      </c>
      <c r="R23" s="24">
        <v>38.969000000000001</v>
      </c>
      <c r="S23" s="24">
        <v>27.701799999999999</v>
      </c>
      <c r="T23" s="24">
        <v>24.987200000000001</v>
      </c>
      <c r="U23" s="23">
        <v>26.936700000000002</v>
      </c>
      <c r="V23" s="24">
        <v>48.648600000000002</v>
      </c>
      <c r="W23" s="24">
        <v>49.567</v>
      </c>
      <c r="X23" s="24">
        <v>33.715499999999999</v>
      </c>
      <c r="Y23" s="24">
        <v>21.319200000000002</v>
      </c>
      <c r="Z23" s="25">
        <v>12.9549</v>
      </c>
      <c r="AA23" s="26">
        <f t="shared" si="0"/>
        <v>838.70571875000007</v>
      </c>
      <c r="AC23" s="2"/>
      <c r="AD23" s="20"/>
    </row>
    <row r="24" spans="1:30" ht="39.950000000000003" customHeight="1" x14ac:dyDescent="0.25">
      <c r="A24" s="94" t="s">
        <v>19</v>
      </c>
      <c r="B24" s="23">
        <v>20.6</v>
      </c>
      <c r="C24" s="24">
        <v>37.299999999999997</v>
      </c>
      <c r="D24" s="24">
        <v>46.5</v>
      </c>
      <c r="E24" s="25">
        <v>25.2</v>
      </c>
      <c r="F24" s="82">
        <v>20.3</v>
      </c>
      <c r="G24" s="24">
        <v>43.1</v>
      </c>
      <c r="H24" s="24">
        <v>54.1</v>
      </c>
      <c r="I24" s="24">
        <v>50.1</v>
      </c>
      <c r="J24" s="24">
        <v>48.9</v>
      </c>
      <c r="K24" s="24">
        <v>54.8</v>
      </c>
      <c r="L24" s="24">
        <v>50.7</v>
      </c>
      <c r="M24" s="24"/>
      <c r="N24" s="25"/>
      <c r="O24" s="82">
        <v>26.342399999999998</v>
      </c>
      <c r="P24" s="24">
        <v>38.499299999999998</v>
      </c>
      <c r="Q24" s="24">
        <v>37.430399999999999</v>
      </c>
      <c r="R24" s="24">
        <v>38.969000000000001</v>
      </c>
      <c r="S24" s="24">
        <v>27.701799999999999</v>
      </c>
      <c r="T24" s="24">
        <v>24.987200000000001</v>
      </c>
      <c r="U24" s="23">
        <v>26.936700000000002</v>
      </c>
      <c r="V24" s="24">
        <v>48.648600000000002</v>
      </c>
      <c r="W24" s="24">
        <v>49.567</v>
      </c>
      <c r="X24" s="24">
        <v>33.715499999999999</v>
      </c>
      <c r="Y24" s="24">
        <v>21.319200000000002</v>
      </c>
      <c r="Z24" s="25">
        <v>12.9549</v>
      </c>
      <c r="AA24" s="26">
        <f t="shared" si="0"/>
        <v>838.67200000000003</v>
      </c>
      <c r="AC24" s="2"/>
    </row>
    <row r="25" spans="1:30" ht="41.45" customHeight="1" x14ac:dyDescent="0.25">
      <c r="A25" s="95" t="s">
        <v>11</v>
      </c>
      <c r="B25" s="27">
        <f t="shared" ref="B25:C25" si="1">SUM(B18:B24)</f>
        <v>215.33137499999998</v>
      </c>
      <c r="C25" s="28">
        <f t="shared" si="1"/>
        <v>196.71145312499999</v>
      </c>
      <c r="D25" s="28">
        <f t="shared" ref="D25" si="2">SUM(D18:D24)</f>
        <v>205.91145312500001</v>
      </c>
      <c r="E25" s="29">
        <f>SUM(E18:E24)</f>
        <v>25.2</v>
      </c>
      <c r="F25" s="84">
        <f t="shared" ref="F25:H25" si="3">SUM(F18:F24)</f>
        <v>171.66509765625</v>
      </c>
      <c r="G25" s="28">
        <f t="shared" si="3"/>
        <v>217.23491015625001</v>
      </c>
      <c r="H25" s="28">
        <f t="shared" si="3"/>
        <v>232.63019921874999</v>
      </c>
      <c r="I25" s="28">
        <f>SUM(I18:I24)</f>
        <v>227.35626171875001</v>
      </c>
      <c r="J25" s="28">
        <f t="shared" ref="J25:N25" si="4">SUM(J18:J24)</f>
        <v>197.63931770833335</v>
      </c>
      <c r="K25" s="28">
        <f t="shared" si="4"/>
        <v>210.48698437500002</v>
      </c>
      <c r="L25" s="28">
        <f t="shared" si="4"/>
        <v>230.18839453125003</v>
      </c>
      <c r="M25" s="28">
        <f t="shared" si="4"/>
        <v>61.97389583333333</v>
      </c>
      <c r="N25" s="29">
        <f t="shared" si="4"/>
        <v>49.01334374999999</v>
      </c>
      <c r="O25" s="84">
        <f>SUM(O18:O24)</f>
        <v>131.71199999999999</v>
      </c>
      <c r="P25" s="28">
        <f t="shared" ref="P25:T25" si="5">SUM(P18:P24)</f>
        <v>192.4965</v>
      </c>
      <c r="Q25" s="28">
        <f t="shared" si="5"/>
        <v>187.15199999999999</v>
      </c>
      <c r="R25" s="28">
        <f t="shared" si="5"/>
        <v>194.845</v>
      </c>
      <c r="S25" s="28">
        <f t="shared" si="5"/>
        <v>138.50899999999999</v>
      </c>
      <c r="T25" s="28">
        <f t="shared" si="5"/>
        <v>124.93600000000001</v>
      </c>
      <c r="U25" s="27">
        <f>SUM(U18:U24)</f>
        <v>134.68350000000001</v>
      </c>
      <c r="V25" s="28">
        <f t="shared" ref="V25:Z25" si="6">SUM(V18:V24)</f>
        <v>243.24299999999999</v>
      </c>
      <c r="W25" s="28">
        <f t="shared" si="6"/>
        <v>247.83500000000001</v>
      </c>
      <c r="X25" s="28">
        <f t="shared" si="6"/>
        <v>168.57749999999999</v>
      </c>
      <c r="Y25" s="28">
        <f t="shared" si="6"/>
        <v>106.596</v>
      </c>
      <c r="Z25" s="29">
        <f t="shared" si="6"/>
        <v>64.774500000000003</v>
      </c>
      <c r="AA25" s="26">
        <f t="shared" si="0"/>
        <v>4176.7026861979166</v>
      </c>
    </row>
    <row r="26" spans="1:30" s="2" customFormat="1" ht="36.75" customHeight="1" x14ac:dyDescent="0.25">
      <c r="A26" s="96" t="s">
        <v>20</v>
      </c>
      <c r="B26" s="30">
        <v>49.5</v>
      </c>
      <c r="C26" s="31">
        <v>49</v>
      </c>
      <c r="D26" s="31">
        <v>49</v>
      </c>
      <c r="E26" s="32">
        <v>49</v>
      </c>
      <c r="F26" s="85"/>
      <c r="G26" s="31"/>
      <c r="H26" s="31"/>
      <c r="I26" s="31"/>
      <c r="J26" s="31"/>
      <c r="K26" s="31"/>
      <c r="L26" s="31"/>
      <c r="M26" s="31"/>
      <c r="N26" s="32"/>
      <c r="O26" s="85">
        <v>49</v>
      </c>
      <c r="P26" s="31">
        <v>48.5</v>
      </c>
      <c r="Q26" s="31">
        <v>48</v>
      </c>
      <c r="R26" s="31">
        <v>47.5</v>
      </c>
      <c r="S26" s="31">
        <v>47</v>
      </c>
      <c r="T26" s="31">
        <v>46</v>
      </c>
      <c r="U26" s="30">
        <v>50.5</v>
      </c>
      <c r="V26" s="31">
        <v>49.5</v>
      </c>
      <c r="W26" s="31">
        <v>48.5</v>
      </c>
      <c r="X26" s="31">
        <v>47.5</v>
      </c>
      <c r="Y26" s="31">
        <v>47</v>
      </c>
      <c r="Z26" s="32">
        <v>46.5</v>
      </c>
      <c r="AA26" s="33">
        <f>+((AA25/AA27)/7)*1000</f>
        <v>48.010284222239143</v>
      </c>
    </row>
    <row r="27" spans="1:30" s="2" customFormat="1" ht="33" customHeight="1" x14ac:dyDescent="0.25">
      <c r="A27" s="97" t="s">
        <v>21</v>
      </c>
      <c r="B27" s="34">
        <v>296</v>
      </c>
      <c r="C27" s="35">
        <v>535</v>
      </c>
      <c r="D27" s="35">
        <v>667</v>
      </c>
      <c r="E27" s="36">
        <v>361</v>
      </c>
      <c r="F27" s="86">
        <v>302</v>
      </c>
      <c r="G27" s="35">
        <v>645</v>
      </c>
      <c r="H27" s="35">
        <v>811</v>
      </c>
      <c r="I27" s="35">
        <v>751</v>
      </c>
      <c r="J27" s="35">
        <v>733</v>
      </c>
      <c r="K27" s="35">
        <v>821</v>
      </c>
      <c r="L27" s="35">
        <v>760</v>
      </c>
      <c r="M27" s="35"/>
      <c r="N27" s="36"/>
      <c r="O27" s="86">
        <v>384</v>
      </c>
      <c r="P27" s="35">
        <v>567</v>
      </c>
      <c r="Q27" s="35">
        <v>557</v>
      </c>
      <c r="R27" s="35">
        <v>586</v>
      </c>
      <c r="S27" s="35">
        <v>421</v>
      </c>
      <c r="T27" s="35">
        <v>388</v>
      </c>
      <c r="U27" s="34">
        <v>381</v>
      </c>
      <c r="V27" s="35">
        <v>702</v>
      </c>
      <c r="W27" s="35">
        <v>730</v>
      </c>
      <c r="X27" s="35">
        <v>507</v>
      </c>
      <c r="Y27" s="35">
        <v>324</v>
      </c>
      <c r="Z27" s="36">
        <v>199</v>
      </c>
      <c r="AA27" s="37">
        <f>SUM(B27:Z27)</f>
        <v>12428</v>
      </c>
      <c r="AB27" s="2">
        <f>((AA25*1000)/AA27)/7</f>
        <v>48.010284222239143</v>
      </c>
    </row>
    <row r="28" spans="1:30" s="2" customFormat="1" ht="33" customHeight="1" x14ac:dyDescent="0.25">
      <c r="A28" s="98" t="s">
        <v>22</v>
      </c>
      <c r="B28" s="38">
        <f>((B27*B26)*7/1000-B18)/4</f>
        <v>13.861624999999997</v>
      </c>
      <c r="C28" s="39">
        <f t="shared" ref="C28:N28" si="7">((C27*C26)*7/1000-C18)/4</f>
        <v>36.184296875000001</v>
      </c>
      <c r="D28" s="39">
        <f t="shared" ref="D28" si="8">((D27*D26)*7/1000-D18)/4</f>
        <v>47.503296875000004</v>
      </c>
      <c r="E28" s="40">
        <f t="shared" si="7"/>
        <v>30.955749999999998</v>
      </c>
      <c r="F28" s="87">
        <f t="shared" si="7"/>
        <v>-10.618423828125</v>
      </c>
      <c r="G28" s="39">
        <f t="shared" si="7"/>
        <v>-10.603330078125001</v>
      </c>
      <c r="H28" s="39">
        <f t="shared" si="7"/>
        <v>-10.135099609375001</v>
      </c>
      <c r="I28" s="39">
        <f t="shared" si="7"/>
        <v>-10.295005859374999</v>
      </c>
      <c r="J28" s="39">
        <f t="shared" si="7"/>
        <v>-8.1742838541666671</v>
      </c>
      <c r="K28" s="39">
        <f t="shared" si="7"/>
        <v>-8.2492421875000002</v>
      </c>
      <c r="L28" s="39">
        <f t="shared" si="7"/>
        <v>-10.438197265625</v>
      </c>
      <c r="M28" s="39">
        <f t="shared" si="7"/>
        <v>-5.0283229166666663</v>
      </c>
      <c r="N28" s="40">
        <f t="shared" si="7"/>
        <v>-4.0001718749999995</v>
      </c>
      <c r="O28" s="87">
        <f t="shared" ref="O28:T28" si="9">((O27*O26)*7/1000)/5</f>
        <v>26.342399999999998</v>
      </c>
      <c r="P28" s="39">
        <f t="shared" si="9"/>
        <v>38.499299999999998</v>
      </c>
      <c r="Q28" s="39">
        <f t="shared" si="9"/>
        <v>37.430399999999999</v>
      </c>
      <c r="R28" s="39">
        <f t="shared" si="9"/>
        <v>38.969000000000001</v>
      </c>
      <c r="S28" s="39">
        <f t="shared" si="9"/>
        <v>27.701799999999999</v>
      </c>
      <c r="T28" s="39">
        <f t="shared" si="9"/>
        <v>24.987200000000001</v>
      </c>
      <c r="U28" s="38">
        <f>((U27*U26)*7/1000)/5</f>
        <v>26.936700000000002</v>
      </c>
      <c r="V28" s="39">
        <f t="shared" ref="V28:Z28" si="10">((V27*V26)*7/1000)/5</f>
        <v>48.648600000000002</v>
      </c>
      <c r="W28" s="39">
        <f t="shared" si="10"/>
        <v>49.567</v>
      </c>
      <c r="X28" s="39">
        <f t="shared" si="10"/>
        <v>33.715499999999999</v>
      </c>
      <c r="Y28" s="39">
        <f t="shared" si="10"/>
        <v>21.319200000000002</v>
      </c>
      <c r="Z28" s="40">
        <f t="shared" si="10"/>
        <v>12.9549</v>
      </c>
      <c r="AA28" s="41"/>
    </row>
    <row r="29" spans="1:30" ht="33.75" customHeight="1" x14ac:dyDescent="0.25">
      <c r="A29" s="99" t="s">
        <v>23</v>
      </c>
      <c r="B29" s="42">
        <f t="shared" ref="B29:C29" si="11">((B27*B26)*7)/1000</f>
        <v>102.56399999999999</v>
      </c>
      <c r="C29" s="43">
        <f t="shared" si="11"/>
        <v>183.505</v>
      </c>
      <c r="D29" s="43">
        <f t="shared" ref="D29" si="12">((D27*D26)*7)/1000</f>
        <v>228.78100000000001</v>
      </c>
      <c r="E29" s="90">
        <f>((E27*E26)*7)/1000</f>
        <v>123.82299999999999</v>
      </c>
      <c r="F29" s="88">
        <f>((F27*F26)*7)/1000</f>
        <v>0</v>
      </c>
      <c r="G29" s="43">
        <f t="shared" ref="G29:H29" si="13">((G27*G26)*7)/1000</f>
        <v>0</v>
      </c>
      <c r="H29" s="43">
        <f t="shared" si="13"/>
        <v>0</v>
      </c>
      <c r="I29" s="43">
        <f>((I27*I26)*7)/1000</f>
        <v>0</v>
      </c>
      <c r="J29" s="43">
        <f>((J27*J26)*7)/1000</f>
        <v>0</v>
      </c>
      <c r="K29" s="43">
        <f t="shared" ref="K29:N29" si="14">((K27*K26)*7)/1000</f>
        <v>0</v>
      </c>
      <c r="L29" s="43">
        <f t="shared" si="14"/>
        <v>0</v>
      </c>
      <c r="M29" s="43">
        <f t="shared" si="14"/>
        <v>0</v>
      </c>
      <c r="N29" s="90">
        <f t="shared" si="14"/>
        <v>0</v>
      </c>
      <c r="O29" s="88">
        <f>((O27*O26)*7)/1000</f>
        <v>131.71199999999999</v>
      </c>
      <c r="P29" s="43">
        <f>((P27*P26)*7)/1000</f>
        <v>192.4965</v>
      </c>
      <c r="Q29" s="43">
        <f>((Q27*Q26)*7)/1000</f>
        <v>187.15199999999999</v>
      </c>
      <c r="R29" s="43">
        <f t="shared" ref="R29:Z29" si="15">((R27*R26)*7)/1000</f>
        <v>194.845</v>
      </c>
      <c r="S29" s="43">
        <f t="shared" si="15"/>
        <v>138.50899999999999</v>
      </c>
      <c r="T29" s="43">
        <f t="shared" si="15"/>
        <v>124.93600000000001</v>
      </c>
      <c r="U29" s="44">
        <f t="shared" si="15"/>
        <v>134.68350000000001</v>
      </c>
      <c r="V29" s="45">
        <f t="shared" si="15"/>
        <v>243.24299999999999</v>
      </c>
      <c r="W29" s="45">
        <f t="shared" si="15"/>
        <v>247.83500000000001</v>
      </c>
      <c r="X29" s="45">
        <f t="shared" si="15"/>
        <v>168.57749999999999</v>
      </c>
      <c r="Y29" s="45">
        <f t="shared" si="15"/>
        <v>106.596</v>
      </c>
      <c r="Z29" s="46">
        <f t="shared" si="15"/>
        <v>64.774500000000003</v>
      </c>
      <c r="AA29" s="47"/>
    </row>
    <row r="30" spans="1:30" ht="33.75" customHeight="1" thickBot="1" x14ac:dyDescent="0.3">
      <c r="A30" s="100" t="s">
        <v>24</v>
      </c>
      <c r="B30" s="48">
        <f t="shared" ref="B30:C30" si="16">+(B25/B27)/7*1000</f>
        <v>103.92440878378378</v>
      </c>
      <c r="C30" s="49">
        <f t="shared" si="16"/>
        <v>52.526422730307068</v>
      </c>
      <c r="D30" s="49">
        <f t="shared" ref="D30" si="17">+(D25/D27)/7*1000</f>
        <v>44.101831896551722</v>
      </c>
      <c r="E30" s="50">
        <f>+(E25/E27)/7*1000</f>
        <v>9.9722991689750682</v>
      </c>
      <c r="F30" s="89">
        <f t="shared" ref="F30:H30" si="18">+(F25/F27)/7*1000</f>
        <v>81.203925097563868</v>
      </c>
      <c r="G30" s="49">
        <f t="shared" si="18"/>
        <v>48.114044331395355</v>
      </c>
      <c r="H30" s="49">
        <f t="shared" si="18"/>
        <v>40.977664121675183</v>
      </c>
      <c r="I30" s="49">
        <f>+(I25/I27)/7*1000</f>
        <v>43.248290226127068</v>
      </c>
      <c r="J30" s="49">
        <f t="shared" ref="J30:N30" si="19">+(J25/J27)/7*1000</f>
        <v>38.518674275644777</v>
      </c>
      <c r="K30" s="49">
        <f t="shared" si="19"/>
        <v>36.62554104315295</v>
      </c>
      <c r="L30" s="49">
        <f t="shared" si="19"/>
        <v>43.268495212640985</v>
      </c>
      <c r="M30" s="49" t="e">
        <f t="shared" si="19"/>
        <v>#DIV/0!</v>
      </c>
      <c r="N30" s="50" t="e">
        <f t="shared" si="19"/>
        <v>#DIV/0!</v>
      </c>
      <c r="O30" s="89">
        <f>+(O25/O27)/7*1000</f>
        <v>48.999999999999993</v>
      </c>
      <c r="P30" s="49">
        <f t="shared" ref="P30:Z30" si="20">+(P25/P27)/7*1000</f>
        <v>48.499999999999993</v>
      </c>
      <c r="Q30" s="49">
        <f t="shared" si="20"/>
        <v>47.999999999999993</v>
      </c>
      <c r="R30" s="49">
        <f t="shared" si="20"/>
        <v>47.5</v>
      </c>
      <c r="S30" s="49">
        <f t="shared" si="20"/>
        <v>46.999999999999993</v>
      </c>
      <c r="T30" s="49">
        <f t="shared" si="20"/>
        <v>46</v>
      </c>
      <c r="U30" s="48">
        <f t="shared" si="20"/>
        <v>50.5</v>
      </c>
      <c r="V30" s="49">
        <f t="shared" si="20"/>
        <v>49.499999999999993</v>
      </c>
      <c r="W30" s="49">
        <f t="shared" si="20"/>
        <v>48.5</v>
      </c>
      <c r="X30" s="49">
        <f t="shared" si="20"/>
        <v>47.499999999999993</v>
      </c>
      <c r="Y30" s="49">
        <f t="shared" si="20"/>
        <v>47</v>
      </c>
      <c r="Z30" s="50">
        <f t="shared" si="20"/>
        <v>46.5</v>
      </c>
      <c r="AA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320" t="s">
        <v>26</v>
      </c>
      <c r="C36" s="321"/>
      <c r="D36" s="321"/>
      <c r="E36" s="321"/>
      <c r="F36" s="321"/>
      <c r="G36" s="321"/>
      <c r="H36" s="318"/>
      <c r="I36" s="102"/>
      <c r="J36" s="55" t="s">
        <v>27</v>
      </c>
      <c r="K36" s="110"/>
      <c r="L36" s="321" t="s">
        <v>26</v>
      </c>
      <c r="M36" s="321"/>
      <c r="N36" s="321"/>
      <c r="O36" s="321"/>
      <c r="P36" s="318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29.441257812499998</v>
      </c>
      <c r="C39" s="82">
        <v>42.565464062499998</v>
      </c>
      <c r="D39" s="82">
        <v>42.705464062499999</v>
      </c>
      <c r="E39" s="82">
        <v>61.488906249999999</v>
      </c>
      <c r="F39" s="82">
        <v>51.461812500000008</v>
      </c>
      <c r="G39" s="82">
        <v>31.40961875</v>
      </c>
      <c r="H39" s="82">
        <v>14.013512500000001</v>
      </c>
      <c r="I39" s="104">
        <f t="shared" ref="I39:I46" si="21">SUM(B39:H39)</f>
        <v>273.08603593750001</v>
      </c>
      <c r="J39" s="2"/>
      <c r="K39" s="94" t="s">
        <v>13</v>
      </c>
      <c r="L39" s="82">
        <v>13.4</v>
      </c>
      <c r="M39" s="82">
        <v>17.5</v>
      </c>
      <c r="N39" s="82">
        <v>16.3</v>
      </c>
      <c r="O39" s="82"/>
      <c r="P39" s="82"/>
      <c r="Q39" s="104">
        <f t="shared" ref="Q39:Q46" si="22">SUM(L39:P39)</f>
        <v>47.2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30.761685546875</v>
      </c>
      <c r="C40" s="82">
        <v>44.509883984374994</v>
      </c>
      <c r="D40" s="82">
        <v>44.667383984375</v>
      </c>
      <c r="E40" s="82">
        <v>64.385773437499992</v>
      </c>
      <c r="F40" s="82">
        <v>53.914546874999999</v>
      </c>
      <c r="G40" s="82">
        <v>32.940095312499999</v>
      </c>
      <c r="H40" s="82">
        <v>14.701871874999998</v>
      </c>
      <c r="I40" s="104">
        <f t="shared" si="21"/>
        <v>285.88124101562494</v>
      </c>
      <c r="J40" s="2"/>
      <c r="K40" s="95" t="s">
        <v>14</v>
      </c>
      <c r="L40" s="82">
        <v>13.4</v>
      </c>
      <c r="M40" s="82">
        <v>17.600000000000001</v>
      </c>
      <c r="N40" s="82">
        <v>16.3</v>
      </c>
      <c r="O40" s="82"/>
      <c r="P40" s="82"/>
      <c r="Q40" s="104">
        <f t="shared" si="22"/>
        <v>47.3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21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22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30.761685546875</v>
      </c>
      <c r="C42" s="82">
        <v>44.509883984374994</v>
      </c>
      <c r="D42" s="82">
        <v>44.667383984375</v>
      </c>
      <c r="E42" s="82">
        <v>64.385773437499992</v>
      </c>
      <c r="F42" s="82">
        <v>53.914546874999999</v>
      </c>
      <c r="G42" s="82">
        <v>32.940095312499999</v>
      </c>
      <c r="H42" s="82">
        <v>14.701871874999998</v>
      </c>
      <c r="I42" s="104">
        <f t="shared" si="21"/>
        <v>285.88124101562494</v>
      </c>
      <c r="J42" s="2"/>
      <c r="K42" s="95" t="s">
        <v>16</v>
      </c>
      <c r="L42" s="82">
        <v>13.4</v>
      </c>
      <c r="M42" s="82">
        <v>17.600000000000001</v>
      </c>
      <c r="N42" s="82">
        <v>16.399999999999999</v>
      </c>
      <c r="O42" s="82"/>
      <c r="P42" s="82"/>
      <c r="Q42" s="104">
        <f t="shared" si="22"/>
        <v>47.4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30.761685546875</v>
      </c>
      <c r="C43" s="82">
        <v>44.509883984374994</v>
      </c>
      <c r="D43" s="82">
        <v>44.667383984375</v>
      </c>
      <c r="E43" s="82">
        <v>64.385773437499992</v>
      </c>
      <c r="F43" s="82">
        <v>53.914546874999999</v>
      </c>
      <c r="G43" s="82">
        <v>32.940095312499999</v>
      </c>
      <c r="H43" s="82">
        <v>14.701871874999998</v>
      </c>
      <c r="I43" s="104">
        <f t="shared" si="21"/>
        <v>285.88124101562494</v>
      </c>
      <c r="J43" s="2"/>
      <c r="K43" s="94" t="s">
        <v>17</v>
      </c>
      <c r="L43" s="82">
        <v>13.4</v>
      </c>
      <c r="M43" s="82">
        <v>17.600000000000001</v>
      </c>
      <c r="N43" s="82">
        <v>16.399999999999999</v>
      </c>
      <c r="O43" s="82"/>
      <c r="P43" s="82"/>
      <c r="Q43" s="104">
        <f t="shared" si="22"/>
        <v>47.4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21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22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28.5</v>
      </c>
      <c r="C45" s="82">
        <v>54</v>
      </c>
      <c r="D45" s="82">
        <v>66.599999999999994</v>
      </c>
      <c r="E45" s="82">
        <v>46.3</v>
      </c>
      <c r="F45" s="82">
        <v>54.8</v>
      </c>
      <c r="G45" s="82">
        <v>35.700000000000003</v>
      </c>
      <c r="H45" s="82"/>
      <c r="I45" s="104">
        <f t="shared" si="21"/>
        <v>285.89999999999998</v>
      </c>
      <c r="J45" s="2"/>
      <c r="K45" s="94" t="s">
        <v>19</v>
      </c>
      <c r="L45" s="82">
        <v>12.6</v>
      </c>
      <c r="M45" s="82">
        <v>18.100000000000001</v>
      </c>
      <c r="N45" s="82">
        <v>12.7</v>
      </c>
      <c r="O45" s="82">
        <v>4.2</v>
      </c>
      <c r="P45" s="82"/>
      <c r="Q45" s="104">
        <f t="shared" si="22"/>
        <v>47.600000000000009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23">SUM(B39:B45)</f>
        <v>150.22631445312498</v>
      </c>
      <c r="C46" s="28">
        <f t="shared" si="23"/>
        <v>230.09511601562497</v>
      </c>
      <c r="D46" s="28">
        <f t="shared" si="23"/>
        <v>243.30761601562497</v>
      </c>
      <c r="E46" s="28">
        <f t="shared" si="23"/>
        <v>300.94622656249999</v>
      </c>
      <c r="F46" s="28">
        <f t="shared" si="23"/>
        <v>268.00545312500003</v>
      </c>
      <c r="G46" s="28">
        <f t="shared" si="23"/>
        <v>165.92990468750003</v>
      </c>
      <c r="H46" s="28">
        <f t="shared" si="23"/>
        <v>58.119128124999989</v>
      </c>
      <c r="I46" s="104">
        <f t="shared" si="21"/>
        <v>1416.6297589843753</v>
      </c>
      <c r="K46" s="80" t="s">
        <v>11</v>
      </c>
      <c r="L46" s="84">
        <f>SUM(L39:L45)</f>
        <v>66.2</v>
      </c>
      <c r="M46" s="28">
        <f>SUM(M39:M45)</f>
        <v>88.4</v>
      </c>
      <c r="N46" s="28">
        <f>SUM(N39:N45)</f>
        <v>78.100000000000009</v>
      </c>
      <c r="O46" s="28">
        <f>SUM(O39:O45)</f>
        <v>4.2</v>
      </c>
      <c r="P46" s="28">
        <f>SUM(P39:P45)</f>
        <v>0</v>
      </c>
      <c r="Q46" s="104">
        <f t="shared" si="22"/>
        <v>236.90000000000003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56</v>
      </c>
      <c r="C47" s="31">
        <v>55</v>
      </c>
      <c r="D47" s="31">
        <v>55</v>
      </c>
      <c r="E47" s="31">
        <v>54</v>
      </c>
      <c r="F47" s="31">
        <v>53</v>
      </c>
      <c r="G47" s="31">
        <v>52.5</v>
      </c>
      <c r="H47" s="31">
        <v>51.5</v>
      </c>
      <c r="I47" s="105">
        <f>+((I46/I48)/7)*1000</f>
        <v>54.038899827746526</v>
      </c>
      <c r="K47" s="113" t="s">
        <v>20</v>
      </c>
      <c r="L47" s="85">
        <v>63.5</v>
      </c>
      <c r="M47" s="31">
        <v>63.5</v>
      </c>
      <c r="N47" s="31">
        <v>63.5</v>
      </c>
      <c r="O47" s="31">
        <v>63.5</v>
      </c>
      <c r="P47" s="31"/>
      <c r="Q47" s="105">
        <f>+((Q46/Q48)/7)*1000</f>
        <v>63.614393125671327</v>
      </c>
      <c r="R47" s="65"/>
      <c r="S47" s="65"/>
    </row>
    <row r="48" spans="1:30" ht="33.75" customHeight="1" x14ac:dyDescent="0.25">
      <c r="A48" s="97" t="s">
        <v>21</v>
      </c>
      <c r="B48" s="86">
        <v>372</v>
      </c>
      <c r="C48" s="35">
        <v>707</v>
      </c>
      <c r="D48" s="35">
        <v>873</v>
      </c>
      <c r="E48" s="35">
        <v>607</v>
      </c>
      <c r="F48" s="35">
        <v>718</v>
      </c>
      <c r="G48" s="35">
        <v>468</v>
      </c>
      <c r="H48" s="35"/>
      <c r="I48" s="106">
        <f>SUM(B48:H48)</f>
        <v>3745</v>
      </c>
      <c r="J48" s="66"/>
      <c r="K48" s="97" t="s">
        <v>21</v>
      </c>
      <c r="L48" s="109">
        <v>141</v>
      </c>
      <c r="M48" s="67">
        <v>202</v>
      </c>
      <c r="N48" s="67">
        <v>142</v>
      </c>
      <c r="O48" s="67">
        <v>47</v>
      </c>
      <c r="P48" s="67"/>
      <c r="Q48" s="115">
        <f>SUM(L48:P48)</f>
        <v>532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24">((B48*B47)*7/1000-B39)/4</f>
        <v>29.095685546875004</v>
      </c>
      <c r="C49" s="39">
        <f t="shared" si="24"/>
        <v>57.407383984375002</v>
      </c>
      <c r="D49" s="39">
        <f t="shared" si="24"/>
        <v>73.349883984374998</v>
      </c>
      <c r="E49" s="39">
        <f t="shared" si="24"/>
        <v>41.989273437500003</v>
      </c>
      <c r="F49" s="39">
        <f t="shared" si="24"/>
        <v>53.729046874999995</v>
      </c>
      <c r="G49" s="39">
        <f t="shared" si="24"/>
        <v>35.145095312500004</v>
      </c>
      <c r="H49" s="39">
        <f t="shared" si="24"/>
        <v>-3.5033781250000002</v>
      </c>
      <c r="I49" s="107">
        <f>((I46*1000)/I48)/7</f>
        <v>54.038899827746533</v>
      </c>
      <c r="K49" s="98" t="s">
        <v>22</v>
      </c>
      <c r="L49" s="87">
        <f t="shared" ref="L49:P49" si="25">((L48*L47)*7/1000-L39)/4</f>
        <v>12.318625000000001</v>
      </c>
      <c r="M49" s="39">
        <f t="shared" si="25"/>
        <v>18.07225</v>
      </c>
      <c r="N49" s="39">
        <f t="shared" si="25"/>
        <v>11.704750000000001</v>
      </c>
      <c r="O49" s="39">
        <f t="shared" si="25"/>
        <v>5.2228750000000002</v>
      </c>
      <c r="P49" s="39">
        <f t="shared" si="25"/>
        <v>0</v>
      </c>
      <c r="Q49" s="116">
        <f>((Q46*1000)/Q48)/7</f>
        <v>63.614393125671327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6">((B48*B47)*7)/1000</f>
        <v>145.82400000000001</v>
      </c>
      <c r="C50" s="43">
        <f t="shared" si="26"/>
        <v>272.19499999999999</v>
      </c>
      <c r="D50" s="43">
        <f t="shared" si="26"/>
        <v>336.10500000000002</v>
      </c>
      <c r="E50" s="43">
        <f t="shared" si="26"/>
        <v>229.446</v>
      </c>
      <c r="F50" s="43">
        <f t="shared" si="26"/>
        <v>266.37799999999999</v>
      </c>
      <c r="G50" s="43">
        <f t="shared" si="26"/>
        <v>171.99</v>
      </c>
      <c r="H50" s="43">
        <f t="shared" si="26"/>
        <v>0</v>
      </c>
      <c r="I50" s="90"/>
      <c r="K50" s="99" t="s">
        <v>23</v>
      </c>
      <c r="L50" s="88">
        <f>((L48*L47)*7)/1000</f>
        <v>62.674500000000002</v>
      </c>
      <c r="M50" s="43">
        <f>((M48*M47)*7)/1000</f>
        <v>89.789000000000001</v>
      </c>
      <c r="N50" s="43">
        <f>((N48*N47)*7)/1000</f>
        <v>63.119</v>
      </c>
      <c r="O50" s="43">
        <f>((O48*O47)*7)/1000</f>
        <v>20.891500000000001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7">+(B46/B48)/7*1000</f>
        <v>57.690596948204679</v>
      </c>
      <c r="C51" s="49">
        <f t="shared" si="27"/>
        <v>46.49325439798443</v>
      </c>
      <c r="D51" s="49">
        <f t="shared" si="27"/>
        <v>39.814697433419241</v>
      </c>
      <c r="E51" s="49">
        <f t="shared" si="27"/>
        <v>70.827542142268754</v>
      </c>
      <c r="F51" s="49">
        <f t="shared" si="27"/>
        <v>53.323806829486678</v>
      </c>
      <c r="G51" s="49">
        <f t="shared" si="27"/>
        <v>50.650154056013442</v>
      </c>
      <c r="H51" s="49" t="e">
        <f t="shared" si="27"/>
        <v>#DIV/0!</v>
      </c>
      <c r="I51" s="108"/>
      <c r="J51" s="52"/>
      <c r="K51" s="100" t="s">
        <v>24</v>
      </c>
      <c r="L51" s="89">
        <f>+(L46/L48)/7*1000</f>
        <v>67.071935157041551</v>
      </c>
      <c r="M51" s="49">
        <f>+(M46/M48)/7*1000</f>
        <v>62.517680339462522</v>
      </c>
      <c r="N51" s="49">
        <f>+(N46/N48)/7*1000</f>
        <v>78.571428571428584</v>
      </c>
      <c r="O51" s="49">
        <f>+(O46/O48)/7*1000</f>
        <v>12.765957446808512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322"/>
      <c r="K54" s="32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320" t="s">
        <v>8</v>
      </c>
      <c r="C55" s="321"/>
      <c r="D55" s="321"/>
      <c r="E55" s="321"/>
      <c r="F55" s="321"/>
      <c r="G55" s="318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63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47.8</v>
      </c>
      <c r="C58" s="82">
        <v>45.3</v>
      </c>
      <c r="D58" s="82">
        <v>38.700000000000003</v>
      </c>
      <c r="E58" s="82">
        <v>52.3</v>
      </c>
      <c r="F58" s="82"/>
      <c r="G58" s="82"/>
      <c r="H58" s="104">
        <f t="shared" ref="H58:H65" si="28">SUM(B58:G58)</f>
        <v>184.10000000000002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48.5</v>
      </c>
      <c r="C59" s="82">
        <v>46</v>
      </c>
      <c r="D59" s="82">
        <v>39</v>
      </c>
      <c r="E59" s="82">
        <v>52.9</v>
      </c>
      <c r="F59" s="82"/>
      <c r="G59" s="82"/>
      <c r="H59" s="104">
        <f t="shared" si="28"/>
        <v>186.4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8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48.5</v>
      </c>
      <c r="C61" s="82">
        <v>46</v>
      </c>
      <c r="D61" s="82">
        <v>39</v>
      </c>
      <c r="E61" s="82">
        <v>52.9</v>
      </c>
      <c r="F61" s="82"/>
      <c r="G61" s="82"/>
      <c r="H61" s="104">
        <f t="shared" si="28"/>
        <v>186.4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48.5</v>
      </c>
      <c r="C62" s="82">
        <v>46</v>
      </c>
      <c r="D62" s="82">
        <v>39</v>
      </c>
      <c r="E62" s="82">
        <v>52.9</v>
      </c>
      <c r="F62" s="82"/>
      <c r="G62" s="82"/>
      <c r="H62" s="104">
        <f t="shared" si="28"/>
        <v>186.4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/>
      <c r="C63" s="82"/>
      <c r="D63" s="82"/>
      <c r="E63" s="82"/>
      <c r="F63" s="82"/>
      <c r="G63" s="82"/>
      <c r="H63" s="104">
        <f t="shared" si="28"/>
        <v>0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15.3</v>
      </c>
      <c r="C64" s="82">
        <v>43.4</v>
      </c>
      <c r="D64" s="82">
        <v>33.299999999999997</v>
      </c>
      <c r="E64" s="82">
        <v>38</v>
      </c>
      <c r="F64" s="82">
        <v>32.6</v>
      </c>
      <c r="G64" s="82">
        <v>23.8</v>
      </c>
      <c r="H64" s="104">
        <f t="shared" si="28"/>
        <v>186.4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9">SUM(B58:B64)</f>
        <v>208.60000000000002</v>
      </c>
      <c r="C65" s="28">
        <f t="shared" si="29"/>
        <v>226.70000000000002</v>
      </c>
      <c r="D65" s="28">
        <f t="shared" si="29"/>
        <v>189</v>
      </c>
      <c r="E65" s="28">
        <f t="shared" si="29"/>
        <v>249</v>
      </c>
      <c r="F65" s="28">
        <f t="shared" si="29"/>
        <v>32.6</v>
      </c>
      <c r="G65" s="28">
        <f t="shared" si="29"/>
        <v>23.8</v>
      </c>
      <c r="H65" s="104">
        <f t="shared" si="28"/>
        <v>929.7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71.5</v>
      </c>
      <c r="C66" s="31">
        <v>71.5</v>
      </c>
      <c r="D66" s="31">
        <v>71.5</v>
      </c>
      <c r="E66" s="31">
        <v>71.5</v>
      </c>
      <c r="F66" s="31">
        <v>71.5</v>
      </c>
      <c r="G66" s="31">
        <v>71.5</v>
      </c>
      <c r="H66" s="105">
        <f>+((H65/H67)/7)*1000</f>
        <v>71.675275614833097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152</v>
      </c>
      <c r="C67" s="67">
        <v>431</v>
      </c>
      <c r="D67" s="67">
        <v>331</v>
      </c>
      <c r="E67" s="67">
        <v>378</v>
      </c>
      <c r="F67" s="67">
        <v>324</v>
      </c>
      <c r="G67" s="67">
        <v>237</v>
      </c>
      <c r="H67" s="115">
        <f>SUM(B67:G67)</f>
        <v>1853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30">((B67*B66)*7/1000-B58)/4</f>
        <v>7.0689999999999991</v>
      </c>
      <c r="C68" s="39">
        <f t="shared" si="30"/>
        <v>42.603875000000002</v>
      </c>
      <c r="D68" s="39">
        <f t="shared" si="30"/>
        <v>31.741375000000001</v>
      </c>
      <c r="E68" s="39">
        <f t="shared" si="30"/>
        <v>34.222250000000003</v>
      </c>
      <c r="F68" s="39">
        <f t="shared" ref="F68" si="31">((F67*F66)*7/1000-F58)/4</f>
        <v>40.540500000000002</v>
      </c>
      <c r="G68" s="39">
        <f t="shared" si="30"/>
        <v>29.654624999999999</v>
      </c>
      <c r="H68" s="119">
        <f>((H65*1000)/H67)/7</f>
        <v>71.675275614833097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32">((B67*B66)*7)/1000</f>
        <v>76.075999999999993</v>
      </c>
      <c r="C69" s="43">
        <f t="shared" si="32"/>
        <v>215.71549999999999</v>
      </c>
      <c r="D69" s="43">
        <f t="shared" si="32"/>
        <v>165.66550000000001</v>
      </c>
      <c r="E69" s="43">
        <f t="shared" si="32"/>
        <v>189.18899999999999</v>
      </c>
      <c r="F69" s="43">
        <f t="shared" si="32"/>
        <v>162.16200000000001</v>
      </c>
      <c r="G69" s="43">
        <f t="shared" si="32"/>
        <v>118.6185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33">+(B65/B67)/7*1000</f>
        <v>196.0526315789474</v>
      </c>
      <c r="C70" s="49">
        <f t="shared" si="33"/>
        <v>75.140868412330136</v>
      </c>
      <c r="D70" s="49">
        <f t="shared" si="33"/>
        <v>81.570996978851966</v>
      </c>
      <c r="E70" s="49">
        <f t="shared" si="33"/>
        <v>94.10430839002268</v>
      </c>
      <c r="F70" s="49">
        <f t="shared" si="33"/>
        <v>14.373897707231043</v>
      </c>
      <c r="G70" s="49">
        <f t="shared" si="33"/>
        <v>14.345991561181435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55:G55"/>
    <mergeCell ref="B15:E15"/>
    <mergeCell ref="U15:Z15"/>
    <mergeCell ref="B36:H36"/>
    <mergeCell ref="L36:P36"/>
    <mergeCell ref="J54:K54"/>
    <mergeCell ref="A3:C3"/>
    <mergeCell ref="E9:G9"/>
    <mergeCell ref="R9:S9"/>
    <mergeCell ref="K11:L11"/>
    <mergeCell ref="F15:N15"/>
    <mergeCell ref="O15:T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9"/>
  <sheetViews>
    <sheetView zoomScale="30" zoomScaleNormal="30" workbookViewId="0">
      <selection activeCell="L39" sqref="L39:N45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315" t="s">
        <v>0</v>
      </c>
      <c r="B3" s="315"/>
      <c r="C3" s="315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  <c r="S3" s="267"/>
      <c r="T3" s="267"/>
      <c r="U3" s="267"/>
      <c r="V3" s="267"/>
      <c r="W3" s="267"/>
      <c r="X3" s="267"/>
      <c r="Y3" s="2"/>
      <c r="Z3" s="2"/>
      <c r="AA3" s="2"/>
      <c r="AB3" s="2"/>
      <c r="AC3" s="2"/>
      <c r="AD3" s="26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67" t="s">
        <v>1</v>
      </c>
      <c r="B9" s="267"/>
      <c r="C9" s="267"/>
      <c r="D9" s="1"/>
      <c r="E9" s="316" t="s">
        <v>2</v>
      </c>
      <c r="F9" s="316"/>
      <c r="G9" s="316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316"/>
      <c r="S9" s="31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67"/>
      <c r="B10" s="267"/>
      <c r="C10" s="26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67" t="s">
        <v>4</v>
      </c>
      <c r="B11" s="267"/>
      <c r="C11" s="267"/>
      <c r="D11" s="1"/>
      <c r="E11" s="268">
        <v>1</v>
      </c>
      <c r="F11" s="1"/>
      <c r="G11" s="1"/>
      <c r="H11" s="1"/>
      <c r="I11" s="1"/>
      <c r="J11" s="1"/>
      <c r="K11" s="317" t="s">
        <v>64</v>
      </c>
      <c r="L11" s="317"/>
      <c r="M11" s="269"/>
      <c r="N11" s="269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67"/>
      <c r="B12" s="267"/>
      <c r="C12" s="267"/>
      <c r="D12" s="1"/>
      <c r="E12" s="5"/>
      <c r="F12" s="1"/>
      <c r="G12" s="1"/>
      <c r="H12" s="1"/>
      <c r="I12" s="1"/>
      <c r="J12" s="1"/>
      <c r="K12" s="269"/>
      <c r="L12" s="269"/>
      <c r="M12" s="269"/>
      <c r="N12" s="269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67"/>
      <c r="B13" s="267"/>
      <c r="C13" s="267"/>
      <c r="D13" s="267"/>
      <c r="E13" s="267"/>
      <c r="F13" s="267"/>
      <c r="G13" s="267"/>
      <c r="H13" s="267"/>
      <c r="I13" s="267"/>
      <c r="J13" s="267"/>
      <c r="K13" s="267"/>
      <c r="L13" s="269"/>
      <c r="M13" s="269"/>
      <c r="N13" s="269"/>
      <c r="O13" s="269"/>
      <c r="P13" s="269"/>
      <c r="Q13" s="269"/>
      <c r="R13" s="269"/>
      <c r="S13" s="269"/>
      <c r="T13" s="269"/>
      <c r="U13" s="269"/>
      <c r="V13" s="269"/>
      <c r="W13" s="1"/>
      <c r="X13" s="1"/>
      <c r="Y13" s="1"/>
    </row>
    <row r="14" spans="1:30" s="3" customFormat="1" ht="27" thickBot="1" x14ac:dyDescent="0.3">
      <c r="A14" s="267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328" t="s">
        <v>8</v>
      </c>
      <c r="C15" s="329"/>
      <c r="D15" s="329"/>
      <c r="E15" s="330"/>
      <c r="F15" s="328" t="s">
        <v>55</v>
      </c>
      <c r="G15" s="329"/>
      <c r="H15" s="329"/>
      <c r="I15" s="329"/>
      <c r="J15" s="329"/>
      <c r="K15" s="329"/>
      <c r="L15" s="330"/>
      <c r="M15" s="323" t="s">
        <v>9</v>
      </c>
      <c r="N15" s="323"/>
      <c r="O15" s="323"/>
      <c r="P15" s="323"/>
      <c r="Q15" s="323"/>
      <c r="R15" s="324"/>
      <c r="S15" s="325" t="s">
        <v>30</v>
      </c>
      <c r="T15" s="326"/>
      <c r="U15" s="326"/>
      <c r="V15" s="326"/>
      <c r="W15" s="326"/>
      <c r="X15" s="32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273">
        <v>3</v>
      </c>
      <c r="E16" s="260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260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20.6</v>
      </c>
      <c r="C18" s="24">
        <v>37.299999999999997</v>
      </c>
      <c r="D18" s="24">
        <v>46.5</v>
      </c>
      <c r="E18" s="25">
        <v>25.2</v>
      </c>
      <c r="F18" s="23">
        <v>20.3</v>
      </c>
      <c r="G18" s="24">
        <v>43.1</v>
      </c>
      <c r="H18" s="24">
        <v>54.1</v>
      </c>
      <c r="I18" s="24">
        <v>50.1</v>
      </c>
      <c r="J18" s="24">
        <v>48.9</v>
      </c>
      <c r="K18" s="24">
        <v>54.8</v>
      </c>
      <c r="L18" s="25">
        <v>50.7</v>
      </c>
      <c r="M18" s="82">
        <v>26.342399999999998</v>
      </c>
      <c r="N18" s="24">
        <v>38.499299999999998</v>
      </c>
      <c r="O18" s="24">
        <v>37.430399999999999</v>
      </c>
      <c r="P18" s="24">
        <v>38.969000000000001</v>
      </c>
      <c r="Q18" s="24">
        <v>27.701799999999999</v>
      </c>
      <c r="R18" s="24">
        <v>24.987200000000001</v>
      </c>
      <c r="S18" s="23">
        <v>26.936700000000002</v>
      </c>
      <c r="T18" s="24">
        <v>48.648600000000002</v>
      </c>
      <c r="U18" s="24">
        <v>49.567</v>
      </c>
      <c r="V18" s="24">
        <v>33.715499999999999</v>
      </c>
      <c r="W18" s="24">
        <v>21.319200000000002</v>
      </c>
      <c r="X18" s="25">
        <v>12.9549</v>
      </c>
      <c r="Y18" s="26">
        <f t="shared" ref="Y18:Y25" si="0">SUM(B18:X18)</f>
        <v>838.67200000000003</v>
      </c>
      <c r="AA18" s="2"/>
      <c r="AB18" s="20"/>
    </row>
    <row r="19" spans="1:30" ht="39.950000000000003" customHeight="1" x14ac:dyDescent="0.25">
      <c r="A19" s="95" t="s">
        <v>14</v>
      </c>
      <c r="B19" s="23">
        <v>22.822000000000003</v>
      </c>
      <c r="C19" s="24">
        <v>40.296250000000001</v>
      </c>
      <c r="D19" s="24">
        <v>48.398249999999997</v>
      </c>
      <c r="E19" s="25">
        <v>25.287499999999998</v>
      </c>
      <c r="F19" s="23">
        <v>22.579375000000002</v>
      </c>
      <c r="G19" s="24">
        <v>47.355625000000003</v>
      </c>
      <c r="H19" s="24">
        <v>58.147124999999996</v>
      </c>
      <c r="I19" s="24">
        <v>53.187500000000007</v>
      </c>
      <c r="J19" s="24">
        <v>51.271124999999998</v>
      </c>
      <c r="K19" s="24">
        <v>56.700749999999999</v>
      </c>
      <c r="L19" s="25">
        <v>51.83</v>
      </c>
      <c r="M19" s="82">
        <v>28.022399999999998</v>
      </c>
      <c r="N19" s="24">
        <v>39.987674999999996</v>
      </c>
      <c r="O19" s="24">
        <v>38.892524999999999</v>
      </c>
      <c r="P19" s="24">
        <v>41.02</v>
      </c>
      <c r="Q19" s="24">
        <v>29.1753</v>
      </c>
      <c r="R19" s="24">
        <v>26.684699999999999</v>
      </c>
      <c r="S19" s="23">
        <v>27.845824999999998</v>
      </c>
      <c r="T19" s="24">
        <v>50.491349999999997</v>
      </c>
      <c r="U19" s="24">
        <v>51.39575</v>
      </c>
      <c r="V19" s="24">
        <v>35.933624999999999</v>
      </c>
      <c r="W19" s="24">
        <v>22.736699999999999</v>
      </c>
      <c r="X19" s="25">
        <v>13.825525000000001</v>
      </c>
      <c r="Y19" s="26">
        <f t="shared" si="0"/>
        <v>883.88687499999992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22.822000000000003</v>
      </c>
      <c r="C21" s="24">
        <v>40.296250000000001</v>
      </c>
      <c r="D21" s="24">
        <v>49.175250000000005</v>
      </c>
      <c r="E21" s="25">
        <v>25.708666666666669</v>
      </c>
      <c r="F21" s="23">
        <v>22.579375000000002</v>
      </c>
      <c r="G21" s="24">
        <v>47.355625000000003</v>
      </c>
      <c r="H21" s="24">
        <v>58.147124999999996</v>
      </c>
      <c r="I21" s="24">
        <v>53.187500000000007</v>
      </c>
      <c r="J21" s="24">
        <v>52.126291666666667</v>
      </c>
      <c r="K21" s="24">
        <v>57.658583333333326</v>
      </c>
      <c r="L21" s="25">
        <v>52.716666666666676</v>
      </c>
      <c r="M21" s="82">
        <v>28.022399999999994</v>
      </c>
      <c r="N21" s="24">
        <v>40.649175000000007</v>
      </c>
      <c r="O21" s="24">
        <v>38.892524999999999</v>
      </c>
      <c r="P21" s="24">
        <v>41.02</v>
      </c>
      <c r="Q21" s="24">
        <v>29.666466666666668</v>
      </c>
      <c r="R21" s="24">
        <v>27.137366666666669</v>
      </c>
      <c r="S21" s="23">
        <v>27.845825000000001</v>
      </c>
      <c r="T21" s="24">
        <v>51.310349999999993</v>
      </c>
      <c r="U21" s="24">
        <v>52.246250000000003</v>
      </c>
      <c r="V21" s="24">
        <v>36.525125000000003</v>
      </c>
      <c r="W21" s="24">
        <v>23.114700000000003</v>
      </c>
      <c r="X21" s="25">
        <v>14.057691666666669</v>
      </c>
      <c r="Y21" s="26">
        <f t="shared" si="0"/>
        <v>892.26120833333323</v>
      </c>
      <c r="AA21" s="2"/>
      <c r="AB21" s="20"/>
    </row>
    <row r="22" spans="1:30" ht="39.950000000000003" customHeight="1" x14ac:dyDescent="0.25">
      <c r="A22" s="94" t="s">
        <v>17</v>
      </c>
      <c r="B22" s="23">
        <v>22.822000000000003</v>
      </c>
      <c r="C22" s="24">
        <v>40.296250000000001</v>
      </c>
      <c r="D22" s="24">
        <v>49.175250000000005</v>
      </c>
      <c r="E22" s="25">
        <v>25.708666666666669</v>
      </c>
      <c r="F22" s="23">
        <v>22.579375000000002</v>
      </c>
      <c r="G22" s="24">
        <v>47.355625000000003</v>
      </c>
      <c r="H22" s="24">
        <v>58.147124999999996</v>
      </c>
      <c r="I22" s="24">
        <v>53.187500000000007</v>
      </c>
      <c r="J22" s="24">
        <v>52.126291666666667</v>
      </c>
      <c r="K22" s="24">
        <v>57.658583333333326</v>
      </c>
      <c r="L22" s="25">
        <v>52.716666666666676</v>
      </c>
      <c r="M22" s="82">
        <v>28.022399999999994</v>
      </c>
      <c r="N22" s="24">
        <v>40.649175000000007</v>
      </c>
      <c r="O22" s="24">
        <v>38.892524999999999</v>
      </c>
      <c r="P22" s="24">
        <v>41.02</v>
      </c>
      <c r="Q22" s="24">
        <v>29.666466666666668</v>
      </c>
      <c r="R22" s="24">
        <v>27.137366666666669</v>
      </c>
      <c r="S22" s="23">
        <v>27.845825000000001</v>
      </c>
      <c r="T22" s="24">
        <v>51.310349999999993</v>
      </c>
      <c r="U22" s="24">
        <v>52.246250000000003</v>
      </c>
      <c r="V22" s="24">
        <v>36.525125000000003</v>
      </c>
      <c r="W22" s="24">
        <v>23.114700000000003</v>
      </c>
      <c r="X22" s="25">
        <v>14.057691666666669</v>
      </c>
      <c r="Y22" s="26">
        <f t="shared" si="0"/>
        <v>892.26120833333323</v>
      </c>
      <c r="AA22" s="2"/>
      <c r="AB22" s="20"/>
    </row>
    <row r="23" spans="1:30" ht="39.950000000000003" customHeight="1" x14ac:dyDescent="0.25">
      <c r="A23" s="95" t="s">
        <v>18</v>
      </c>
      <c r="B23" s="23"/>
      <c r="C23" s="24"/>
      <c r="D23" s="24"/>
      <c r="E23" s="25"/>
      <c r="F23" s="23"/>
      <c r="G23" s="24"/>
      <c r="H23" s="24"/>
      <c r="I23" s="24"/>
      <c r="J23" s="24"/>
      <c r="K23" s="24"/>
      <c r="L23" s="25"/>
      <c r="M23" s="82"/>
      <c r="N23" s="24"/>
      <c r="O23" s="24"/>
      <c r="P23" s="24"/>
      <c r="Q23" s="24"/>
      <c r="R23" s="24"/>
      <c r="S23" s="23"/>
      <c r="T23" s="24"/>
      <c r="U23" s="24"/>
      <c r="V23" s="24"/>
      <c r="W23" s="24"/>
      <c r="X23" s="25"/>
      <c r="Y23" s="26">
        <f t="shared" si="0"/>
        <v>0</v>
      </c>
      <c r="AA23" s="2"/>
      <c r="AB23" s="20"/>
    </row>
    <row r="24" spans="1:30" ht="39.950000000000003" customHeight="1" x14ac:dyDescent="0.25">
      <c r="A24" s="94" t="s">
        <v>19</v>
      </c>
      <c r="B24" s="23">
        <v>22.822000000000003</v>
      </c>
      <c r="C24" s="24">
        <v>40.296250000000001</v>
      </c>
      <c r="D24" s="24">
        <v>49.175250000000005</v>
      </c>
      <c r="E24" s="25">
        <v>25.708666666666669</v>
      </c>
      <c r="F24" s="23">
        <v>22.579375000000002</v>
      </c>
      <c r="G24" s="24">
        <v>47.355625000000003</v>
      </c>
      <c r="H24" s="24">
        <v>58.147124999999996</v>
      </c>
      <c r="I24" s="24">
        <v>53.187500000000007</v>
      </c>
      <c r="J24" s="24">
        <v>52.126291666666667</v>
      </c>
      <c r="K24" s="24">
        <v>57.658583333333326</v>
      </c>
      <c r="L24" s="25">
        <v>52.716666666666676</v>
      </c>
      <c r="M24" s="82">
        <v>28.022399999999994</v>
      </c>
      <c r="N24" s="24">
        <v>40.649175000000007</v>
      </c>
      <c r="O24" s="24">
        <v>38.892524999999999</v>
      </c>
      <c r="P24" s="24">
        <v>41.02</v>
      </c>
      <c r="Q24" s="24">
        <v>29.666466666666668</v>
      </c>
      <c r="R24" s="24">
        <v>27.137366666666669</v>
      </c>
      <c r="S24" s="23">
        <v>27.845825000000001</v>
      </c>
      <c r="T24" s="24">
        <v>51.310349999999993</v>
      </c>
      <c r="U24" s="24">
        <v>52.246250000000003</v>
      </c>
      <c r="V24" s="24">
        <v>36.525125000000003</v>
      </c>
      <c r="W24" s="24">
        <v>23.114700000000003</v>
      </c>
      <c r="X24" s="25">
        <v>14.057691666666669</v>
      </c>
      <c r="Y24" s="26">
        <f t="shared" si="0"/>
        <v>892.26120833333323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111.88800000000001</v>
      </c>
      <c r="C25" s="28">
        <f t="shared" si="1"/>
        <v>198.48500000000001</v>
      </c>
      <c r="D25" s="28">
        <f t="shared" si="1"/>
        <v>242.42400000000001</v>
      </c>
      <c r="E25" s="29">
        <f>SUM(E18:E24)</f>
        <v>127.61350000000002</v>
      </c>
      <c r="F25" s="27">
        <f t="shared" ref="F25:H25" si="2">SUM(F18:F24)</f>
        <v>110.61750000000001</v>
      </c>
      <c r="G25" s="28">
        <f t="shared" si="2"/>
        <v>232.52250000000001</v>
      </c>
      <c r="H25" s="28">
        <f t="shared" si="2"/>
        <v>286.68849999999998</v>
      </c>
      <c r="I25" s="28">
        <f>SUM(I18:I24)</f>
        <v>262.85000000000002</v>
      </c>
      <c r="J25" s="28">
        <f t="shared" ref="J25:L25" si="3">SUM(J18:J24)</f>
        <v>256.55</v>
      </c>
      <c r="K25" s="28">
        <f t="shared" si="3"/>
        <v>284.47649999999999</v>
      </c>
      <c r="L25" s="29">
        <f t="shared" si="3"/>
        <v>260.68</v>
      </c>
      <c r="M25" s="84">
        <f>SUM(M18:M24)</f>
        <v>138.43199999999999</v>
      </c>
      <c r="N25" s="28">
        <f t="shared" ref="N25:R25" si="4">SUM(N18:N24)</f>
        <v>200.43450000000004</v>
      </c>
      <c r="O25" s="28">
        <f t="shared" si="4"/>
        <v>193.00050000000002</v>
      </c>
      <c r="P25" s="28">
        <f t="shared" si="4"/>
        <v>203.04900000000004</v>
      </c>
      <c r="Q25" s="28">
        <f t="shared" si="4"/>
        <v>145.87649999999999</v>
      </c>
      <c r="R25" s="28">
        <f t="shared" si="4"/>
        <v>133.084</v>
      </c>
      <c r="S25" s="27">
        <f>SUM(S18:S24)</f>
        <v>138.32</v>
      </c>
      <c r="T25" s="28">
        <f t="shared" ref="T25:X25" si="5">SUM(T18:T24)</f>
        <v>253.071</v>
      </c>
      <c r="U25" s="28">
        <f t="shared" si="5"/>
        <v>257.70150000000001</v>
      </c>
      <c r="V25" s="28">
        <f t="shared" si="5"/>
        <v>179.22450000000001</v>
      </c>
      <c r="W25" s="28">
        <f t="shared" si="5"/>
        <v>113.4</v>
      </c>
      <c r="X25" s="29">
        <f t="shared" si="5"/>
        <v>68.953500000000005</v>
      </c>
      <c r="Y25" s="26">
        <f t="shared" si="0"/>
        <v>4399.3424999999988</v>
      </c>
    </row>
    <row r="26" spans="1:30" s="2" customFormat="1" ht="36.75" customHeight="1" x14ac:dyDescent="0.25">
      <c r="A26" s="96" t="s">
        <v>20</v>
      </c>
      <c r="B26" s="30">
        <v>54</v>
      </c>
      <c r="C26" s="31">
        <v>53</v>
      </c>
      <c r="D26" s="31">
        <v>52</v>
      </c>
      <c r="E26" s="32">
        <v>50.5</v>
      </c>
      <c r="F26" s="30">
        <v>52.5</v>
      </c>
      <c r="G26" s="31">
        <v>51.5</v>
      </c>
      <c r="H26" s="31">
        <v>50.5</v>
      </c>
      <c r="I26" s="31">
        <v>50</v>
      </c>
      <c r="J26" s="31">
        <v>50</v>
      </c>
      <c r="K26" s="31">
        <v>49.5</v>
      </c>
      <c r="L26" s="32">
        <v>49</v>
      </c>
      <c r="M26" s="85">
        <v>51.5</v>
      </c>
      <c r="N26" s="31">
        <v>50.5</v>
      </c>
      <c r="O26" s="31">
        <v>49.5</v>
      </c>
      <c r="P26" s="31">
        <v>49.5</v>
      </c>
      <c r="Q26" s="31">
        <v>49.5</v>
      </c>
      <c r="R26" s="31">
        <v>49</v>
      </c>
      <c r="S26" s="30">
        <v>52</v>
      </c>
      <c r="T26" s="31">
        <v>51.5</v>
      </c>
      <c r="U26" s="31">
        <v>50.5</v>
      </c>
      <c r="V26" s="31">
        <v>50.5</v>
      </c>
      <c r="W26" s="31">
        <v>50</v>
      </c>
      <c r="X26" s="32">
        <v>49.5</v>
      </c>
      <c r="Y26" s="33">
        <f>+((Y25/Y27)/7)*1000</f>
        <v>50.585761429491292</v>
      </c>
    </row>
    <row r="27" spans="1:30" s="2" customFormat="1" ht="33" customHeight="1" x14ac:dyDescent="0.25">
      <c r="A27" s="97" t="s">
        <v>21</v>
      </c>
      <c r="B27" s="34">
        <v>296</v>
      </c>
      <c r="C27" s="35">
        <v>535</v>
      </c>
      <c r="D27" s="35">
        <v>666</v>
      </c>
      <c r="E27" s="36">
        <v>361</v>
      </c>
      <c r="F27" s="34">
        <v>301</v>
      </c>
      <c r="G27" s="35">
        <v>645</v>
      </c>
      <c r="H27" s="35">
        <v>811</v>
      </c>
      <c r="I27" s="35">
        <v>751</v>
      </c>
      <c r="J27" s="35">
        <v>733</v>
      </c>
      <c r="K27" s="35">
        <v>821</v>
      </c>
      <c r="L27" s="36">
        <v>760</v>
      </c>
      <c r="M27" s="86">
        <v>384</v>
      </c>
      <c r="N27" s="35">
        <v>567</v>
      </c>
      <c r="O27" s="35">
        <v>557</v>
      </c>
      <c r="P27" s="35">
        <v>586</v>
      </c>
      <c r="Q27" s="35">
        <v>421</v>
      </c>
      <c r="R27" s="35">
        <v>388</v>
      </c>
      <c r="S27" s="34">
        <v>380</v>
      </c>
      <c r="T27" s="35">
        <v>702</v>
      </c>
      <c r="U27" s="35">
        <v>729</v>
      </c>
      <c r="V27" s="35">
        <v>507</v>
      </c>
      <c r="W27" s="35">
        <v>324</v>
      </c>
      <c r="X27" s="36">
        <v>199</v>
      </c>
      <c r="Y27" s="37">
        <f>SUM(B27:X27)</f>
        <v>12424</v>
      </c>
      <c r="Z27" s="2">
        <f>((Y25*1000)/Y27)/7</f>
        <v>50.585761429491299</v>
      </c>
    </row>
    <row r="28" spans="1:30" s="2" customFormat="1" ht="33" customHeight="1" x14ac:dyDescent="0.25">
      <c r="A28" s="98" t="s">
        <v>22</v>
      </c>
      <c r="B28" s="38">
        <f>((B27*B26)*7/1000-B18-B19)/3</f>
        <v>22.822000000000003</v>
      </c>
      <c r="C28" s="39">
        <f t="shared" ref="C28:X28" si="6">((C27*C26)*7/1000-C18-C19)/3</f>
        <v>40.296250000000001</v>
      </c>
      <c r="D28" s="39">
        <f t="shared" si="6"/>
        <v>49.175250000000005</v>
      </c>
      <c r="E28" s="40">
        <f t="shared" si="6"/>
        <v>25.708666666666669</v>
      </c>
      <c r="F28" s="38">
        <f t="shared" si="6"/>
        <v>22.579375000000002</v>
      </c>
      <c r="G28" s="39">
        <f t="shared" si="6"/>
        <v>47.355625000000003</v>
      </c>
      <c r="H28" s="39">
        <f t="shared" si="6"/>
        <v>58.147124999999996</v>
      </c>
      <c r="I28" s="39">
        <f t="shared" si="6"/>
        <v>53.187500000000007</v>
      </c>
      <c r="J28" s="39">
        <f t="shared" si="6"/>
        <v>52.126291666666667</v>
      </c>
      <c r="K28" s="39">
        <f t="shared" si="6"/>
        <v>57.658583333333326</v>
      </c>
      <c r="L28" s="40">
        <f t="shared" si="6"/>
        <v>52.716666666666676</v>
      </c>
      <c r="M28" s="87">
        <f t="shared" si="6"/>
        <v>28.022399999999994</v>
      </c>
      <c r="N28" s="39">
        <f t="shared" si="6"/>
        <v>40.649175000000007</v>
      </c>
      <c r="O28" s="39">
        <f t="shared" si="6"/>
        <v>38.892524999999999</v>
      </c>
      <c r="P28" s="39">
        <f t="shared" si="6"/>
        <v>41.02</v>
      </c>
      <c r="Q28" s="39">
        <f t="shared" si="6"/>
        <v>29.666466666666668</v>
      </c>
      <c r="R28" s="39">
        <f t="shared" si="6"/>
        <v>27.137366666666669</v>
      </c>
      <c r="S28" s="38">
        <f t="shared" si="6"/>
        <v>27.845825000000001</v>
      </c>
      <c r="T28" s="39">
        <f t="shared" si="6"/>
        <v>51.310349999999993</v>
      </c>
      <c r="U28" s="39">
        <f t="shared" si="6"/>
        <v>52.246250000000003</v>
      </c>
      <c r="V28" s="39">
        <f t="shared" si="6"/>
        <v>36.525125000000003</v>
      </c>
      <c r="W28" s="39">
        <f t="shared" si="6"/>
        <v>23.114700000000003</v>
      </c>
      <c r="X28" s="40">
        <f t="shared" si="6"/>
        <v>14.057691666666669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111.88800000000001</v>
      </c>
      <c r="C29" s="43">
        <f t="shared" si="7"/>
        <v>198.48500000000001</v>
      </c>
      <c r="D29" s="43">
        <f t="shared" si="7"/>
        <v>242.42400000000001</v>
      </c>
      <c r="E29" s="90">
        <f>((E27*E26)*7)/1000</f>
        <v>127.6135</v>
      </c>
      <c r="F29" s="42">
        <f>((F27*F26)*7)/1000</f>
        <v>110.61750000000001</v>
      </c>
      <c r="G29" s="43">
        <f t="shared" ref="G29:H29" si="8">((G27*G26)*7)/1000</f>
        <v>232.52250000000001</v>
      </c>
      <c r="H29" s="43">
        <f t="shared" si="8"/>
        <v>286.68849999999998</v>
      </c>
      <c r="I29" s="43">
        <f>((I27*I26)*7)/1000</f>
        <v>262.85000000000002</v>
      </c>
      <c r="J29" s="43">
        <f>((J27*J26)*7)/1000</f>
        <v>256.55</v>
      </c>
      <c r="K29" s="43">
        <f t="shared" ref="K29:L29" si="9">((K27*K26)*7)/1000</f>
        <v>284.47649999999999</v>
      </c>
      <c r="L29" s="90">
        <f t="shared" si="9"/>
        <v>260.68</v>
      </c>
      <c r="M29" s="88">
        <f>((M27*M26)*7)/1000</f>
        <v>138.43199999999999</v>
      </c>
      <c r="N29" s="43">
        <f>((N27*N26)*7)/1000</f>
        <v>200.43450000000001</v>
      </c>
      <c r="O29" s="43">
        <f>((O27*O26)*7)/1000</f>
        <v>193.00049999999999</v>
      </c>
      <c r="P29" s="43">
        <f t="shared" ref="P29:X29" si="10">((P27*P26)*7)/1000</f>
        <v>203.04900000000001</v>
      </c>
      <c r="Q29" s="43">
        <f t="shared" si="10"/>
        <v>145.87649999999999</v>
      </c>
      <c r="R29" s="43">
        <f t="shared" si="10"/>
        <v>133.084</v>
      </c>
      <c r="S29" s="44">
        <f t="shared" si="10"/>
        <v>138.32</v>
      </c>
      <c r="T29" s="45">
        <f t="shared" si="10"/>
        <v>253.071</v>
      </c>
      <c r="U29" s="45">
        <f t="shared" si="10"/>
        <v>257.70150000000001</v>
      </c>
      <c r="V29" s="45">
        <f t="shared" si="10"/>
        <v>179.22450000000001</v>
      </c>
      <c r="W29" s="45">
        <f t="shared" si="10"/>
        <v>113.4</v>
      </c>
      <c r="X29" s="46">
        <f t="shared" si="10"/>
        <v>68.953500000000005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54</v>
      </c>
      <c r="C30" s="49">
        <f t="shared" si="11"/>
        <v>53.000000000000007</v>
      </c>
      <c r="D30" s="49">
        <f t="shared" si="11"/>
        <v>52</v>
      </c>
      <c r="E30" s="50">
        <f>+(E25/E27)/7*1000</f>
        <v>50.5</v>
      </c>
      <c r="F30" s="48">
        <f t="shared" ref="F30:H30" si="12">+(F25/F27)/7*1000</f>
        <v>52.500000000000007</v>
      </c>
      <c r="G30" s="49">
        <f t="shared" si="12"/>
        <v>51.5</v>
      </c>
      <c r="H30" s="49">
        <f t="shared" si="12"/>
        <v>50.499999999999993</v>
      </c>
      <c r="I30" s="49">
        <f>+(I25/I27)/7*1000</f>
        <v>50</v>
      </c>
      <c r="J30" s="49">
        <f t="shared" ref="J30:L30" si="13">+(J25/J27)/7*1000</f>
        <v>50</v>
      </c>
      <c r="K30" s="49">
        <f t="shared" si="13"/>
        <v>49.499999999999993</v>
      </c>
      <c r="L30" s="50">
        <f t="shared" si="13"/>
        <v>49</v>
      </c>
      <c r="M30" s="89">
        <f>+(M25/M27)/7*1000</f>
        <v>51.5</v>
      </c>
      <c r="N30" s="49">
        <f t="shared" ref="N30:X30" si="14">+(N25/N27)/7*1000</f>
        <v>50.500000000000007</v>
      </c>
      <c r="O30" s="49">
        <f t="shared" si="14"/>
        <v>49.5</v>
      </c>
      <c r="P30" s="49">
        <f t="shared" si="14"/>
        <v>49.500000000000007</v>
      </c>
      <c r="Q30" s="49">
        <f t="shared" si="14"/>
        <v>49.499999999999993</v>
      </c>
      <c r="R30" s="49">
        <f t="shared" si="14"/>
        <v>49</v>
      </c>
      <c r="S30" s="48">
        <f t="shared" si="14"/>
        <v>52</v>
      </c>
      <c r="T30" s="49">
        <f t="shared" si="14"/>
        <v>51.5</v>
      </c>
      <c r="U30" s="49">
        <f t="shared" si="14"/>
        <v>50.5</v>
      </c>
      <c r="V30" s="49">
        <f t="shared" si="14"/>
        <v>50.5</v>
      </c>
      <c r="W30" s="49">
        <f t="shared" si="14"/>
        <v>50</v>
      </c>
      <c r="X30" s="50">
        <f t="shared" si="14"/>
        <v>49.5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320" t="s">
        <v>26</v>
      </c>
      <c r="C36" s="321"/>
      <c r="D36" s="321"/>
      <c r="E36" s="321"/>
      <c r="F36" s="321"/>
      <c r="G36" s="321"/>
      <c r="H36" s="318"/>
      <c r="I36" s="102"/>
      <c r="J36" s="55" t="s">
        <v>27</v>
      </c>
      <c r="K36" s="110"/>
      <c r="L36" s="321" t="s">
        <v>26</v>
      </c>
      <c r="M36" s="321"/>
      <c r="N36" s="321"/>
      <c r="O36" s="321"/>
      <c r="P36" s="318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28.5</v>
      </c>
      <c r="C39" s="82">
        <v>54</v>
      </c>
      <c r="D39" s="82">
        <v>66.599999999999994</v>
      </c>
      <c r="E39" s="82">
        <v>46.3</v>
      </c>
      <c r="F39" s="82">
        <v>54.8</v>
      </c>
      <c r="G39" s="82">
        <v>35.700000000000003</v>
      </c>
      <c r="H39" s="82"/>
      <c r="I39" s="104">
        <f t="shared" ref="I39:I46" si="15">SUM(B39:H39)</f>
        <v>285.89999999999998</v>
      </c>
      <c r="J39" s="2"/>
      <c r="K39" s="94" t="s">
        <v>13</v>
      </c>
      <c r="L39" s="82">
        <v>12.6</v>
      </c>
      <c r="M39" s="82">
        <v>18.100000000000001</v>
      </c>
      <c r="N39" s="82">
        <v>12.7</v>
      </c>
      <c r="O39" s="82"/>
      <c r="P39" s="82"/>
      <c r="Q39" s="104">
        <f t="shared" ref="Q39:Q46" si="16">SUM(L39:P39)</f>
        <v>43.400000000000006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30.633000000000003</v>
      </c>
      <c r="C40" s="82">
        <v>57.641874999999999</v>
      </c>
      <c r="D40" s="82">
        <v>69.667875000000009</v>
      </c>
      <c r="E40" s="82">
        <v>47.282750000000007</v>
      </c>
      <c r="F40" s="82">
        <v>56.035749999999993</v>
      </c>
      <c r="G40" s="82">
        <v>36.120000000000005</v>
      </c>
      <c r="H40" s="82"/>
      <c r="I40" s="104">
        <f t="shared" si="15"/>
        <v>297.38125000000002</v>
      </c>
      <c r="J40" s="2"/>
      <c r="K40" s="95" t="s">
        <v>14</v>
      </c>
      <c r="L40" s="82">
        <v>12.9</v>
      </c>
      <c r="M40" s="82">
        <v>18.399999999999999</v>
      </c>
      <c r="N40" s="82">
        <v>12.9</v>
      </c>
      <c r="O40" s="82"/>
      <c r="P40" s="82"/>
      <c r="Q40" s="104">
        <f t="shared" si="16"/>
        <v>44.199999999999996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31.066999999999997</v>
      </c>
      <c r="C42" s="82">
        <v>58.466708333333322</v>
      </c>
      <c r="D42" s="82">
        <v>71.704875000000001</v>
      </c>
      <c r="E42" s="82">
        <v>48.696749999999987</v>
      </c>
      <c r="F42" s="82">
        <v>56.873416666666664</v>
      </c>
      <c r="G42" s="82">
        <v>36.665999999999997</v>
      </c>
      <c r="H42" s="82"/>
      <c r="I42" s="104">
        <f t="shared" si="15"/>
        <v>303.47474999999997</v>
      </c>
      <c r="J42" s="2"/>
      <c r="K42" s="95" t="s">
        <v>16</v>
      </c>
      <c r="L42" s="82">
        <v>13</v>
      </c>
      <c r="M42" s="82">
        <v>18.7</v>
      </c>
      <c r="N42" s="82">
        <v>13.2</v>
      </c>
      <c r="O42" s="82"/>
      <c r="P42" s="82"/>
      <c r="Q42" s="104">
        <f t="shared" si="16"/>
        <v>44.9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31.066999999999997</v>
      </c>
      <c r="C43" s="82">
        <v>58.466708333333322</v>
      </c>
      <c r="D43" s="82">
        <v>71.704875000000001</v>
      </c>
      <c r="E43" s="82">
        <v>48.696749999999987</v>
      </c>
      <c r="F43" s="82">
        <v>56.873416666666664</v>
      </c>
      <c r="G43" s="82">
        <v>36.665999999999997</v>
      </c>
      <c r="H43" s="82"/>
      <c r="I43" s="104">
        <f t="shared" si="15"/>
        <v>303.47474999999997</v>
      </c>
      <c r="J43" s="2"/>
      <c r="K43" s="94" t="s">
        <v>17</v>
      </c>
      <c r="L43" s="82">
        <v>13</v>
      </c>
      <c r="M43" s="82">
        <v>18.7</v>
      </c>
      <c r="N43" s="82">
        <v>13.2</v>
      </c>
      <c r="O43" s="82"/>
      <c r="P43" s="82"/>
      <c r="Q43" s="104">
        <f t="shared" si="16"/>
        <v>44.9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31.066999999999997</v>
      </c>
      <c r="C45" s="82">
        <v>58.466708333333322</v>
      </c>
      <c r="D45" s="82">
        <v>71.704875000000001</v>
      </c>
      <c r="E45" s="82">
        <v>48.696749999999987</v>
      </c>
      <c r="F45" s="82">
        <v>56.873416666666664</v>
      </c>
      <c r="G45" s="82">
        <v>36.665999999999997</v>
      </c>
      <c r="H45" s="82"/>
      <c r="I45" s="104">
        <f t="shared" si="15"/>
        <v>303.47474999999997</v>
      </c>
      <c r="J45" s="2"/>
      <c r="K45" s="94" t="s">
        <v>19</v>
      </c>
      <c r="L45" s="82">
        <v>13.1</v>
      </c>
      <c r="M45" s="82">
        <v>18.7</v>
      </c>
      <c r="N45" s="82">
        <v>13.2</v>
      </c>
      <c r="O45" s="82"/>
      <c r="P45" s="82"/>
      <c r="Q45" s="104">
        <f t="shared" si="16"/>
        <v>45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152.334</v>
      </c>
      <c r="C46" s="28">
        <f t="shared" si="17"/>
        <v>287.04199999999997</v>
      </c>
      <c r="D46" s="28">
        <f t="shared" si="17"/>
        <v>351.38250000000005</v>
      </c>
      <c r="E46" s="28">
        <f t="shared" si="17"/>
        <v>239.67299999999994</v>
      </c>
      <c r="F46" s="28">
        <f t="shared" si="17"/>
        <v>281.45599999999996</v>
      </c>
      <c r="G46" s="28">
        <f t="shared" si="17"/>
        <v>181.81799999999998</v>
      </c>
      <c r="H46" s="28">
        <f t="shared" si="17"/>
        <v>0</v>
      </c>
      <c r="I46" s="104">
        <f t="shared" si="15"/>
        <v>1493.7054999999998</v>
      </c>
      <c r="K46" s="80" t="s">
        <v>11</v>
      </c>
      <c r="L46" s="84">
        <f>SUM(L39:L45)</f>
        <v>64.599999999999994</v>
      </c>
      <c r="M46" s="28">
        <f>SUM(M39:M45)</f>
        <v>92.600000000000009</v>
      </c>
      <c r="N46" s="28">
        <f>SUM(N39:N45)</f>
        <v>65.2</v>
      </c>
      <c r="O46" s="28">
        <f>SUM(O39:O45)</f>
        <v>0</v>
      </c>
      <c r="P46" s="28">
        <f>SUM(P39:P45)</f>
        <v>0</v>
      </c>
      <c r="Q46" s="104">
        <f t="shared" si="16"/>
        <v>222.39999999999998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58.5</v>
      </c>
      <c r="C47" s="31">
        <v>58</v>
      </c>
      <c r="D47" s="31">
        <v>57.5</v>
      </c>
      <c r="E47" s="31">
        <v>56.5</v>
      </c>
      <c r="F47" s="31">
        <v>56</v>
      </c>
      <c r="G47" s="31">
        <v>55.5</v>
      </c>
      <c r="H47" s="31"/>
      <c r="I47" s="105">
        <f>+((I46/I48)/7)*1000</f>
        <v>56.99425747863247</v>
      </c>
      <c r="K47" s="113" t="s">
        <v>20</v>
      </c>
      <c r="L47" s="85">
        <v>65.5</v>
      </c>
      <c r="M47" s="31">
        <v>65.5</v>
      </c>
      <c r="N47" s="31">
        <v>65.5</v>
      </c>
      <c r="O47" s="31"/>
      <c r="P47" s="31"/>
      <c r="Q47" s="105">
        <f>+((Q46/Q48)/7)*1000</f>
        <v>65.5081001472754</v>
      </c>
      <c r="R47" s="65"/>
      <c r="S47" s="65"/>
    </row>
    <row r="48" spans="1:30" ht="33.75" customHeight="1" x14ac:dyDescent="0.25">
      <c r="A48" s="97" t="s">
        <v>21</v>
      </c>
      <c r="B48" s="86">
        <v>372</v>
      </c>
      <c r="C48" s="35">
        <v>707</v>
      </c>
      <c r="D48" s="35">
        <v>873</v>
      </c>
      <c r="E48" s="35">
        <v>606</v>
      </c>
      <c r="F48" s="35">
        <v>718</v>
      </c>
      <c r="G48" s="35">
        <v>468</v>
      </c>
      <c r="H48" s="35"/>
      <c r="I48" s="106">
        <f>SUM(B48:H48)</f>
        <v>3744</v>
      </c>
      <c r="J48" s="66"/>
      <c r="K48" s="97" t="s">
        <v>21</v>
      </c>
      <c r="L48" s="109">
        <v>141</v>
      </c>
      <c r="M48" s="67">
        <v>202</v>
      </c>
      <c r="N48" s="67">
        <v>142</v>
      </c>
      <c r="O48" s="67"/>
      <c r="P48" s="67"/>
      <c r="Q48" s="115">
        <f>SUM(L48:P48)</f>
        <v>485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((B48*B47)*7/1000-B39-B40)/3</f>
        <v>31.066999999999997</v>
      </c>
      <c r="C49" s="39">
        <f t="shared" si="18"/>
        <v>58.466708333333322</v>
      </c>
      <c r="D49" s="39">
        <f t="shared" si="18"/>
        <v>71.704875000000001</v>
      </c>
      <c r="E49" s="39">
        <f t="shared" si="18"/>
        <v>48.696749999999987</v>
      </c>
      <c r="F49" s="39">
        <f t="shared" si="18"/>
        <v>56.873416666666664</v>
      </c>
      <c r="G49" s="39">
        <f t="shared" si="18"/>
        <v>36.665999999999997</v>
      </c>
      <c r="H49" s="39">
        <f t="shared" si="18"/>
        <v>0</v>
      </c>
      <c r="I49" s="107">
        <f>((I46*1000)/I48)/7</f>
        <v>56.99425747863247</v>
      </c>
      <c r="K49" s="98" t="s">
        <v>22</v>
      </c>
      <c r="L49" s="87">
        <f t="shared" ref="L49" si="19">((L48*L47)*7/1000-L39-L40)/3</f>
        <v>13.0495</v>
      </c>
      <c r="M49" s="39">
        <f t="shared" ref="M49" si="20">((M48*M47)*7/1000-M39-M40)/3</f>
        <v>18.705666666666666</v>
      </c>
      <c r="N49" s="39">
        <f t="shared" ref="N49" si="21">((N48*N47)*7/1000-N39-N40)/3</f>
        <v>13.168999999999999</v>
      </c>
      <c r="O49" s="39">
        <f t="shared" ref="O49" si="22">((O48*O47)*7/1000-O39-O40)/3</f>
        <v>0</v>
      </c>
      <c r="P49" s="39">
        <f t="shared" ref="P49" si="23">((P48*P47)*7/1000-P39-P40)/3</f>
        <v>0</v>
      </c>
      <c r="Q49" s="116">
        <f>((Q46*1000)/Q48)/7</f>
        <v>65.5081001472754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4">((B48*B47)*7)/1000</f>
        <v>152.334</v>
      </c>
      <c r="C50" s="43">
        <f t="shared" si="24"/>
        <v>287.04199999999997</v>
      </c>
      <c r="D50" s="43">
        <f t="shared" si="24"/>
        <v>351.38249999999999</v>
      </c>
      <c r="E50" s="43">
        <f t="shared" si="24"/>
        <v>239.673</v>
      </c>
      <c r="F50" s="43">
        <f t="shared" si="24"/>
        <v>281.45600000000002</v>
      </c>
      <c r="G50" s="43">
        <f t="shared" si="24"/>
        <v>181.81800000000001</v>
      </c>
      <c r="H50" s="43">
        <f t="shared" si="24"/>
        <v>0</v>
      </c>
      <c r="I50" s="90"/>
      <c r="K50" s="99" t="s">
        <v>23</v>
      </c>
      <c r="L50" s="88">
        <f>((L48*L47)*7)/1000</f>
        <v>64.648499999999999</v>
      </c>
      <c r="M50" s="43">
        <f>((M48*M47)*7)/1000</f>
        <v>92.617000000000004</v>
      </c>
      <c r="N50" s="43">
        <f>((N48*N47)*7)/1000</f>
        <v>65.106999999999999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5">+(B46/B48)/7*1000</f>
        <v>58.5</v>
      </c>
      <c r="C51" s="49">
        <f t="shared" si="25"/>
        <v>57.999999999999993</v>
      </c>
      <c r="D51" s="49">
        <f t="shared" si="25"/>
        <v>57.500000000000007</v>
      </c>
      <c r="E51" s="49">
        <f t="shared" si="25"/>
        <v>56.499999999999986</v>
      </c>
      <c r="F51" s="49">
        <f t="shared" si="25"/>
        <v>55.999999999999993</v>
      </c>
      <c r="G51" s="49">
        <f t="shared" si="25"/>
        <v>55.499999999999993</v>
      </c>
      <c r="H51" s="49" t="e">
        <f t="shared" si="25"/>
        <v>#DIV/0!</v>
      </c>
      <c r="I51" s="108"/>
      <c r="J51" s="52"/>
      <c r="K51" s="100" t="s">
        <v>24</v>
      </c>
      <c r="L51" s="89">
        <f>+(L46/L48)/7*1000</f>
        <v>65.450861195542046</v>
      </c>
      <c r="M51" s="49">
        <f>+(M46/M48)/7*1000</f>
        <v>65.487977369165492</v>
      </c>
      <c r="N51" s="49">
        <f>+(N46/N48)/7*1000</f>
        <v>65.593561368209251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322"/>
      <c r="K54" s="32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320" t="s">
        <v>8</v>
      </c>
      <c r="C55" s="321"/>
      <c r="D55" s="321"/>
      <c r="E55" s="321"/>
      <c r="F55" s="321"/>
      <c r="G55" s="318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63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15.3</v>
      </c>
      <c r="C58" s="82">
        <v>43.4</v>
      </c>
      <c r="D58" s="82">
        <v>33.299999999999997</v>
      </c>
      <c r="E58" s="82">
        <v>38</v>
      </c>
      <c r="F58" s="82">
        <v>32.6</v>
      </c>
      <c r="G58" s="82"/>
      <c r="H58" s="104">
        <f t="shared" ref="H58:H65" si="26">SUM(B58:G58)</f>
        <v>162.6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16.100000000000001</v>
      </c>
      <c r="C59" s="82">
        <v>45.7</v>
      </c>
      <c r="D59" s="82">
        <v>34.799999999999997</v>
      </c>
      <c r="E59" s="82">
        <v>39.799999999999997</v>
      </c>
      <c r="F59" s="82">
        <v>34.1</v>
      </c>
      <c r="G59" s="82"/>
      <c r="H59" s="104">
        <f t="shared" si="26"/>
        <v>170.49999999999997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6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16.100000000000001</v>
      </c>
      <c r="C61" s="82">
        <v>45.7</v>
      </c>
      <c r="D61" s="82">
        <v>34.799999999999997</v>
      </c>
      <c r="E61" s="82">
        <v>39.799999999999997</v>
      </c>
      <c r="F61" s="82">
        <v>34.1</v>
      </c>
      <c r="G61" s="82"/>
      <c r="H61" s="104">
        <f t="shared" si="26"/>
        <v>170.49999999999997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16.100000000000001</v>
      </c>
      <c r="C62" s="82">
        <v>45.7</v>
      </c>
      <c r="D62" s="82">
        <v>34.799999999999997</v>
      </c>
      <c r="E62" s="82">
        <v>39.799999999999997</v>
      </c>
      <c r="F62" s="82">
        <v>34.1</v>
      </c>
      <c r="G62" s="82"/>
      <c r="H62" s="104">
        <f t="shared" si="26"/>
        <v>170.49999999999997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/>
      <c r="C63" s="82"/>
      <c r="D63" s="82"/>
      <c r="E63" s="82"/>
      <c r="F63" s="82"/>
      <c r="G63" s="82"/>
      <c r="H63" s="104">
        <f t="shared" si="26"/>
        <v>0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16.2</v>
      </c>
      <c r="C64" s="82">
        <v>45.7</v>
      </c>
      <c r="D64" s="82">
        <v>34.9</v>
      </c>
      <c r="E64" s="82">
        <v>39.799999999999997</v>
      </c>
      <c r="F64" s="82">
        <v>34.1</v>
      </c>
      <c r="G64" s="82"/>
      <c r="H64" s="104">
        <f t="shared" si="26"/>
        <v>170.70000000000002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7">SUM(B58:B64)</f>
        <v>79.8</v>
      </c>
      <c r="C65" s="28">
        <f t="shared" si="27"/>
        <v>226.2</v>
      </c>
      <c r="D65" s="28">
        <f t="shared" si="27"/>
        <v>172.6</v>
      </c>
      <c r="E65" s="28">
        <f t="shared" si="27"/>
        <v>197.2</v>
      </c>
      <c r="F65" s="28">
        <f t="shared" si="27"/>
        <v>169</v>
      </c>
      <c r="G65" s="28">
        <f t="shared" si="27"/>
        <v>0</v>
      </c>
      <c r="H65" s="104">
        <f t="shared" si="26"/>
        <v>844.8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75</v>
      </c>
      <c r="C66" s="31">
        <v>75</v>
      </c>
      <c r="D66" s="31">
        <v>74.5</v>
      </c>
      <c r="E66" s="31">
        <v>74.5</v>
      </c>
      <c r="F66" s="31">
        <v>74.5</v>
      </c>
      <c r="G66" s="31"/>
      <c r="H66" s="105">
        <f>+((H65/H67)/7)*1000</f>
        <v>74.681753889674681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152</v>
      </c>
      <c r="C67" s="67">
        <v>431</v>
      </c>
      <c r="D67" s="67">
        <v>331</v>
      </c>
      <c r="E67" s="67">
        <v>378</v>
      </c>
      <c r="F67" s="67">
        <v>324</v>
      </c>
      <c r="G67" s="67"/>
      <c r="H67" s="115">
        <f>SUM(B67:G67)</f>
        <v>1616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8">((B67*B66)*7/1000-B58)/4</f>
        <v>16.125</v>
      </c>
      <c r="C68" s="39">
        <f t="shared" si="28"/>
        <v>45.71875</v>
      </c>
      <c r="D68" s="39">
        <f t="shared" si="28"/>
        <v>34.829125000000005</v>
      </c>
      <c r="E68" s="39">
        <f t="shared" si="28"/>
        <v>39.781750000000002</v>
      </c>
      <c r="F68" s="39">
        <f t="shared" si="28"/>
        <v>34.091500000000003</v>
      </c>
      <c r="G68" s="39">
        <f t="shared" si="28"/>
        <v>0</v>
      </c>
      <c r="H68" s="119">
        <f>((H65*1000)/H67)/7</f>
        <v>74.681753889674681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9">((B67*B66)*7)/1000</f>
        <v>79.8</v>
      </c>
      <c r="C69" s="43">
        <f t="shared" si="29"/>
        <v>226.27500000000001</v>
      </c>
      <c r="D69" s="43">
        <f t="shared" si="29"/>
        <v>172.6165</v>
      </c>
      <c r="E69" s="43">
        <f t="shared" si="29"/>
        <v>197.12700000000001</v>
      </c>
      <c r="F69" s="43">
        <f t="shared" si="29"/>
        <v>168.96600000000001</v>
      </c>
      <c r="G69" s="43">
        <f t="shared" si="29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30">+(B65/B67)/7*1000</f>
        <v>75</v>
      </c>
      <c r="C70" s="49">
        <f t="shared" si="30"/>
        <v>74.975140868412325</v>
      </c>
      <c r="D70" s="49">
        <f t="shared" si="30"/>
        <v>74.492878722485969</v>
      </c>
      <c r="E70" s="49">
        <f t="shared" si="30"/>
        <v>74.527588813303097</v>
      </c>
      <c r="F70" s="49">
        <f t="shared" si="30"/>
        <v>74.514991181657848</v>
      </c>
      <c r="G70" s="49" t="e">
        <f t="shared" si="30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P36"/>
    <mergeCell ref="J54:K54"/>
    <mergeCell ref="B55:G55"/>
    <mergeCell ref="F15:L15"/>
    <mergeCell ref="A3:C3"/>
    <mergeCell ref="E9:G9"/>
    <mergeCell ref="R9:S9"/>
    <mergeCell ref="K11:L11"/>
    <mergeCell ref="B15:E15"/>
    <mergeCell ref="M15:R15"/>
    <mergeCell ref="S15:X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9"/>
  <sheetViews>
    <sheetView zoomScale="30" zoomScaleNormal="30" workbookViewId="0">
      <selection activeCell="P32" sqref="P32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315" t="s">
        <v>0</v>
      </c>
      <c r="B3" s="315"/>
      <c r="C3" s="315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"/>
      <c r="Z3" s="2"/>
      <c r="AA3" s="2"/>
      <c r="AB3" s="2"/>
      <c r="AC3" s="2"/>
      <c r="AD3" s="278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78" t="s">
        <v>1</v>
      </c>
      <c r="B9" s="278"/>
      <c r="C9" s="278"/>
      <c r="D9" s="1"/>
      <c r="E9" s="316" t="s">
        <v>2</v>
      </c>
      <c r="F9" s="316"/>
      <c r="G9" s="316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316"/>
      <c r="S9" s="31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78"/>
      <c r="B10" s="278"/>
      <c r="C10" s="27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78" t="s">
        <v>4</v>
      </c>
      <c r="B11" s="278"/>
      <c r="C11" s="278"/>
      <c r="D11" s="1"/>
      <c r="E11" s="279">
        <v>1</v>
      </c>
      <c r="F11" s="1"/>
      <c r="G11" s="1"/>
      <c r="H11" s="1"/>
      <c r="I11" s="1"/>
      <c r="J11" s="1"/>
      <c r="K11" s="317" t="s">
        <v>64</v>
      </c>
      <c r="L11" s="317"/>
      <c r="M11" s="280"/>
      <c r="N11" s="280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78"/>
      <c r="B12" s="278"/>
      <c r="C12" s="278"/>
      <c r="D12" s="1"/>
      <c r="E12" s="5"/>
      <c r="F12" s="1"/>
      <c r="G12" s="1"/>
      <c r="H12" s="1"/>
      <c r="I12" s="1"/>
      <c r="J12" s="1"/>
      <c r="K12" s="280"/>
      <c r="L12" s="280"/>
      <c r="M12" s="280"/>
      <c r="N12" s="280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78"/>
      <c r="B13" s="278"/>
      <c r="C13" s="278"/>
      <c r="D13" s="278"/>
      <c r="E13" s="278"/>
      <c r="F13" s="278"/>
      <c r="G13" s="278"/>
      <c r="H13" s="278"/>
      <c r="I13" s="278"/>
      <c r="J13" s="278"/>
      <c r="K13" s="278"/>
      <c r="L13" s="280"/>
      <c r="M13" s="280"/>
      <c r="N13" s="280"/>
      <c r="O13" s="280"/>
      <c r="P13" s="280"/>
      <c r="Q13" s="280"/>
      <c r="R13" s="280"/>
      <c r="S13" s="280"/>
      <c r="T13" s="280"/>
      <c r="U13" s="280"/>
      <c r="V13" s="280"/>
      <c r="W13" s="1"/>
      <c r="X13" s="1"/>
      <c r="Y13" s="1"/>
    </row>
    <row r="14" spans="1:30" s="3" customFormat="1" ht="27" thickBot="1" x14ac:dyDescent="0.3">
      <c r="A14" s="278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328" t="s">
        <v>8</v>
      </c>
      <c r="C15" s="329"/>
      <c r="D15" s="329"/>
      <c r="E15" s="330"/>
      <c r="F15" s="328" t="s">
        <v>55</v>
      </c>
      <c r="G15" s="329"/>
      <c r="H15" s="329"/>
      <c r="I15" s="329"/>
      <c r="J15" s="329"/>
      <c r="K15" s="329"/>
      <c r="L15" s="330"/>
      <c r="M15" s="323" t="s">
        <v>9</v>
      </c>
      <c r="N15" s="323"/>
      <c r="O15" s="323"/>
      <c r="P15" s="323"/>
      <c r="Q15" s="323"/>
      <c r="R15" s="324"/>
      <c r="S15" s="325" t="s">
        <v>30</v>
      </c>
      <c r="T15" s="326"/>
      <c r="U15" s="326"/>
      <c r="V15" s="326"/>
      <c r="W15" s="326"/>
      <c r="X15" s="32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273">
        <v>3</v>
      </c>
      <c r="E16" s="260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260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22.822000000000003</v>
      </c>
      <c r="C18" s="24">
        <v>40.296250000000001</v>
      </c>
      <c r="D18" s="24">
        <v>49.175250000000005</v>
      </c>
      <c r="E18" s="25">
        <v>25.708666666666669</v>
      </c>
      <c r="F18" s="23">
        <v>22.579375000000002</v>
      </c>
      <c r="G18" s="24">
        <v>47.355625000000003</v>
      </c>
      <c r="H18" s="24">
        <v>58.147124999999996</v>
      </c>
      <c r="I18" s="24">
        <v>53.187500000000007</v>
      </c>
      <c r="J18" s="24">
        <v>52.126291666666667</v>
      </c>
      <c r="K18" s="24">
        <v>57.658583333333326</v>
      </c>
      <c r="L18" s="25">
        <v>52.716666666666676</v>
      </c>
      <c r="M18" s="82">
        <v>28.022399999999994</v>
      </c>
      <c r="N18" s="24">
        <v>40.649175000000007</v>
      </c>
      <c r="O18" s="24">
        <v>38.892524999999999</v>
      </c>
      <c r="P18" s="24">
        <v>41.02</v>
      </c>
      <c r="Q18" s="24">
        <v>29.666466666666668</v>
      </c>
      <c r="R18" s="24">
        <v>27.137366666666669</v>
      </c>
      <c r="S18" s="23">
        <v>27.845825000000001</v>
      </c>
      <c r="T18" s="24">
        <v>51.310349999999993</v>
      </c>
      <c r="U18" s="24">
        <v>52.246250000000003</v>
      </c>
      <c r="V18" s="24">
        <v>36.525125000000003</v>
      </c>
      <c r="W18" s="24">
        <v>23.114700000000003</v>
      </c>
      <c r="X18" s="25">
        <v>14.057691666666669</v>
      </c>
      <c r="Y18" s="26">
        <f t="shared" ref="Y18:Y25" si="0">SUM(B18:X18)</f>
        <v>892.26120833333323</v>
      </c>
      <c r="AA18" s="2"/>
      <c r="AB18" s="20"/>
    </row>
    <row r="19" spans="1:30" ht="39.950000000000003" customHeight="1" x14ac:dyDescent="0.25">
      <c r="A19" s="95" t="s">
        <v>14</v>
      </c>
      <c r="B19" s="23">
        <v>23.561499999999999</v>
      </c>
      <c r="C19" s="24">
        <v>41.887812499999995</v>
      </c>
      <c r="D19" s="24">
        <v>51.035187499999999</v>
      </c>
      <c r="E19" s="25">
        <v>27.055583333333335</v>
      </c>
      <c r="F19" s="23">
        <v>23.326406250000002</v>
      </c>
      <c r="G19" s="24">
        <v>49.019093749999996</v>
      </c>
      <c r="H19" s="24">
        <v>60.683468749999996</v>
      </c>
      <c r="I19" s="24">
        <v>55.609375</v>
      </c>
      <c r="J19" s="24">
        <v>54.312802083333331</v>
      </c>
      <c r="K19" s="24">
        <v>60.296354166666667</v>
      </c>
      <c r="L19" s="25">
        <v>55.315833333333337</v>
      </c>
      <c r="M19" s="82">
        <v>29.282399999999999</v>
      </c>
      <c r="N19" s="24">
        <v>42.334206249999994</v>
      </c>
      <c r="O19" s="24">
        <v>40.963868749999996</v>
      </c>
      <c r="P19" s="24">
        <v>43.070999999999998</v>
      </c>
      <c r="Q19" s="24">
        <v>30.894383333333334</v>
      </c>
      <c r="R19" s="24">
        <v>28.184158333333333</v>
      </c>
      <c r="S19" s="23">
        <v>29.185668750000001</v>
      </c>
      <c r="T19" s="24">
        <v>53.416912500000002</v>
      </c>
      <c r="U19" s="24">
        <v>54.460437500000005</v>
      </c>
      <c r="V19" s="24">
        <v>37.892968750000001</v>
      </c>
      <c r="W19" s="24">
        <v>23.988824999999999</v>
      </c>
      <c r="X19" s="25">
        <v>14.594577083333334</v>
      </c>
      <c r="Y19" s="26">
        <f t="shared" si="0"/>
        <v>930.37282291666656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23.561499999999999</v>
      </c>
      <c r="C21" s="24">
        <v>41.887812499999995</v>
      </c>
      <c r="D21" s="24">
        <v>51.809854166666661</v>
      </c>
      <c r="E21" s="25">
        <v>27.476749999999999</v>
      </c>
      <c r="F21" s="23">
        <v>23.326406250000002</v>
      </c>
      <c r="G21" s="24">
        <v>49.019093749999996</v>
      </c>
      <c r="H21" s="24">
        <v>60.683468749999996</v>
      </c>
      <c r="I21" s="24">
        <v>55.609375</v>
      </c>
      <c r="J21" s="24">
        <v>54.312802083333331</v>
      </c>
      <c r="K21" s="24">
        <v>60.296354166666667</v>
      </c>
      <c r="L21" s="25">
        <v>55.315833333333337</v>
      </c>
      <c r="M21" s="82">
        <v>29.282399999999999</v>
      </c>
      <c r="N21" s="24">
        <v>42.334206249999994</v>
      </c>
      <c r="O21" s="24">
        <v>41.61370208333333</v>
      </c>
      <c r="P21" s="24">
        <v>43.070999999999998</v>
      </c>
      <c r="Q21" s="24">
        <v>30.894383333333334</v>
      </c>
      <c r="R21" s="24">
        <v>28.636825000000002</v>
      </c>
      <c r="S21" s="23">
        <v>29.185668750000001</v>
      </c>
      <c r="T21" s="24">
        <v>53.416912500000002</v>
      </c>
      <c r="U21" s="24">
        <v>54.460437500000005</v>
      </c>
      <c r="V21" s="24">
        <v>37.892968750000001</v>
      </c>
      <c r="W21" s="24">
        <v>23.988825000000002</v>
      </c>
      <c r="X21" s="25">
        <v>14.826743749999997</v>
      </c>
      <c r="Y21" s="26">
        <f t="shared" si="0"/>
        <v>932.90332291666664</v>
      </c>
      <c r="AA21" s="2"/>
      <c r="AB21" s="20"/>
    </row>
    <row r="22" spans="1:30" ht="39.950000000000003" customHeight="1" x14ac:dyDescent="0.25">
      <c r="A22" s="94" t="s">
        <v>17</v>
      </c>
      <c r="B22" s="23">
        <v>23.561499999999999</v>
      </c>
      <c r="C22" s="24">
        <v>41.887812499999995</v>
      </c>
      <c r="D22" s="24">
        <v>51.809854166666661</v>
      </c>
      <c r="E22" s="25">
        <v>27.476749999999999</v>
      </c>
      <c r="F22" s="23">
        <v>23.326406250000002</v>
      </c>
      <c r="G22" s="24">
        <v>49.019093749999996</v>
      </c>
      <c r="H22" s="24">
        <v>60.683468749999996</v>
      </c>
      <c r="I22" s="24">
        <v>55.609375</v>
      </c>
      <c r="J22" s="24">
        <v>54.312802083333331</v>
      </c>
      <c r="K22" s="24">
        <v>60.296354166666667</v>
      </c>
      <c r="L22" s="25">
        <v>55.315833333333337</v>
      </c>
      <c r="M22" s="82">
        <v>29.282399999999999</v>
      </c>
      <c r="N22" s="24">
        <v>42.334206249999994</v>
      </c>
      <c r="O22" s="24">
        <v>41.61370208333333</v>
      </c>
      <c r="P22" s="24">
        <v>43.070999999999998</v>
      </c>
      <c r="Q22" s="24">
        <v>30.894383333333334</v>
      </c>
      <c r="R22" s="24">
        <v>28.636825000000002</v>
      </c>
      <c r="S22" s="23">
        <v>29.185668750000001</v>
      </c>
      <c r="T22" s="24">
        <v>53.416912500000002</v>
      </c>
      <c r="U22" s="24">
        <v>54.460437500000005</v>
      </c>
      <c r="V22" s="24">
        <v>37.892968750000001</v>
      </c>
      <c r="W22" s="24">
        <v>23.988825000000002</v>
      </c>
      <c r="X22" s="25">
        <v>14.826743749999997</v>
      </c>
      <c r="Y22" s="26">
        <f t="shared" si="0"/>
        <v>932.90332291666664</v>
      </c>
      <c r="AA22" s="2"/>
      <c r="AB22" s="20"/>
    </row>
    <row r="23" spans="1:30" ht="39.950000000000003" customHeight="1" x14ac:dyDescent="0.25">
      <c r="A23" s="95" t="s">
        <v>18</v>
      </c>
      <c r="B23" s="23"/>
      <c r="C23" s="24"/>
      <c r="D23" s="24"/>
      <c r="E23" s="25"/>
      <c r="F23" s="23"/>
      <c r="G23" s="24"/>
      <c r="H23" s="24"/>
      <c r="I23" s="24"/>
      <c r="J23" s="24"/>
      <c r="K23" s="24"/>
      <c r="L23" s="25"/>
      <c r="M23" s="82"/>
      <c r="N23" s="24"/>
      <c r="O23" s="24"/>
      <c r="P23" s="24"/>
      <c r="Q23" s="24"/>
      <c r="R23" s="24"/>
      <c r="S23" s="23"/>
      <c r="T23" s="24"/>
      <c r="U23" s="24"/>
      <c r="V23" s="24"/>
      <c r="W23" s="24"/>
      <c r="X23" s="25"/>
      <c r="Y23" s="26">
        <f t="shared" si="0"/>
        <v>0</v>
      </c>
      <c r="AA23" s="2"/>
      <c r="AB23" s="20"/>
    </row>
    <row r="24" spans="1:30" ht="39.950000000000003" customHeight="1" x14ac:dyDescent="0.25">
      <c r="A24" s="94" t="s">
        <v>19</v>
      </c>
      <c r="B24" s="23">
        <v>23.561499999999999</v>
      </c>
      <c r="C24" s="24">
        <v>41.887812499999995</v>
      </c>
      <c r="D24" s="24">
        <v>51.809854166666661</v>
      </c>
      <c r="E24" s="25">
        <v>27.476749999999999</v>
      </c>
      <c r="F24" s="23">
        <v>23.326406250000002</v>
      </c>
      <c r="G24" s="24">
        <v>49.019093749999996</v>
      </c>
      <c r="H24" s="24">
        <v>60.683468749999996</v>
      </c>
      <c r="I24" s="24">
        <v>55.609375</v>
      </c>
      <c r="J24" s="24">
        <v>54.312802083333331</v>
      </c>
      <c r="K24" s="24">
        <v>60.296354166666667</v>
      </c>
      <c r="L24" s="25">
        <v>55.315833333333337</v>
      </c>
      <c r="M24" s="82">
        <v>29.282399999999999</v>
      </c>
      <c r="N24" s="24">
        <v>42.334206249999994</v>
      </c>
      <c r="O24" s="24">
        <v>41.61370208333333</v>
      </c>
      <c r="P24" s="24">
        <v>43.070999999999998</v>
      </c>
      <c r="Q24" s="24">
        <v>30.894383333333334</v>
      </c>
      <c r="R24" s="24">
        <v>28.636825000000002</v>
      </c>
      <c r="S24" s="23">
        <v>29.185668750000001</v>
      </c>
      <c r="T24" s="24">
        <v>53.416912500000002</v>
      </c>
      <c r="U24" s="24">
        <v>54.460437500000005</v>
      </c>
      <c r="V24" s="24">
        <v>37.892968750000001</v>
      </c>
      <c r="W24" s="24">
        <v>23.988825000000002</v>
      </c>
      <c r="X24" s="25">
        <v>14.826743749999997</v>
      </c>
      <c r="Y24" s="26">
        <f t="shared" si="0"/>
        <v>932.90332291666664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117.06799999999998</v>
      </c>
      <c r="C25" s="28">
        <f t="shared" si="1"/>
        <v>207.84749999999997</v>
      </c>
      <c r="D25" s="28">
        <f t="shared" si="1"/>
        <v>255.64000000000001</v>
      </c>
      <c r="E25" s="29">
        <f>SUM(E18:E24)</f>
        <v>135.19450000000001</v>
      </c>
      <c r="F25" s="27">
        <f t="shared" ref="F25:H25" si="2">SUM(F18:F24)</f>
        <v>115.88500000000002</v>
      </c>
      <c r="G25" s="28">
        <f t="shared" si="2"/>
        <v>243.43199999999999</v>
      </c>
      <c r="H25" s="28">
        <f t="shared" si="2"/>
        <v>300.88099999999997</v>
      </c>
      <c r="I25" s="28">
        <f>SUM(I18:I24)</f>
        <v>275.625</v>
      </c>
      <c r="J25" s="28">
        <f t="shared" ref="J25:L25" si="3">SUM(J18:J24)</f>
        <v>269.3775</v>
      </c>
      <c r="K25" s="28">
        <f t="shared" si="3"/>
        <v>298.84399999999999</v>
      </c>
      <c r="L25" s="29">
        <f t="shared" si="3"/>
        <v>273.98</v>
      </c>
      <c r="M25" s="84">
        <f>SUM(M18:M24)</f>
        <v>145.15199999999999</v>
      </c>
      <c r="N25" s="28">
        <f t="shared" ref="N25:R25" si="4">SUM(N18:N24)</f>
        <v>209.98599999999999</v>
      </c>
      <c r="O25" s="28">
        <f t="shared" si="4"/>
        <v>204.69749999999996</v>
      </c>
      <c r="P25" s="28">
        <f t="shared" si="4"/>
        <v>213.304</v>
      </c>
      <c r="Q25" s="28">
        <f t="shared" si="4"/>
        <v>153.244</v>
      </c>
      <c r="R25" s="28">
        <f t="shared" si="4"/>
        <v>141.232</v>
      </c>
      <c r="S25" s="27">
        <f>SUM(S18:S24)</f>
        <v>144.58850000000001</v>
      </c>
      <c r="T25" s="28">
        <f t="shared" ref="T25:X25" si="5">SUM(T18:T24)</f>
        <v>264.97800000000001</v>
      </c>
      <c r="U25" s="28">
        <f t="shared" si="5"/>
        <v>270.08800000000002</v>
      </c>
      <c r="V25" s="28">
        <f t="shared" si="5"/>
        <v>188.09699999999998</v>
      </c>
      <c r="W25" s="28">
        <f t="shared" si="5"/>
        <v>119.07000000000002</v>
      </c>
      <c r="X25" s="29">
        <f t="shared" si="5"/>
        <v>73.132499999999993</v>
      </c>
      <c r="Y25" s="26">
        <f t="shared" si="0"/>
        <v>4621.3439999999991</v>
      </c>
    </row>
    <row r="26" spans="1:30" s="2" customFormat="1" ht="36.75" customHeight="1" x14ac:dyDescent="0.25">
      <c r="A26" s="96" t="s">
        <v>20</v>
      </c>
      <c r="B26" s="30">
        <v>56.5</v>
      </c>
      <c r="C26" s="31">
        <v>55.5</v>
      </c>
      <c r="D26" s="31">
        <v>55</v>
      </c>
      <c r="E26" s="32">
        <v>53.5</v>
      </c>
      <c r="F26" s="30">
        <v>55</v>
      </c>
      <c r="G26" s="31">
        <v>54</v>
      </c>
      <c r="H26" s="31">
        <v>53</v>
      </c>
      <c r="I26" s="31">
        <v>52.5</v>
      </c>
      <c r="J26" s="31">
        <v>52.5</v>
      </c>
      <c r="K26" s="31">
        <v>52</v>
      </c>
      <c r="L26" s="32">
        <v>51.5</v>
      </c>
      <c r="M26" s="85">
        <v>54</v>
      </c>
      <c r="N26" s="31">
        <v>53</v>
      </c>
      <c r="O26" s="31">
        <v>52.5</v>
      </c>
      <c r="P26" s="31">
        <v>52</v>
      </c>
      <c r="Q26" s="31">
        <v>52</v>
      </c>
      <c r="R26" s="31">
        <v>52</v>
      </c>
      <c r="S26" s="30">
        <v>54.5</v>
      </c>
      <c r="T26" s="31">
        <v>54</v>
      </c>
      <c r="U26" s="31">
        <v>53</v>
      </c>
      <c r="V26" s="31">
        <v>53</v>
      </c>
      <c r="W26" s="31">
        <v>52.5</v>
      </c>
      <c r="X26" s="32">
        <v>52.5</v>
      </c>
      <c r="Y26" s="33">
        <f>+((Y25/Y27)/7)*1000</f>
        <v>53.172680412371122</v>
      </c>
    </row>
    <row r="27" spans="1:30" s="2" customFormat="1" ht="33" customHeight="1" x14ac:dyDescent="0.25">
      <c r="A27" s="97" t="s">
        <v>21</v>
      </c>
      <c r="B27" s="34">
        <v>296</v>
      </c>
      <c r="C27" s="35">
        <v>535</v>
      </c>
      <c r="D27" s="35">
        <v>664</v>
      </c>
      <c r="E27" s="36">
        <v>361</v>
      </c>
      <c r="F27" s="34">
        <v>301</v>
      </c>
      <c r="G27" s="35">
        <v>644</v>
      </c>
      <c r="H27" s="35">
        <v>811</v>
      </c>
      <c r="I27" s="35">
        <v>750</v>
      </c>
      <c r="J27" s="35">
        <v>733</v>
      </c>
      <c r="K27" s="35">
        <v>821</v>
      </c>
      <c r="L27" s="36">
        <v>760</v>
      </c>
      <c r="M27" s="86">
        <v>384</v>
      </c>
      <c r="N27" s="35">
        <v>566</v>
      </c>
      <c r="O27" s="35">
        <v>557</v>
      </c>
      <c r="P27" s="35">
        <v>586</v>
      </c>
      <c r="Q27" s="35">
        <v>421</v>
      </c>
      <c r="R27" s="35">
        <v>388</v>
      </c>
      <c r="S27" s="34">
        <v>379</v>
      </c>
      <c r="T27" s="35">
        <v>701</v>
      </c>
      <c r="U27" s="35">
        <v>728</v>
      </c>
      <c r="V27" s="35">
        <v>507</v>
      </c>
      <c r="W27" s="35">
        <v>324</v>
      </c>
      <c r="X27" s="36">
        <v>199</v>
      </c>
      <c r="Y27" s="37">
        <f>SUM(B27:X27)</f>
        <v>12416</v>
      </c>
      <c r="Z27" s="2">
        <f>((Y25*1000)/Y27)/7</f>
        <v>53.172680412371122</v>
      </c>
    </row>
    <row r="28" spans="1:30" s="2" customFormat="1" ht="33" customHeight="1" x14ac:dyDescent="0.25">
      <c r="A28" s="98" t="s">
        <v>22</v>
      </c>
      <c r="B28" s="38">
        <f>((B27*B26)*7/1000-B18-B19)/3</f>
        <v>23.561499999999999</v>
      </c>
      <c r="C28" s="39">
        <f t="shared" ref="C28:X28" si="6">((C27*C26)*7/1000-C18-C19)/3</f>
        <v>41.887812499999995</v>
      </c>
      <c r="D28" s="39">
        <f t="shared" si="6"/>
        <v>51.809854166666661</v>
      </c>
      <c r="E28" s="40">
        <f t="shared" si="6"/>
        <v>27.476749999999999</v>
      </c>
      <c r="F28" s="38">
        <f t="shared" si="6"/>
        <v>23.326406250000002</v>
      </c>
      <c r="G28" s="39">
        <f t="shared" si="6"/>
        <v>49.019093749999996</v>
      </c>
      <c r="H28" s="39">
        <f t="shared" si="6"/>
        <v>60.683468749999996</v>
      </c>
      <c r="I28" s="39">
        <f t="shared" si="6"/>
        <v>55.609375</v>
      </c>
      <c r="J28" s="39">
        <f t="shared" si="6"/>
        <v>54.312802083333331</v>
      </c>
      <c r="K28" s="39">
        <f t="shared" si="6"/>
        <v>60.296354166666667</v>
      </c>
      <c r="L28" s="40">
        <f t="shared" si="6"/>
        <v>55.315833333333337</v>
      </c>
      <c r="M28" s="87">
        <f t="shared" si="6"/>
        <v>29.282399999999999</v>
      </c>
      <c r="N28" s="39">
        <f t="shared" si="6"/>
        <v>42.334206249999994</v>
      </c>
      <c r="O28" s="39">
        <f t="shared" si="6"/>
        <v>41.61370208333333</v>
      </c>
      <c r="P28" s="39">
        <f t="shared" si="6"/>
        <v>43.070999999999998</v>
      </c>
      <c r="Q28" s="39">
        <f t="shared" si="6"/>
        <v>30.894383333333334</v>
      </c>
      <c r="R28" s="39">
        <f t="shared" si="6"/>
        <v>28.636825000000002</v>
      </c>
      <c r="S28" s="38">
        <f t="shared" si="6"/>
        <v>29.185668750000001</v>
      </c>
      <c r="T28" s="39">
        <f t="shared" si="6"/>
        <v>53.416912500000002</v>
      </c>
      <c r="U28" s="39">
        <f t="shared" si="6"/>
        <v>54.460437500000005</v>
      </c>
      <c r="V28" s="39">
        <f t="shared" si="6"/>
        <v>37.892968750000001</v>
      </c>
      <c r="W28" s="39">
        <f t="shared" si="6"/>
        <v>23.988825000000002</v>
      </c>
      <c r="X28" s="40">
        <f t="shared" si="6"/>
        <v>14.826743749999997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117.068</v>
      </c>
      <c r="C29" s="43">
        <f t="shared" si="7"/>
        <v>207.8475</v>
      </c>
      <c r="D29" s="43">
        <f t="shared" si="7"/>
        <v>255.64</v>
      </c>
      <c r="E29" s="90">
        <f>((E27*E26)*7)/1000</f>
        <v>135.19450000000001</v>
      </c>
      <c r="F29" s="42">
        <f>((F27*F26)*7)/1000</f>
        <v>115.88500000000001</v>
      </c>
      <c r="G29" s="43">
        <f t="shared" ref="G29:H29" si="8">((G27*G26)*7)/1000</f>
        <v>243.43199999999999</v>
      </c>
      <c r="H29" s="43">
        <f t="shared" si="8"/>
        <v>300.88099999999997</v>
      </c>
      <c r="I29" s="43">
        <f>((I27*I26)*7)/1000</f>
        <v>275.625</v>
      </c>
      <c r="J29" s="43">
        <f>((J27*J26)*7)/1000</f>
        <v>269.3775</v>
      </c>
      <c r="K29" s="43">
        <f t="shared" ref="K29:L29" si="9">((K27*K26)*7)/1000</f>
        <v>298.84399999999999</v>
      </c>
      <c r="L29" s="90">
        <f t="shared" si="9"/>
        <v>273.98</v>
      </c>
      <c r="M29" s="88">
        <f>((M27*M26)*7)/1000</f>
        <v>145.15199999999999</v>
      </c>
      <c r="N29" s="43">
        <f>((N27*N26)*7)/1000</f>
        <v>209.98599999999999</v>
      </c>
      <c r="O29" s="43">
        <f>((O27*O26)*7)/1000</f>
        <v>204.69749999999999</v>
      </c>
      <c r="P29" s="43">
        <f t="shared" ref="P29:X29" si="10">((P27*P26)*7)/1000</f>
        <v>213.304</v>
      </c>
      <c r="Q29" s="43">
        <f t="shared" si="10"/>
        <v>153.244</v>
      </c>
      <c r="R29" s="43">
        <f t="shared" si="10"/>
        <v>141.232</v>
      </c>
      <c r="S29" s="44">
        <f t="shared" si="10"/>
        <v>144.58850000000001</v>
      </c>
      <c r="T29" s="45">
        <f t="shared" si="10"/>
        <v>264.97800000000001</v>
      </c>
      <c r="U29" s="45">
        <f t="shared" si="10"/>
        <v>270.08800000000002</v>
      </c>
      <c r="V29" s="45">
        <f t="shared" si="10"/>
        <v>188.09700000000001</v>
      </c>
      <c r="W29" s="45">
        <f t="shared" si="10"/>
        <v>119.07</v>
      </c>
      <c r="X29" s="46">
        <f t="shared" si="10"/>
        <v>73.132499999999993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56.499999999999993</v>
      </c>
      <c r="C30" s="49">
        <f t="shared" si="11"/>
        <v>55.499999999999993</v>
      </c>
      <c r="D30" s="49">
        <f t="shared" si="11"/>
        <v>55</v>
      </c>
      <c r="E30" s="50">
        <f>+(E25/E27)/7*1000</f>
        <v>53.5</v>
      </c>
      <c r="F30" s="48">
        <f t="shared" ref="F30:H30" si="12">+(F25/F27)/7*1000</f>
        <v>55.000000000000007</v>
      </c>
      <c r="G30" s="49">
        <f t="shared" si="12"/>
        <v>54</v>
      </c>
      <c r="H30" s="49">
        <f t="shared" si="12"/>
        <v>52.999999999999993</v>
      </c>
      <c r="I30" s="49">
        <f>+(I25/I27)/7*1000</f>
        <v>52.5</v>
      </c>
      <c r="J30" s="49">
        <f t="shared" ref="J30:L30" si="13">+(J25/J27)/7*1000</f>
        <v>52.5</v>
      </c>
      <c r="K30" s="49">
        <f t="shared" si="13"/>
        <v>52</v>
      </c>
      <c r="L30" s="50">
        <f t="shared" si="13"/>
        <v>51.500000000000007</v>
      </c>
      <c r="M30" s="89">
        <f>+(M25/M27)/7*1000</f>
        <v>53.999999999999993</v>
      </c>
      <c r="N30" s="49">
        <f t="shared" ref="N30:X30" si="14">+(N25/N27)/7*1000</f>
        <v>53</v>
      </c>
      <c r="O30" s="49">
        <f t="shared" si="14"/>
        <v>52.499999999999993</v>
      </c>
      <c r="P30" s="49">
        <f t="shared" si="14"/>
        <v>52</v>
      </c>
      <c r="Q30" s="49">
        <f t="shared" si="14"/>
        <v>52</v>
      </c>
      <c r="R30" s="49">
        <f t="shared" si="14"/>
        <v>52</v>
      </c>
      <c r="S30" s="48">
        <f t="shared" si="14"/>
        <v>54.5</v>
      </c>
      <c r="T30" s="49">
        <f t="shared" si="14"/>
        <v>54</v>
      </c>
      <c r="U30" s="49">
        <f t="shared" si="14"/>
        <v>53.000000000000007</v>
      </c>
      <c r="V30" s="49">
        <f t="shared" si="14"/>
        <v>52.999999999999993</v>
      </c>
      <c r="W30" s="49">
        <f t="shared" si="14"/>
        <v>52.500000000000007</v>
      </c>
      <c r="X30" s="50">
        <f t="shared" si="14"/>
        <v>52.5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320" t="s">
        <v>26</v>
      </c>
      <c r="C36" s="321"/>
      <c r="D36" s="321"/>
      <c r="E36" s="321"/>
      <c r="F36" s="321"/>
      <c r="G36" s="321"/>
      <c r="H36" s="318"/>
      <c r="I36" s="102"/>
      <c r="J36" s="55" t="s">
        <v>27</v>
      </c>
      <c r="K36" s="110"/>
      <c r="L36" s="321" t="s">
        <v>26</v>
      </c>
      <c r="M36" s="321"/>
      <c r="N36" s="321"/>
      <c r="O36" s="321"/>
      <c r="P36" s="318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31.066999999999997</v>
      </c>
      <c r="C39" s="82">
        <v>58.466708333333322</v>
      </c>
      <c r="D39" s="82">
        <v>71.704875000000001</v>
      </c>
      <c r="E39" s="82">
        <v>48.696749999999987</v>
      </c>
      <c r="F39" s="82">
        <v>56.873416666666664</v>
      </c>
      <c r="G39" s="82">
        <v>36.665999999999997</v>
      </c>
      <c r="H39" s="82"/>
      <c r="I39" s="104">
        <f t="shared" ref="I39:I46" si="15">SUM(B39:H39)</f>
        <v>303.47474999999997</v>
      </c>
      <c r="J39" s="2"/>
      <c r="K39" s="94" t="s">
        <v>13</v>
      </c>
      <c r="L39" s="82">
        <v>13.1</v>
      </c>
      <c r="M39" s="82">
        <v>18.7</v>
      </c>
      <c r="N39" s="82">
        <v>13.2</v>
      </c>
      <c r="O39" s="82"/>
      <c r="P39" s="82"/>
      <c r="Q39" s="104">
        <f t="shared" ref="Q39:Q46" si="16">SUM(L39:P39)</f>
        <v>45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33.246249999999996</v>
      </c>
      <c r="C40" s="82">
        <v>62.092822916666677</v>
      </c>
      <c r="D40" s="82">
        <v>75.053031249999989</v>
      </c>
      <c r="E40" s="82">
        <v>51.245812500000007</v>
      </c>
      <c r="F40" s="82">
        <v>60.543395833333342</v>
      </c>
      <c r="G40" s="82">
        <v>38.744999999999997</v>
      </c>
      <c r="H40" s="82"/>
      <c r="I40" s="104">
        <f t="shared" si="15"/>
        <v>320.92631250000005</v>
      </c>
      <c r="J40" s="2"/>
      <c r="K40" s="95" t="s">
        <v>14</v>
      </c>
      <c r="L40" s="82">
        <v>13.2</v>
      </c>
      <c r="M40" s="82">
        <v>19</v>
      </c>
      <c r="N40" s="82">
        <v>13.3</v>
      </c>
      <c r="O40" s="82"/>
      <c r="P40" s="82"/>
      <c r="Q40" s="104">
        <f t="shared" si="16"/>
        <v>45.5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33.246249999999996</v>
      </c>
      <c r="C42" s="82">
        <v>62.092822916666677</v>
      </c>
      <c r="D42" s="82">
        <v>75.053031249999989</v>
      </c>
      <c r="E42" s="82">
        <v>51.245812500000007</v>
      </c>
      <c r="F42" s="82">
        <v>60.543395833333342</v>
      </c>
      <c r="G42" s="82">
        <v>38.744999999999997</v>
      </c>
      <c r="H42" s="82"/>
      <c r="I42" s="104">
        <f t="shared" si="15"/>
        <v>320.92631250000005</v>
      </c>
      <c r="J42" s="2"/>
      <c r="K42" s="95" t="s">
        <v>16</v>
      </c>
      <c r="L42" s="82">
        <v>13.2</v>
      </c>
      <c r="M42" s="82">
        <v>19</v>
      </c>
      <c r="N42" s="82">
        <v>13.3</v>
      </c>
      <c r="O42" s="82"/>
      <c r="P42" s="82"/>
      <c r="Q42" s="104">
        <f t="shared" si="16"/>
        <v>45.5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33.246249999999996</v>
      </c>
      <c r="C43" s="82">
        <v>62.092822916666677</v>
      </c>
      <c r="D43" s="82">
        <v>75.053031249999989</v>
      </c>
      <c r="E43" s="82">
        <v>51.245812500000007</v>
      </c>
      <c r="F43" s="82">
        <v>60.543395833333342</v>
      </c>
      <c r="G43" s="82">
        <v>38.744999999999997</v>
      </c>
      <c r="H43" s="82"/>
      <c r="I43" s="104">
        <f t="shared" si="15"/>
        <v>320.92631250000005</v>
      </c>
      <c r="J43" s="2"/>
      <c r="K43" s="94" t="s">
        <v>17</v>
      </c>
      <c r="L43" s="82">
        <v>13.3</v>
      </c>
      <c r="M43" s="82">
        <v>19</v>
      </c>
      <c r="N43" s="82">
        <v>13.4</v>
      </c>
      <c r="O43" s="82"/>
      <c r="P43" s="82"/>
      <c r="Q43" s="104">
        <f t="shared" si="16"/>
        <v>45.699999999999996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33.246249999999996</v>
      </c>
      <c r="C45" s="82">
        <v>62.092822916666677</v>
      </c>
      <c r="D45" s="82">
        <v>75.053031249999989</v>
      </c>
      <c r="E45" s="82">
        <v>51.245812500000007</v>
      </c>
      <c r="F45" s="82">
        <v>60.543395833333342</v>
      </c>
      <c r="G45" s="82">
        <v>38.744999999999997</v>
      </c>
      <c r="H45" s="82"/>
      <c r="I45" s="104">
        <f t="shared" si="15"/>
        <v>320.92631250000005</v>
      </c>
      <c r="J45" s="2"/>
      <c r="K45" s="94" t="s">
        <v>19</v>
      </c>
      <c r="L45" s="82">
        <v>13.3</v>
      </c>
      <c r="M45" s="82">
        <v>19</v>
      </c>
      <c r="N45" s="82">
        <v>13.4</v>
      </c>
      <c r="O45" s="82"/>
      <c r="P45" s="82"/>
      <c r="Q45" s="104">
        <f t="shared" si="16"/>
        <v>45.699999999999996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164.05199999999999</v>
      </c>
      <c r="C46" s="28">
        <f t="shared" si="17"/>
        <v>306.83800000000002</v>
      </c>
      <c r="D46" s="28">
        <f t="shared" si="17"/>
        <v>371.91699999999997</v>
      </c>
      <c r="E46" s="28">
        <f t="shared" si="17"/>
        <v>253.68</v>
      </c>
      <c r="F46" s="28">
        <f t="shared" si="17"/>
        <v>299.04700000000003</v>
      </c>
      <c r="G46" s="28">
        <f t="shared" si="17"/>
        <v>191.64600000000002</v>
      </c>
      <c r="H46" s="28">
        <f t="shared" si="17"/>
        <v>0</v>
      </c>
      <c r="I46" s="104">
        <f t="shared" si="15"/>
        <v>1587.18</v>
      </c>
      <c r="K46" s="80" t="s">
        <v>11</v>
      </c>
      <c r="L46" s="84">
        <f>SUM(L39:L45)</f>
        <v>66.099999999999994</v>
      </c>
      <c r="M46" s="28">
        <f>SUM(M39:M45)</f>
        <v>94.7</v>
      </c>
      <c r="N46" s="28">
        <f>SUM(N39:N45)</f>
        <v>66.599999999999994</v>
      </c>
      <c r="O46" s="28">
        <f>SUM(O39:O45)</f>
        <v>0</v>
      </c>
      <c r="P46" s="28">
        <f>SUM(P39:P45)</f>
        <v>0</v>
      </c>
      <c r="Q46" s="104">
        <f t="shared" si="16"/>
        <v>227.4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63</v>
      </c>
      <c r="C47" s="31">
        <v>62</v>
      </c>
      <c r="D47" s="31">
        <v>61</v>
      </c>
      <c r="E47" s="31">
        <v>60</v>
      </c>
      <c r="F47" s="31">
        <v>59.5</v>
      </c>
      <c r="G47" s="31">
        <v>58.5</v>
      </c>
      <c r="H47" s="31"/>
      <c r="I47" s="105">
        <f>+((I46/I48)/7)*1000</f>
        <v>60.625668449197867</v>
      </c>
      <c r="K47" s="113" t="s">
        <v>20</v>
      </c>
      <c r="L47" s="85">
        <v>67</v>
      </c>
      <c r="M47" s="31">
        <v>67</v>
      </c>
      <c r="N47" s="31">
        <v>67</v>
      </c>
      <c r="O47" s="31"/>
      <c r="P47" s="31"/>
      <c r="Q47" s="105">
        <f>+((Q46/Q48)/7)*1000</f>
        <v>66.980854197349046</v>
      </c>
      <c r="R47" s="65"/>
      <c r="S47" s="65"/>
    </row>
    <row r="48" spans="1:30" ht="33.75" customHeight="1" x14ac:dyDescent="0.25">
      <c r="A48" s="97" t="s">
        <v>21</v>
      </c>
      <c r="B48" s="86">
        <v>372</v>
      </c>
      <c r="C48" s="35">
        <v>707</v>
      </c>
      <c r="D48" s="35">
        <v>871</v>
      </c>
      <c r="E48" s="35">
        <v>604</v>
      </c>
      <c r="F48" s="35">
        <v>718</v>
      </c>
      <c r="G48" s="35">
        <v>468</v>
      </c>
      <c r="H48" s="35"/>
      <c r="I48" s="106">
        <f>SUM(B48:H48)</f>
        <v>3740</v>
      </c>
      <c r="J48" s="66"/>
      <c r="K48" s="97" t="s">
        <v>21</v>
      </c>
      <c r="L48" s="109">
        <v>141</v>
      </c>
      <c r="M48" s="67">
        <v>202</v>
      </c>
      <c r="N48" s="67">
        <v>142</v>
      </c>
      <c r="O48" s="67"/>
      <c r="P48" s="67"/>
      <c r="Q48" s="115">
        <f>SUM(L48:P48)</f>
        <v>485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((B48*B47)*7/1000-B39)/4</f>
        <v>33.246249999999996</v>
      </c>
      <c r="C49" s="39">
        <f t="shared" si="18"/>
        <v>62.092822916666677</v>
      </c>
      <c r="D49" s="39">
        <f t="shared" si="18"/>
        <v>75.053031249999989</v>
      </c>
      <c r="E49" s="39">
        <f t="shared" si="18"/>
        <v>51.245812500000007</v>
      </c>
      <c r="F49" s="39">
        <f t="shared" si="18"/>
        <v>60.543395833333342</v>
      </c>
      <c r="G49" s="39">
        <f t="shared" si="18"/>
        <v>38.744999999999997</v>
      </c>
      <c r="H49" s="39">
        <f t="shared" si="18"/>
        <v>0</v>
      </c>
      <c r="I49" s="107">
        <f>((I46*1000)/I48)/7</f>
        <v>60.62566844919786</v>
      </c>
      <c r="K49" s="98" t="s">
        <v>22</v>
      </c>
      <c r="L49" s="87">
        <f t="shared" ref="L49" si="19">((L48*L47)*7/1000-L39)/4</f>
        <v>13.257250000000001</v>
      </c>
      <c r="M49" s="39">
        <f t="shared" ref="M49" si="20">((M48*M47)*7/1000-M39)/4</f>
        <v>19.009499999999999</v>
      </c>
      <c r="N49" s="39">
        <f t="shared" ref="N49" si="21">((N48*N47)*7/1000-N39)/4</f>
        <v>13.349499999999999</v>
      </c>
      <c r="O49" s="39">
        <f t="shared" ref="O49" si="22">((O48*O47)*7/1000-O39)/4</f>
        <v>0</v>
      </c>
      <c r="P49" s="39">
        <f t="shared" ref="P49" si="23">((P48*P47)*7/1000-P39)/4</f>
        <v>0</v>
      </c>
      <c r="Q49" s="116">
        <f>((Q46*1000)/Q48)/7</f>
        <v>66.980854197349046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4">((B48*B47)*7)/1000</f>
        <v>164.05199999999999</v>
      </c>
      <c r="C50" s="43">
        <f t="shared" si="24"/>
        <v>306.83800000000002</v>
      </c>
      <c r="D50" s="43">
        <f t="shared" si="24"/>
        <v>371.91699999999997</v>
      </c>
      <c r="E50" s="43">
        <f t="shared" si="24"/>
        <v>253.68</v>
      </c>
      <c r="F50" s="43">
        <f t="shared" si="24"/>
        <v>299.04700000000003</v>
      </c>
      <c r="G50" s="43">
        <f t="shared" si="24"/>
        <v>191.64599999999999</v>
      </c>
      <c r="H50" s="43">
        <f t="shared" si="24"/>
        <v>0</v>
      </c>
      <c r="I50" s="90"/>
      <c r="K50" s="99" t="s">
        <v>23</v>
      </c>
      <c r="L50" s="88">
        <f>((L48*L47)*7)/1000</f>
        <v>66.129000000000005</v>
      </c>
      <c r="M50" s="43">
        <f>((M48*M47)*7)/1000</f>
        <v>94.738</v>
      </c>
      <c r="N50" s="43">
        <f>((N48*N47)*7)/1000</f>
        <v>66.597999999999999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5">+(B46/B48)/7*1000</f>
        <v>63</v>
      </c>
      <c r="C51" s="49">
        <f t="shared" si="25"/>
        <v>62.000000000000007</v>
      </c>
      <c r="D51" s="49">
        <f t="shared" si="25"/>
        <v>61</v>
      </c>
      <c r="E51" s="49">
        <f t="shared" si="25"/>
        <v>60</v>
      </c>
      <c r="F51" s="49">
        <f t="shared" si="25"/>
        <v>59.500000000000007</v>
      </c>
      <c r="G51" s="49">
        <f t="shared" si="25"/>
        <v>58.5</v>
      </c>
      <c r="H51" s="49" t="e">
        <f t="shared" si="25"/>
        <v>#DIV/0!</v>
      </c>
      <c r="I51" s="108"/>
      <c r="J51" s="52"/>
      <c r="K51" s="100" t="s">
        <v>24</v>
      </c>
      <c r="L51" s="89">
        <f>+(L46/L48)/7*1000</f>
        <v>66.97061803444781</v>
      </c>
      <c r="M51" s="49">
        <f>+(M46/M48)/7*1000</f>
        <v>66.97312588401698</v>
      </c>
      <c r="N51" s="49">
        <f>+(N46/N48)/7*1000</f>
        <v>67.002012072434596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322"/>
      <c r="K54" s="32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320" t="s">
        <v>8</v>
      </c>
      <c r="C55" s="321"/>
      <c r="D55" s="321"/>
      <c r="E55" s="321"/>
      <c r="F55" s="321"/>
      <c r="G55" s="318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63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16.2</v>
      </c>
      <c r="C58" s="82">
        <v>45.7</v>
      </c>
      <c r="D58" s="82">
        <v>34.9</v>
      </c>
      <c r="E58" s="82">
        <v>39.799999999999997</v>
      </c>
      <c r="F58" s="82">
        <v>34.1</v>
      </c>
      <c r="G58" s="82"/>
      <c r="H58" s="104">
        <f t="shared" ref="H58:H65" si="26">SUM(B58:G58)</f>
        <v>170.70000000000002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16.3</v>
      </c>
      <c r="C59" s="82">
        <v>46.1</v>
      </c>
      <c r="D59" s="82">
        <v>35.1</v>
      </c>
      <c r="E59" s="82">
        <v>40.299999999999997</v>
      </c>
      <c r="F59" s="82">
        <v>34.5</v>
      </c>
      <c r="G59" s="82"/>
      <c r="H59" s="104">
        <f t="shared" si="26"/>
        <v>172.3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6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16.3</v>
      </c>
      <c r="C61" s="82">
        <v>46.1</v>
      </c>
      <c r="D61" s="82">
        <v>35.200000000000003</v>
      </c>
      <c r="E61" s="82">
        <v>40.299999999999997</v>
      </c>
      <c r="F61" s="82">
        <v>34.6</v>
      </c>
      <c r="G61" s="82"/>
      <c r="H61" s="104">
        <f t="shared" si="26"/>
        <v>172.5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16.3</v>
      </c>
      <c r="C62" s="82">
        <v>46.1</v>
      </c>
      <c r="D62" s="82">
        <v>35.200000000000003</v>
      </c>
      <c r="E62" s="82">
        <v>40.299999999999997</v>
      </c>
      <c r="F62" s="82">
        <v>34.6</v>
      </c>
      <c r="G62" s="82"/>
      <c r="H62" s="104">
        <f t="shared" si="26"/>
        <v>172.5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/>
      <c r="C63" s="82"/>
      <c r="D63" s="82"/>
      <c r="E63" s="82"/>
      <c r="F63" s="82"/>
      <c r="G63" s="82"/>
      <c r="H63" s="104">
        <f t="shared" si="26"/>
        <v>0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16.3</v>
      </c>
      <c r="C64" s="82">
        <v>46.2</v>
      </c>
      <c r="D64" s="82">
        <v>35.200000000000003</v>
      </c>
      <c r="E64" s="82">
        <v>40.299999999999997</v>
      </c>
      <c r="F64" s="82">
        <v>34.6</v>
      </c>
      <c r="G64" s="82"/>
      <c r="H64" s="104">
        <f t="shared" si="26"/>
        <v>172.6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7">SUM(B58:B64)</f>
        <v>81.399999999999991</v>
      </c>
      <c r="C65" s="28">
        <f t="shared" si="27"/>
        <v>230.2</v>
      </c>
      <c r="D65" s="28">
        <f t="shared" si="27"/>
        <v>175.60000000000002</v>
      </c>
      <c r="E65" s="28">
        <f t="shared" si="27"/>
        <v>201</v>
      </c>
      <c r="F65" s="28">
        <f t="shared" si="27"/>
        <v>172.39999999999998</v>
      </c>
      <c r="G65" s="28">
        <f t="shared" si="27"/>
        <v>0</v>
      </c>
      <c r="H65" s="104">
        <f t="shared" si="26"/>
        <v>860.6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76.5</v>
      </c>
      <c r="C66" s="31">
        <v>76.5</v>
      </c>
      <c r="D66" s="31">
        <v>76</v>
      </c>
      <c r="E66" s="31">
        <v>76</v>
      </c>
      <c r="F66" s="31">
        <v>76</v>
      </c>
      <c r="G66" s="31"/>
      <c r="H66" s="105">
        <f>+((H65/H67)/7)*1000</f>
        <v>76.172773942290675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152</v>
      </c>
      <c r="C67" s="67">
        <v>430</v>
      </c>
      <c r="D67" s="67">
        <v>330</v>
      </c>
      <c r="E67" s="67">
        <v>378</v>
      </c>
      <c r="F67" s="67">
        <v>324</v>
      </c>
      <c r="G67" s="67"/>
      <c r="H67" s="115">
        <f>SUM(B67:G67)</f>
        <v>1614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" si="28">((B67*B66)*7/1000-B58)/4</f>
        <v>16.298999999999999</v>
      </c>
      <c r="C68" s="39">
        <f t="shared" ref="C68" si="29">((C67*C66)*7/1000-C58)/4</f>
        <v>46.141249999999999</v>
      </c>
      <c r="D68" s="39">
        <f t="shared" ref="D68" si="30">((D67*D66)*7/1000-D58)/4</f>
        <v>35.164999999999999</v>
      </c>
      <c r="E68" s="39">
        <f t="shared" ref="E68" si="31">((E67*E66)*7/1000-E58)/4</f>
        <v>40.323999999999998</v>
      </c>
      <c r="F68" s="39">
        <f t="shared" ref="F68" si="32">((F67*F66)*7/1000-F58)/4</f>
        <v>34.567</v>
      </c>
      <c r="G68" s="39">
        <f t="shared" ref="G68" si="33">((G67*G66)*7/1000-G58)/4</f>
        <v>0</v>
      </c>
      <c r="H68" s="119">
        <f>((H65*1000)/H67)/7</f>
        <v>76.172773942290661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34">((B67*B66)*7)/1000</f>
        <v>81.396000000000001</v>
      </c>
      <c r="C69" s="43">
        <f t="shared" si="34"/>
        <v>230.26499999999999</v>
      </c>
      <c r="D69" s="43">
        <f t="shared" si="34"/>
        <v>175.56</v>
      </c>
      <c r="E69" s="43">
        <f t="shared" si="34"/>
        <v>201.096</v>
      </c>
      <c r="F69" s="43">
        <f t="shared" si="34"/>
        <v>172.36799999999999</v>
      </c>
      <c r="G69" s="43">
        <f t="shared" si="34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35">+(B65/B67)/7*1000</f>
        <v>76.503759398496229</v>
      </c>
      <c r="C70" s="49">
        <f t="shared" si="35"/>
        <v>76.478405315614609</v>
      </c>
      <c r="D70" s="49">
        <f t="shared" si="35"/>
        <v>76.01731601731602</v>
      </c>
      <c r="E70" s="49">
        <f t="shared" si="35"/>
        <v>75.963718820861686</v>
      </c>
      <c r="F70" s="49">
        <f t="shared" si="35"/>
        <v>76.01410934744267</v>
      </c>
      <c r="G70" s="49" t="e">
        <f t="shared" si="35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R9:S9"/>
    <mergeCell ref="K11:L11"/>
    <mergeCell ref="B15:E15"/>
    <mergeCell ref="F15:L15"/>
    <mergeCell ref="M15:R15"/>
    <mergeCell ref="S15:X15"/>
    <mergeCell ref="B36:H36"/>
    <mergeCell ref="L36:P36"/>
    <mergeCell ref="J54:K54"/>
    <mergeCell ref="B55:G55"/>
    <mergeCell ref="A3:C3"/>
    <mergeCell ref="E9:G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9"/>
  <sheetViews>
    <sheetView topLeftCell="A39" zoomScale="30" zoomScaleNormal="30" workbookViewId="0">
      <selection activeCell="B67" sqref="B67:F67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315" t="s">
        <v>0</v>
      </c>
      <c r="B3" s="315"/>
      <c r="C3" s="315"/>
      <c r="D3" s="281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  <c r="P3" s="281"/>
      <c r="Q3" s="281"/>
      <c r="R3" s="281"/>
      <c r="S3" s="281"/>
      <c r="T3" s="281"/>
      <c r="U3" s="281"/>
      <c r="V3" s="281"/>
      <c r="W3" s="281"/>
      <c r="X3" s="281"/>
      <c r="Y3" s="2"/>
      <c r="Z3" s="2"/>
      <c r="AA3" s="2"/>
      <c r="AB3" s="2"/>
      <c r="AC3" s="2"/>
      <c r="AD3" s="281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81" t="s">
        <v>1</v>
      </c>
      <c r="B9" s="281"/>
      <c r="C9" s="281"/>
      <c r="D9" s="1"/>
      <c r="E9" s="316" t="s">
        <v>2</v>
      </c>
      <c r="F9" s="316"/>
      <c r="G9" s="316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316"/>
      <c r="S9" s="31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81"/>
      <c r="B10" s="281"/>
      <c r="C10" s="28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81" t="s">
        <v>4</v>
      </c>
      <c r="B11" s="281"/>
      <c r="C11" s="281"/>
      <c r="D11" s="1"/>
      <c r="E11" s="282">
        <v>1</v>
      </c>
      <c r="F11" s="1"/>
      <c r="G11" s="1"/>
      <c r="H11" s="1"/>
      <c r="I11" s="1"/>
      <c r="J11" s="1"/>
      <c r="K11" s="317" t="s">
        <v>65</v>
      </c>
      <c r="L11" s="317"/>
      <c r="M11" s="283"/>
      <c r="N11" s="283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81"/>
      <c r="B12" s="281"/>
      <c r="C12" s="281"/>
      <c r="D12" s="1"/>
      <c r="E12" s="5"/>
      <c r="F12" s="1"/>
      <c r="G12" s="1"/>
      <c r="H12" s="1"/>
      <c r="I12" s="1"/>
      <c r="J12" s="1"/>
      <c r="K12" s="283"/>
      <c r="L12" s="283"/>
      <c r="M12" s="283"/>
      <c r="N12" s="283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81"/>
      <c r="B13" s="281"/>
      <c r="C13" s="281"/>
      <c r="D13" s="281"/>
      <c r="E13" s="281"/>
      <c r="F13" s="281"/>
      <c r="G13" s="281"/>
      <c r="H13" s="281"/>
      <c r="I13" s="281"/>
      <c r="J13" s="281"/>
      <c r="K13" s="281"/>
      <c r="L13" s="283"/>
      <c r="M13" s="283"/>
      <c r="N13" s="283"/>
      <c r="O13" s="283"/>
      <c r="P13" s="283"/>
      <c r="Q13" s="283"/>
      <c r="R13" s="283"/>
      <c r="S13" s="283"/>
      <c r="T13" s="283"/>
      <c r="U13" s="283"/>
      <c r="V13" s="283"/>
      <c r="W13" s="1"/>
      <c r="X13" s="1"/>
      <c r="Y13" s="1"/>
    </row>
    <row r="14" spans="1:30" s="3" customFormat="1" ht="27" thickBot="1" x14ac:dyDescent="0.3">
      <c r="A14" s="281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328" t="s">
        <v>8</v>
      </c>
      <c r="C15" s="329"/>
      <c r="D15" s="329"/>
      <c r="E15" s="330"/>
      <c r="F15" s="328" t="s">
        <v>55</v>
      </c>
      <c r="G15" s="329"/>
      <c r="H15" s="329"/>
      <c r="I15" s="329"/>
      <c r="J15" s="329"/>
      <c r="K15" s="329"/>
      <c r="L15" s="330"/>
      <c r="M15" s="323" t="s">
        <v>9</v>
      </c>
      <c r="N15" s="323"/>
      <c r="O15" s="323"/>
      <c r="P15" s="323"/>
      <c r="Q15" s="323"/>
      <c r="R15" s="324"/>
      <c r="S15" s="325" t="s">
        <v>30</v>
      </c>
      <c r="T15" s="326"/>
      <c r="U15" s="326"/>
      <c r="V15" s="326"/>
      <c r="W15" s="326"/>
      <c r="X15" s="32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273">
        <v>3</v>
      </c>
      <c r="E16" s="260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260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23.561499999999999</v>
      </c>
      <c r="C18" s="24">
        <v>41.887812499999995</v>
      </c>
      <c r="D18" s="24">
        <v>51.809854166666661</v>
      </c>
      <c r="E18" s="25">
        <v>27.476749999999999</v>
      </c>
      <c r="F18" s="23">
        <v>23.326406250000002</v>
      </c>
      <c r="G18" s="24">
        <v>49.019093749999996</v>
      </c>
      <c r="H18" s="24">
        <v>60.683468749999996</v>
      </c>
      <c r="I18" s="24">
        <v>55.609375</v>
      </c>
      <c r="J18" s="24">
        <v>54.312802083333331</v>
      </c>
      <c r="K18" s="24">
        <v>60.296354166666667</v>
      </c>
      <c r="L18" s="25">
        <v>55.315833333333337</v>
      </c>
      <c r="M18" s="82">
        <v>29.282399999999999</v>
      </c>
      <c r="N18" s="24">
        <v>42.334206249999994</v>
      </c>
      <c r="O18" s="24">
        <v>41.61370208333333</v>
      </c>
      <c r="P18" s="24">
        <v>43.070999999999998</v>
      </c>
      <c r="Q18" s="24">
        <v>30.894383333333334</v>
      </c>
      <c r="R18" s="24">
        <v>28.636825000000002</v>
      </c>
      <c r="S18" s="23">
        <v>29.185668750000001</v>
      </c>
      <c r="T18" s="24">
        <v>53.416912500000002</v>
      </c>
      <c r="U18" s="24">
        <v>54.460437500000005</v>
      </c>
      <c r="V18" s="24">
        <v>37.892968750000001</v>
      </c>
      <c r="W18" s="24">
        <v>23.988825000000002</v>
      </c>
      <c r="X18" s="25">
        <v>14.826743749999997</v>
      </c>
      <c r="Y18" s="26">
        <f t="shared" ref="Y18:Y25" si="0">SUM(B18:X18)</f>
        <v>932.90332291666664</v>
      </c>
      <c r="AA18" s="2"/>
      <c r="AB18" s="20"/>
    </row>
    <row r="19" spans="1:30" ht="39.950000000000003" customHeight="1" x14ac:dyDescent="0.25">
      <c r="A19" s="95" t="s">
        <v>14</v>
      </c>
      <c r="B19" s="23">
        <v>23.561499999999999</v>
      </c>
      <c r="C19" s="24">
        <v>41.887812499999995</v>
      </c>
      <c r="D19" s="24">
        <v>51.809854166666661</v>
      </c>
      <c r="E19" s="25">
        <v>27.476749999999999</v>
      </c>
      <c r="F19" s="23">
        <v>23.326406250000002</v>
      </c>
      <c r="G19" s="24">
        <v>49.019093749999996</v>
      </c>
      <c r="H19" s="24">
        <v>60.683468749999996</v>
      </c>
      <c r="I19" s="24">
        <v>55.609375</v>
      </c>
      <c r="J19" s="24">
        <v>54.312802083333331</v>
      </c>
      <c r="K19" s="24">
        <v>60.296354166666667</v>
      </c>
      <c r="L19" s="25">
        <v>55.315833333333337</v>
      </c>
      <c r="M19" s="82">
        <v>29.282399999999999</v>
      </c>
      <c r="N19" s="24">
        <v>42.334206249999994</v>
      </c>
      <c r="O19" s="24">
        <v>41.61370208333333</v>
      </c>
      <c r="P19" s="24">
        <v>43.070999999999998</v>
      </c>
      <c r="Q19" s="24">
        <v>30.894383333333334</v>
      </c>
      <c r="R19" s="24">
        <v>28.636825000000002</v>
      </c>
      <c r="S19" s="23">
        <v>29.185668750000001</v>
      </c>
      <c r="T19" s="24">
        <v>53.416912500000002</v>
      </c>
      <c r="U19" s="24">
        <v>54.460437500000005</v>
      </c>
      <c r="V19" s="24">
        <v>37.892968750000001</v>
      </c>
      <c r="W19" s="24">
        <v>23.988825000000002</v>
      </c>
      <c r="X19" s="25">
        <v>14.826743749999997</v>
      </c>
      <c r="Y19" s="26">
        <f t="shared" si="0"/>
        <v>932.90332291666664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24.559833333333334</v>
      </c>
      <c r="C21" s="24">
        <v>44.478125000000006</v>
      </c>
      <c r="D21" s="24">
        <v>53.772097222222214</v>
      </c>
      <c r="E21" s="25">
        <v>28.431666666666672</v>
      </c>
      <c r="F21" s="23">
        <v>24.482062499999998</v>
      </c>
      <c r="G21" s="24">
        <v>51.208604166666667</v>
      </c>
      <c r="H21" s="24">
        <v>63.622687500000005</v>
      </c>
      <c r="I21" s="24">
        <v>58.302083333333336</v>
      </c>
      <c r="J21" s="24">
        <v>57.004631944444441</v>
      </c>
      <c r="K21" s="24">
        <v>63.122430555555546</v>
      </c>
      <c r="L21" s="25">
        <v>57.996111111111112</v>
      </c>
      <c r="M21" s="82">
        <v>30.523733333333336</v>
      </c>
      <c r="N21" s="24">
        <v>44.28552916666667</v>
      </c>
      <c r="O21" s="24">
        <v>43.08936527777778</v>
      </c>
      <c r="P21" s="24">
        <v>45.122000000000007</v>
      </c>
      <c r="Q21" s="24">
        <v>31.958577777777776</v>
      </c>
      <c r="R21" s="24">
        <v>29.344116666666668</v>
      </c>
      <c r="S21" s="23">
        <v>30.507720833333327</v>
      </c>
      <c r="T21" s="24">
        <v>55.986058333333325</v>
      </c>
      <c r="U21" s="24">
        <v>57.119708333333314</v>
      </c>
      <c r="V21" s="24">
        <v>39.803020833333335</v>
      </c>
      <c r="W21" s="24">
        <v>24.831449999999993</v>
      </c>
      <c r="X21" s="25">
        <v>15.189504166666666</v>
      </c>
      <c r="Y21" s="26">
        <f t="shared" si="0"/>
        <v>974.74111805555549</v>
      </c>
      <c r="AA21" s="2"/>
      <c r="AB21" s="20"/>
    </row>
    <row r="22" spans="1:30" ht="39.950000000000003" customHeight="1" x14ac:dyDescent="0.25">
      <c r="A22" s="94" t="s">
        <v>17</v>
      </c>
      <c r="B22" s="23">
        <v>24.559833333333334</v>
      </c>
      <c r="C22" s="24">
        <v>44.478125000000006</v>
      </c>
      <c r="D22" s="24">
        <v>53.772097222222214</v>
      </c>
      <c r="E22" s="25">
        <v>28.431666666666672</v>
      </c>
      <c r="F22" s="23">
        <v>24.482062499999998</v>
      </c>
      <c r="G22" s="24">
        <v>51.208604166666667</v>
      </c>
      <c r="H22" s="24">
        <v>63.622687500000005</v>
      </c>
      <c r="I22" s="24">
        <v>58.302083333333336</v>
      </c>
      <c r="J22" s="24">
        <v>57.004631944444441</v>
      </c>
      <c r="K22" s="24">
        <v>63.122430555555546</v>
      </c>
      <c r="L22" s="25">
        <v>57.996111111111112</v>
      </c>
      <c r="M22" s="82">
        <v>30.523733333333336</v>
      </c>
      <c r="N22" s="24">
        <v>44.28552916666667</v>
      </c>
      <c r="O22" s="24">
        <v>43.08936527777778</v>
      </c>
      <c r="P22" s="24">
        <v>45.122000000000007</v>
      </c>
      <c r="Q22" s="24">
        <v>31.958577777777776</v>
      </c>
      <c r="R22" s="24">
        <v>29.344116666666668</v>
      </c>
      <c r="S22" s="23">
        <v>30.507720833333327</v>
      </c>
      <c r="T22" s="24">
        <v>55.986058333333325</v>
      </c>
      <c r="U22" s="24">
        <v>57.119708333333314</v>
      </c>
      <c r="V22" s="24">
        <v>39.803020833333335</v>
      </c>
      <c r="W22" s="24">
        <v>24.831449999999993</v>
      </c>
      <c r="X22" s="25">
        <v>15.189504166666666</v>
      </c>
      <c r="Y22" s="26">
        <f t="shared" si="0"/>
        <v>974.74111805555549</v>
      </c>
      <c r="AA22" s="2"/>
      <c r="AB22" s="20"/>
    </row>
    <row r="23" spans="1:30" ht="39.950000000000003" customHeight="1" x14ac:dyDescent="0.25">
      <c r="A23" s="95" t="s">
        <v>18</v>
      </c>
      <c r="B23" s="23"/>
      <c r="C23" s="24"/>
      <c r="D23" s="24"/>
      <c r="E23" s="25"/>
      <c r="F23" s="23"/>
      <c r="G23" s="24"/>
      <c r="H23" s="24"/>
      <c r="I23" s="24"/>
      <c r="J23" s="24"/>
      <c r="K23" s="24"/>
      <c r="L23" s="25"/>
      <c r="M23" s="82"/>
      <c r="N23" s="24"/>
      <c r="O23" s="24"/>
      <c r="P23" s="24"/>
      <c r="Q23" s="24"/>
      <c r="R23" s="24"/>
      <c r="S23" s="23"/>
      <c r="T23" s="24"/>
      <c r="U23" s="24"/>
      <c r="V23" s="24"/>
      <c r="W23" s="24"/>
      <c r="X23" s="25"/>
      <c r="Y23" s="26">
        <f t="shared" si="0"/>
        <v>0</v>
      </c>
      <c r="AA23" s="2"/>
      <c r="AB23" s="20"/>
    </row>
    <row r="24" spans="1:30" ht="39.950000000000003" customHeight="1" x14ac:dyDescent="0.25">
      <c r="A24" s="94" t="s">
        <v>19</v>
      </c>
      <c r="B24" s="23">
        <v>24.559833333333334</v>
      </c>
      <c r="C24" s="24">
        <v>44.478125000000006</v>
      </c>
      <c r="D24" s="24">
        <v>53.772097222222214</v>
      </c>
      <c r="E24" s="25">
        <v>28.431666666666672</v>
      </c>
      <c r="F24" s="23">
        <v>24.482062499999998</v>
      </c>
      <c r="G24" s="24">
        <v>51.208604166666667</v>
      </c>
      <c r="H24" s="24">
        <v>63.622687500000005</v>
      </c>
      <c r="I24" s="24">
        <v>58.302083333333336</v>
      </c>
      <c r="J24" s="24">
        <v>57.004631944444441</v>
      </c>
      <c r="K24" s="24">
        <v>63.122430555555546</v>
      </c>
      <c r="L24" s="25">
        <v>57.996111111111112</v>
      </c>
      <c r="M24" s="82">
        <v>30.523733333333336</v>
      </c>
      <c r="N24" s="24">
        <v>44.28552916666667</v>
      </c>
      <c r="O24" s="24">
        <v>43.08936527777778</v>
      </c>
      <c r="P24" s="24">
        <v>45.122000000000007</v>
      </c>
      <c r="Q24" s="24">
        <v>31.958577777777776</v>
      </c>
      <c r="R24" s="24">
        <v>29.344116666666668</v>
      </c>
      <c r="S24" s="23">
        <v>30.507720833333327</v>
      </c>
      <c r="T24" s="24">
        <v>55.986058333333325</v>
      </c>
      <c r="U24" s="24">
        <v>57.119708333333314</v>
      </c>
      <c r="V24" s="24">
        <v>39.803020833333335</v>
      </c>
      <c r="W24" s="24">
        <v>24.831449999999993</v>
      </c>
      <c r="X24" s="25">
        <v>15.189504166666666</v>
      </c>
      <c r="Y24" s="26">
        <f t="shared" si="0"/>
        <v>974.74111805555549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120.80249999999999</v>
      </c>
      <c r="C25" s="28">
        <f t="shared" si="1"/>
        <v>217.21</v>
      </c>
      <c r="D25" s="28">
        <f t="shared" si="1"/>
        <v>264.93599999999998</v>
      </c>
      <c r="E25" s="29">
        <f>SUM(E18:E24)</f>
        <v>140.24850000000001</v>
      </c>
      <c r="F25" s="27">
        <f t="shared" ref="F25:H25" si="2">SUM(F18:F24)</f>
        <v>120.09899999999999</v>
      </c>
      <c r="G25" s="28">
        <f t="shared" si="2"/>
        <v>251.66400000000002</v>
      </c>
      <c r="H25" s="28">
        <f t="shared" si="2"/>
        <v>312.23500000000001</v>
      </c>
      <c r="I25" s="28">
        <f>SUM(I18:I24)</f>
        <v>286.125</v>
      </c>
      <c r="J25" s="28">
        <f t="shared" ref="J25:L25" si="3">SUM(J18:J24)</f>
        <v>279.6395</v>
      </c>
      <c r="K25" s="28">
        <f t="shared" si="3"/>
        <v>309.95999999999998</v>
      </c>
      <c r="L25" s="29">
        <f t="shared" si="3"/>
        <v>284.62</v>
      </c>
      <c r="M25" s="84">
        <f>SUM(M18:M24)</f>
        <v>150.136</v>
      </c>
      <c r="N25" s="28">
        <f t="shared" ref="N25:R25" si="4">SUM(N18:N24)</f>
        <v>217.52499999999998</v>
      </c>
      <c r="O25" s="28">
        <f t="shared" si="4"/>
        <v>212.49549999999999</v>
      </c>
      <c r="P25" s="28">
        <f t="shared" si="4"/>
        <v>221.50800000000004</v>
      </c>
      <c r="Q25" s="28">
        <f t="shared" si="4"/>
        <v>157.6645</v>
      </c>
      <c r="R25" s="28">
        <f t="shared" si="4"/>
        <v>145.30600000000001</v>
      </c>
      <c r="S25" s="27">
        <f>SUM(S18:S24)</f>
        <v>149.89449999999999</v>
      </c>
      <c r="T25" s="28">
        <f t="shared" ref="T25:X25" si="5">SUM(T18:T24)</f>
        <v>274.79199999999997</v>
      </c>
      <c r="U25" s="28">
        <f t="shared" si="5"/>
        <v>280.27999999999997</v>
      </c>
      <c r="V25" s="28">
        <f t="shared" si="5"/>
        <v>195.19499999999999</v>
      </c>
      <c r="W25" s="28">
        <f t="shared" si="5"/>
        <v>122.47199999999998</v>
      </c>
      <c r="X25" s="29">
        <f t="shared" si="5"/>
        <v>75.221999999999994</v>
      </c>
      <c r="Y25" s="26">
        <f t="shared" si="0"/>
        <v>4790.0299999999988</v>
      </c>
    </row>
    <row r="26" spans="1:30" s="2" customFormat="1" ht="36.75" customHeight="1" x14ac:dyDescent="0.25">
      <c r="A26" s="96" t="s">
        <v>20</v>
      </c>
      <c r="B26" s="30">
        <v>58.5</v>
      </c>
      <c r="C26" s="31">
        <v>58</v>
      </c>
      <c r="D26" s="31">
        <v>57</v>
      </c>
      <c r="E26" s="32">
        <v>55.5</v>
      </c>
      <c r="F26" s="30">
        <v>57</v>
      </c>
      <c r="G26" s="31">
        <v>56</v>
      </c>
      <c r="H26" s="31">
        <v>55</v>
      </c>
      <c r="I26" s="31">
        <v>54.5</v>
      </c>
      <c r="J26" s="31">
        <v>54.5</v>
      </c>
      <c r="K26" s="31">
        <v>54</v>
      </c>
      <c r="L26" s="32">
        <v>53.5</v>
      </c>
      <c r="M26" s="85">
        <v>56</v>
      </c>
      <c r="N26" s="31">
        <v>55</v>
      </c>
      <c r="O26" s="31">
        <v>54.5</v>
      </c>
      <c r="P26" s="31">
        <v>54</v>
      </c>
      <c r="Q26" s="31">
        <v>53.5</v>
      </c>
      <c r="R26" s="31">
        <v>53.5</v>
      </c>
      <c r="S26" s="30">
        <v>56.5</v>
      </c>
      <c r="T26" s="31">
        <v>56</v>
      </c>
      <c r="U26" s="31">
        <v>55</v>
      </c>
      <c r="V26" s="31">
        <v>55</v>
      </c>
      <c r="W26" s="31">
        <v>54</v>
      </c>
      <c r="X26" s="32">
        <v>54</v>
      </c>
      <c r="Y26" s="33">
        <f>+((Y25/Y27)/7)*1000</f>
        <v>55.140209508460899</v>
      </c>
    </row>
    <row r="27" spans="1:30" s="2" customFormat="1" ht="33" customHeight="1" x14ac:dyDescent="0.25">
      <c r="A27" s="97" t="s">
        <v>21</v>
      </c>
      <c r="B27" s="34">
        <v>295</v>
      </c>
      <c r="C27" s="35">
        <v>535</v>
      </c>
      <c r="D27" s="35">
        <v>664</v>
      </c>
      <c r="E27" s="36">
        <v>361</v>
      </c>
      <c r="F27" s="34">
        <v>301</v>
      </c>
      <c r="G27" s="35">
        <v>642</v>
      </c>
      <c r="H27" s="35">
        <v>811</v>
      </c>
      <c r="I27" s="35">
        <v>750</v>
      </c>
      <c r="J27" s="35">
        <v>733</v>
      </c>
      <c r="K27" s="35">
        <v>820</v>
      </c>
      <c r="L27" s="36">
        <v>760</v>
      </c>
      <c r="M27" s="86">
        <v>383</v>
      </c>
      <c r="N27" s="35">
        <v>565</v>
      </c>
      <c r="O27" s="35">
        <v>557</v>
      </c>
      <c r="P27" s="35">
        <v>586</v>
      </c>
      <c r="Q27" s="35">
        <v>421</v>
      </c>
      <c r="R27" s="35">
        <v>388</v>
      </c>
      <c r="S27" s="34">
        <v>379</v>
      </c>
      <c r="T27" s="35">
        <v>701</v>
      </c>
      <c r="U27" s="35">
        <v>728</v>
      </c>
      <c r="V27" s="35">
        <v>507</v>
      </c>
      <c r="W27" s="35">
        <v>324</v>
      </c>
      <c r="X27" s="36">
        <v>199</v>
      </c>
      <c r="Y27" s="37">
        <f>SUM(B27:X27)</f>
        <v>12410</v>
      </c>
      <c r="Z27" s="2">
        <f>((Y25*1000)/Y27)/7</f>
        <v>55.140209508460906</v>
      </c>
    </row>
    <row r="28" spans="1:30" s="2" customFormat="1" ht="33" customHeight="1" x14ac:dyDescent="0.25">
      <c r="A28" s="98" t="s">
        <v>22</v>
      </c>
      <c r="B28" s="38">
        <f>((B27*B26)*7/1000-B18-B19)/3</f>
        <v>24.559833333333334</v>
      </c>
      <c r="C28" s="39">
        <f t="shared" ref="C28:X28" si="6">((C27*C26)*7/1000-C18-C19)/3</f>
        <v>44.478125000000006</v>
      </c>
      <c r="D28" s="39">
        <f t="shared" si="6"/>
        <v>53.772097222222214</v>
      </c>
      <c r="E28" s="40">
        <f t="shared" si="6"/>
        <v>28.431666666666672</v>
      </c>
      <c r="F28" s="38">
        <f t="shared" si="6"/>
        <v>24.482062499999998</v>
      </c>
      <c r="G28" s="39">
        <f t="shared" si="6"/>
        <v>51.208604166666667</v>
      </c>
      <c r="H28" s="39">
        <f t="shared" si="6"/>
        <v>63.622687500000005</v>
      </c>
      <c r="I28" s="39">
        <f t="shared" si="6"/>
        <v>58.302083333333336</v>
      </c>
      <c r="J28" s="39">
        <f t="shared" si="6"/>
        <v>57.004631944444441</v>
      </c>
      <c r="K28" s="39">
        <f t="shared" si="6"/>
        <v>63.122430555555546</v>
      </c>
      <c r="L28" s="40">
        <f t="shared" si="6"/>
        <v>57.996111111111112</v>
      </c>
      <c r="M28" s="87">
        <f t="shared" si="6"/>
        <v>30.523733333333336</v>
      </c>
      <c r="N28" s="39">
        <f t="shared" si="6"/>
        <v>44.28552916666667</v>
      </c>
      <c r="O28" s="39">
        <f t="shared" si="6"/>
        <v>43.08936527777778</v>
      </c>
      <c r="P28" s="39">
        <f t="shared" si="6"/>
        <v>45.122000000000007</v>
      </c>
      <c r="Q28" s="39">
        <f t="shared" si="6"/>
        <v>31.958577777777776</v>
      </c>
      <c r="R28" s="39">
        <f t="shared" si="6"/>
        <v>29.344116666666668</v>
      </c>
      <c r="S28" s="38">
        <f t="shared" si="6"/>
        <v>30.507720833333327</v>
      </c>
      <c r="T28" s="39">
        <f t="shared" si="6"/>
        <v>55.986058333333325</v>
      </c>
      <c r="U28" s="39">
        <f t="shared" si="6"/>
        <v>57.119708333333314</v>
      </c>
      <c r="V28" s="39">
        <f t="shared" si="6"/>
        <v>39.803020833333335</v>
      </c>
      <c r="W28" s="39">
        <f t="shared" si="6"/>
        <v>24.831449999999993</v>
      </c>
      <c r="X28" s="40">
        <f t="shared" si="6"/>
        <v>15.189504166666666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120.80249999999999</v>
      </c>
      <c r="C29" s="43">
        <f t="shared" si="7"/>
        <v>217.21</v>
      </c>
      <c r="D29" s="43">
        <f t="shared" si="7"/>
        <v>264.93599999999998</v>
      </c>
      <c r="E29" s="90">
        <f>((E27*E26)*7)/1000</f>
        <v>140.24850000000001</v>
      </c>
      <c r="F29" s="42">
        <f>((F27*F26)*7)/1000</f>
        <v>120.099</v>
      </c>
      <c r="G29" s="43">
        <f t="shared" ref="G29:H29" si="8">((G27*G26)*7)/1000</f>
        <v>251.66399999999999</v>
      </c>
      <c r="H29" s="43">
        <f t="shared" si="8"/>
        <v>312.23500000000001</v>
      </c>
      <c r="I29" s="43">
        <f>((I27*I26)*7)/1000</f>
        <v>286.125</v>
      </c>
      <c r="J29" s="43">
        <f>((J27*J26)*7)/1000</f>
        <v>279.6395</v>
      </c>
      <c r="K29" s="43">
        <f t="shared" ref="K29:L29" si="9">((K27*K26)*7)/1000</f>
        <v>309.95999999999998</v>
      </c>
      <c r="L29" s="90">
        <f t="shared" si="9"/>
        <v>284.62</v>
      </c>
      <c r="M29" s="88">
        <f>((M27*M26)*7)/1000</f>
        <v>150.136</v>
      </c>
      <c r="N29" s="43">
        <f>((N27*N26)*7)/1000</f>
        <v>217.52500000000001</v>
      </c>
      <c r="O29" s="43">
        <f>((O27*O26)*7)/1000</f>
        <v>212.49549999999999</v>
      </c>
      <c r="P29" s="43">
        <f t="shared" ref="P29:X29" si="10">((P27*P26)*7)/1000</f>
        <v>221.50800000000001</v>
      </c>
      <c r="Q29" s="43">
        <f t="shared" si="10"/>
        <v>157.6645</v>
      </c>
      <c r="R29" s="43">
        <f t="shared" si="10"/>
        <v>145.30600000000001</v>
      </c>
      <c r="S29" s="44">
        <f t="shared" si="10"/>
        <v>149.89449999999999</v>
      </c>
      <c r="T29" s="45">
        <f t="shared" si="10"/>
        <v>274.79199999999997</v>
      </c>
      <c r="U29" s="45">
        <f t="shared" si="10"/>
        <v>280.27999999999997</v>
      </c>
      <c r="V29" s="45">
        <f t="shared" si="10"/>
        <v>195.19499999999999</v>
      </c>
      <c r="W29" s="45">
        <f t="shared" si="10"/>
        <v>122.47199999999999</v>
      </c>
      <c r="X29" s="46">
        <f t="shared" si="10"/>
        <v>75.221999999999994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58.5</v>
      </c>
      <c r="C30" s="49">
        <f t="shared" si="11"/>
        <v>58</v>
      </c>
      <c r="D30" s="49">
        <f t="shared" si="11"/>
        <v>56.999999999999993</v>
      </c>
      <c r="E30" s="50">
        <f>+(E25/E27)/7*1000</f>
        <v>55.5</v>
      </c>
      <c r="F30" s="48">
        <f t="shared" ref="F30:H30" si="12">+(F25/F27)/7*1000</f>
        <v>56.999999999999993</v>
      </c>
      <c r="G30" s="49">
        <f t="shared" si="12"/>
        <v>56</v>
      </c>
      <c r="H30" s="49">
        <f t="shared" si="12"/>
        <v>55</v>
      </c>
      <c r="I30" s="49">
        <f>+(I25/I27)/7*1000</f>
        <v>54.5</v>
      </c>
      <c r="J30" s="49">
        <f t="shared" ref="J30:L30" si="13">+(J25/J27)/7*1000</f>
        <v>54.5</v>
      </c>
      <c r="K30" s="49">
        <f t="shared" si="13"/>
        <v>54</v>
      </c>
      <c r="L30" s="50">
        <f t="shared" si="13"/>
        <v>53.5</v>
      </c>
      <c r="M30" s="89">
        <f>+(M25/M27)/7*1000</f>
        <v>56</v>
      </c>
      <c r="N30" s="49">
        <f t="shared" ref="N30:X30" si="14">+(N25/N27)/7*1000</f>
        <v>54.999999999999993</v>
      </c>
      <c r="O30" s="49">
        <f t="shared" si="14"/>
        <v>54.5</v>
      </c>
      <c r="P30" s="49">
        <f t="shared" si="14"/>
        <v>54.000000000000007</v>
      </c>
      <c r="Q30" s="49">
        <f t="shared" si="14"/>
        <v>53.5</v>
      </c>
      <c r="R30" s="49">
        <f t="shared" si="14"/>
        <v>53.500000000000007</v>
      </c>
      <c r="S30" s="48">
        <f t="shared" si="14"/>
        <v>56.499999999999993</v>
      </c>
      <c r="T30" s="49">
        <f t="shared" si="14"/>
        <v>55.999999999999993</v>
      </c>
      <c r="U30" s="49">
        <f t="shared" si="14"/>
        <v>54.999999999999993</v>
      </c>
      <c r="V30" s="49">
        <f t="shared" si="14"/>
        <v>55</v>
      </c>
      <c r="W30" s="49">
        <f t="shared" si="14"/>
        <v>53.999999999999993</v>
      </c>
      <c r="X30" s="50">
        <f t="shared" si="14"/>
        <v>53.999999999999993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320" t="s">
        <v>26</v>
      </c>
      <c r="C36" s="321"/>
      <c r="D36" s="321"/>
      <c r="E36" s="321"/>
      <c r="F36" s="321"/>
      <c r="G36" s="321"/>
      <c r="H36" s="318"/>
      <c r="I36" s="102"/>
      <c r="J36" s="55" t="s">
        <v>27</v>
      </c>
      <c r="K36" s="110"/>
      <c r="L36" s="321" t="s">
        <v>26</v>
      </c>
      <c r="M36" s="321"/>
      <c r="N36" s="321"/>
      <c r="O36" s="321"/>
      <c r="P36" s="318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33.246249999999996</v>
      </c>
      <c r="C39" s="82">
        <v>62.092822916666677</v>
      </c>
      <c r="D39" s="82">
        <v>75.053031249999989</v>
      </c>
      <c r="E39" s="82">
        <v>51.245812500000007</v>
      </c>
      <c r="F39" s="82">
        <v>60.543395833333342</v>
      </c>
      <c r="G39" s="82">
        <v>38.744999999999997</v>
      </c>
      <c r="H39" s="82"/>
      <c r="I39" s="104">
        <f t="shared" ref="I39:I46" si="15">SUM(B39:H39)</f>
        <v>320.92631250000005</v>
      </c>
      <c r="J39" s="2"/>
      <c r="K39" s="94" t="s">
        <v>13</v>
      </c>
      <c r="L39" s="82">
        <v>13.3</v>
      </c>
      <c r="M39" s="82">
        <v>19</v>
      </c>
      <c r="N39" s="82">
        <v>13.4</v>
      </c>
      <c r="O39" s="82"/>
      <c r="P39" s="82"/>
      <c r="Q39" s="104">
        <f t="shared" ref="Q39:Q46" si="16">SUM(L39:P39)</f>
        <v>45.699999999999996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33.246249999999996</v>
      </c>
      <c r="C40" s="82">
        <v>62.092822916666677</v>
      </c>
      <c r="D40" s="82">
        <v>75.053031249999989</v>
      </c>
      <c r="E40" s="82">
        <v>51.245812500000007</v>
      </c>
      <c r="F40" s="82">
        <v>60.543395833333342</v>
      </c>
      <c r="G40" s="82">
        <v>38.744999999999997</v>
      </c>
      <c r="H40" s="82"/>
      <c r="I40" s="104">
        <f t="shared" si="15"/>
        <v>320.92631250000005</v>
      </c>
      <c r="J40" s="2"/>
      <c r="K40" s="95" t="s">
        <v>14</v>
      </c>
      <c r="L40" s="82">
        <v>13.3</v>
      </c>
      <c r="M40" s="82">
        <v>19</v>
      </c>
      <c r="N40" s="82">
        <v>13.4</v>
      </c>
      <c r="O40" s="82"/>
      <c r="P40" s="82"/>
      <c r="Q40" s="104">
        <f t="shared" si="16"/>
        <v>45.699999999999996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34.255833333333328</v>
      </c>
      <c r="C42" s="82">
        <v>64.183451388888884</v>
      </c>
      <c r="D42" s="82">
        <v>78.001645833333328</v>
      </c>
      <c r="E42" s="82">
        <v>53.214791666666677</v>
      </c>
      <c r="F42" s="82">
        <v>62.670736111111104</v>
      </c>
      <c r="G42" s="82">
        <v>40.235999999999997</v>
      </c>
      <c r="H42" s="82"/>
      <c r="I42" s="104">
        <f t="shared" si="15"/>
        <v>332.56245833333332</v>
      </c>
      <c r="J42" s="2"/>
      <c r="K42" s="95" t="s">
        <v>16</v>
      </c>
      <c r="L42" s="82">
        <v>13.7</v>
      </c>
      <c r="M42" s="82">
        <v>19.600000000000001</v>
      </c>
      <c r="N42" s="82">
        <v>13.8</v>
      </c>
      <c r="O42" s="82"/>
      <c r="P42" s="82"/>
      <c r="Q42" s="104">
        <f t="shared" si="16"/>
        <v>47.099999999999994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34.255833333333328</v>
      </c>
      <c r="C43" s="82">
        <v>64.183451388888884</v>
      </c>
      <c r="D43" s="82">
        <v>78.001645833333328</v>
      </c>
      <c r="E43" s="82">
        <v>53.214791666666677</v>
      </c>
      <c r="F43" s="82">
        <v>62.670736111111104</v>
      </c>
      <c r="G43" s="82">
        <v>40.235999999999997</v>
      </c>
      <c r="H43" s="82"/>
      <c r="I43" s="104">
        <f t="shared" si="15"/>
        <v>332.56245833333332</v>
      </c>
      <c r="J43" s="2"/>
      <c r="K43" s="94" t="s">
        <v>17</v>
      </c>
      <c r="L43" s="82">
        <v>13.7</v>
      </c>
      <c r="M43" s="82">
        <v>19.600000000000001</v>
      </c>
      <c r="N43" s="82">
        <v>13.8</v>
      </c>
      <c r="O43" s="82"/>
      <c r="P43" s="82"/>
      <c r="Q43" s="104">
        <f t="shared" si="16"/>
        <v>47.099999999999994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34.255833333333328</v>
      </c>
      <c r="C45" s="82">
        <v>64.183451388888884</v>
      </c>
      <c r="D45" s="82">
        <v>78.001645833333328</v>
      </c>
      <c r="E45" s="82">
        <v>53.214791666666677</v>
      </c>
      <c r="F45" s="82">
        <v>62.670736111111104</v>
      </c>
      <c r="G45" s="82">
        <v>40.235999999999997</v>
      </c>
      <c r="H45" s="82"/>
      <c r="I45" s="104">
        <f t="shared" si="15"/>
        <v>332.56245833333332</v>
      </c>
      <c r="J45" s="2"/>
      <c r="K45" s="94" t="s">
        <v>19</v>
      </c>
      <c r="L45" s="82">
        <v>13.7</v>
      </c>
      <c r="M45" s="82">
        <v>19.600000000000001</v>
      </c>
      <c r="N45" s="82">
        <v>13.8</v>
      </c>
      <c r="O45" s="82"/>
      <c r="P45" s="82"/>
      <c r="Q45" s="104">
        <f t="shared" si="16"/>
        <v>47.099999999999994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169.26</v>
      </c>
      <c r="C46" s="28">
        <f t="shared" si="17"/>
        <v>316.73600000000005</v>
      </c>
      <c r="D46" s="28">
        <f t="shared" si="17"/>
        <v>384.11099999999999</v>
      </c>
      <c r="E46" s="28">
        <f t="shared" si="17"/>
        <v>262.13600000000002</v>
      </c>
      <c r="F46" s="28">
        <f t="shared" si="17"/>
        <v>309.09899999999999</v>
      </c>
      <c r="G46" s="28">
        <f t="shared" si="17"/>
        <v>198.19799999999998</v>
      </c>
      <c r="H46" s="28">
        <f t="shared" si="17"/>
        <v>0</v>
      </c>
      <c r="I46" s="104">
        <f t="shared" si="15"/>
        <v>1639.54</v>
      </c>
      <c r="K46" s="80" t="s">
        <v>11</v>
      </c>
      <c r="L46" s="84">
        <f>SUM(L39:L45)</f>
        <v>67.7</v>
      </c>
      <c r="M46" s="28">
        <f>SUM(M39:M45)</f>
        <v>96.800000000000011</v>
      </c>
      <c r="N46" s="28">
        <f>SUM(N39:N45)</f>
        <v>68.2</v>
      </c>
      <c r="O46" s="28">
        <f>SUM(O39:O45)</f>
        <v>0</v>
      </c>
      <c r="P46" s="28">
        <f>SUM(P39:P45)</f>
        <v>0</v>
      </c>
      <c r="Q46" s="104">
        <f t="shared" si="16"/>
        <v>232.7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65</v>
      </c>
      <c r="C47" s="31">
        <v>64</v>
      </c>
      <c r="D47" s="31">
        <v>63</v>
      </c>
      <c r="E47" s="31">
        <v>62</v>
      </c>
      <c r="F47" s="31">
        <v>61.5</v>
      </c>
      <c r="G47" s="31">
        <v>60.5</v>
      </c>
      <c r="H47" s="31"/>
      <c r="I47" s="105">
        <f>+((I46/I48)/7)*1000</f>
        <v>62.625668449197853</v>
      </c>
      <c r="K47" s="113" t="s">
        <v>20</v>
      </c>
      <c r="L47" s="85">
        <v>68.5</v>
      </c>
      <c r="M47" s="31">
        <v>68.5</v>
      </c>
      <c r="N47" s="31">
        <v>68.5</v>
      </c>
      <c r="O47" s="31"/>
      <c r="P47" s="31"/>
      <c r="Q47" s="105">
        <f>+((Q46/Q48)/7)*1000</f>
        <v>68.541973490427097</v>
      </c>
      <c r="R47" s="65"/>
      <c r="S47" s="65"/>
    </row>
    <row r="48" spans="1:30" ht="33.75" customHeight="1" x14ac:dyDescent="0.25">
      <c r="A48" s="97" t="s">
        <v>21</v>
      </c>
      <c r="B48" s="86">
        <v>372</v>
      </c>
      <c r="C48" s="35">
        <v>707</v>
      </c>
      <c r="D48" s="35">
        <v>871</v>
      </c>
      <c r="E48" s="35">
        <v>604</v>
      </c>
      <c r="F48" s="35">
        <v>718</v>
      </c>
      <c r="G48" s="35">
        <v>468</v>
      </c>
      <c r="H48" s="35"/>
      <c r="I48" s="106">
        <f>SUM(B48:H48)</f>
        <v>3740</v>
      </c>
      <c r="J48" s="66"/>
      <c r="K48" s="97" t="s">
        <v>21</v>
      </c>
      <c r="L48" s="109">
        <v>141</v>
      </c>
      <c r="M48" s="67">
        <v>202</v>
      </c>
      <c r="N48" s="67">
        <v>142</v>
      </c>
      <c r="O48" s="67"/>
      <c r="P48" s="67"/>
      <c r="Q48" s="115">
        <f>SUM(L48:P48)</f>
        <v>485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((B48*B47)*7/1000-B39-B40)/3</f>
        <v>34.255833333333328</v>
      </c>
      <c r="C49" s="39">
        <f t="shared" si="18"/>
        <v>64.183451388888884</v>
      </c>
      <c r="D49" s="39">
        <f t="shared" si="18"/>
        <v>78.001645833333328</v>
      </c>
      <c r="E49" s="39">
        <f t="shared" si="18"/>
        <v>53.214791666666677</v>
      </c>
      <c r="F49" s="39">
        <f t="shared" si="18"/>
        <v>62.670736111111104</v>
      </c>
      <c r="G49" s="39">
        <f t="shared" si="18"/>
        <v>40.235999999999997</v>
      </c>
      <c r="H49" s="39">
        <f t="shared" si="18"/>
        <v>0</v>
      </c>
      <c r="I49" s="107">
        <f>((I46*1000)/I48)/7</f>
        <v>62.62566844919786</v>
      </c>
      <c r="K49" s="98" t="s">
        <v>22</v>
      </c>
      <c r="L49" s="87">
        <f t="shared" ref="L49" si="19">((L48*L47)*7/1000-L39-L40)/3</f>
        <v>13.669833333333335</v>
      </c>
      <c r="M49" s="39">
        <f t="shared" ref="M49" si="20">((M48*M47)*7/1000-M39-M40)/3</f>
        <v>19.619666666666664</v>
      </c>
      <c r="N49" s="39">
        <f t="shared" ref="N49" si="21">((N48*N47)*7/1000-N39-N40)/3</f>
        <v>13.763</v>
      </c>
      <c r="O49" s="39">
        <f t="shared" ref="O49" si="22">((O48*O47)*7/1000-O39-O40)/3</f>
        <v>0</v>
      </c>
      <c r="P49" s="39">
        <f t="shared" ref="P49" si="23">((P48*P47)*7/1000-P39-P40)/3</f>
        <v>0</v>
      </c>
      <c r="Q49" s="116">
        <f>((Q46*1000)/Q48)/7</f>
        <v>68.541973490427097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4">((B48*B47)*7)/1000</f>
        <v>169.26</v>
      </c>
      <c r="C50" s="43">
        <f t="shared" si="24"/>
        <v>316.73599999999999</v>
      </c>
      <c r="D50" s="43">
        <f t="shared" si="24"/>
        <v>384.11099999999999</v>
      </c>
      <c r="E50" s="43">
        <f t="shared" si="24"/>
        <v>262.13600000000002</v>
      </c>
      <c r="F50" s="43">
        <f t="shared" si="24"/>
        <v>309.09899999999999</v>
      </c>
      <c r="G50" s="43">
        <f t="shared" si="24"/>
        <v>198.19800000000001</v>
      </c>
      <c r="H50" s="43">
        <f t="shared" si="24"/>
        <v>0</v>
      </c>
      <c r="I50" s="90"/>
      <c r="K50" s="99" t="s">
        <v>23</v>
      </c>
      <c r="L50" s="88">
        <f>((L48*L47)*7)/1000</f>
        <v>67.609499999999997</v>
      </c>
      <c r="M50" s="43">
        <f>((M48*M47)*7)/1000</f>
        <v>96.858999999999995</v>
      </c>
      <c r="N50" s="43">
        <f>((N48*N47)*7)/1000</f>
        <v>68.088999999999999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5">+(B46/B48)/7*1000</f>
        <v>64.999999999999986</v>
      </c>
      <c r="C51" s="49">
        <f t="shared" si="25"/>
        <v>64.000000000000014</v>
      </c>
      <c r="D51" s="49">
        <f t="shared" si="25"/>
        <v>63</v>
      </c>
      <c r="E51" s="49">
        <f t="shared" si="25"/>
        <v>62.000000000000007</v>
      </c>
      <c r="F51" s="49">
        <f t="shared" si="25"/>
        <v>61.5</v>
      </c>
      <c r="G51" s="49">
        <f t="shared" si="25"/>
        <v>60.499999999999993</v>
      </c>
      <c r="H51" s="49" t="e">
        <f t="shared" si="25"/>
        <v>#DIV/0!</v>
      </c>
      <c r="I51" s="108"/>
      <c r="J51" s="52"/>
      <c r="K51" s="100" t="s">
        <v>24</v>
      </c>
      <c r="L51" s="89">
        <f>+(L46/L48)/7*1000</f>
        <v>68.591691995947315</v>
      </c>
      <c r="M51" s="49">
        <f>+(M46/M48)/7*1000</f>
        <v>68.458274398868468</v>
      </c>
      <c r="N51" s="49">
        <f>+(N46/N48)/7*1000</f>
        <v>68.611670020120727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322"/>
      <c r="K54" s="32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320" t="s">
        <v>8</v>
      </c>
      <c r="C55" s="321"/>
      <c r="D55" s="321"/>
      <c r="E55" s="321"/>
      <c r="F55" s="321"/>
      <c r="G55" s="318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63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16.3</v>
      </c>
      <c r="C58" s="82">
        <v>46.2</v>
      </c>
      <c r="D58" s="82">
        <v>35.200000000000003</v>
      </c>
      <c r="E58" s="82">
        <v>40.299999999999997</v>
      </c>
      <c r="F58" s="82">
        <v>34.6</v>
      </c>
      <c r="G58" s="82"/>
      <c r="H58" s="104">
        <f t="shared" ref="H58:H65" si="26">SUM(B58:G58)</f>
        <v>172.6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16.3</v>
      </c>
      <c r="C59" s="82">
        <v>46.2</v>
      </c>
      <c r="D59" s="82">
        <v>35.200000000000003</v>
      </c>
      <c r="E59" s="82">
        <v>40.299999999999997</v>
      </c>
      <c r="F59" s="82">
        <v>34.6</v>
      </c>
      <c r="G59" s="82"/>
      <c r="H59" s="104">
        <f t="shared" si="26"/>
        <v>172.6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6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16.600000000000001</v>
      </c>
      <c r="C61" s="82">
        <v>47</v>
      </c>
      <c r="D61" s="82">
        <v>35.6</v>
      </c>
      <c r="E61" s="82">
        <v>41</v>
      </c>
      <c r="F61" s="82">
        <v>35.1</v>
      </c>
      <c r="G61" s="82"/>
      <c r="H61" s="104">
        <f t="shared" si="26"/>
        <v>175.29999999999998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16.600000000000001</v>
      </c>
      <c r="C62" s="82">
        <v>47</v>
      </c>
      <c r="D62" s="82">
        <v>35.6</v>
      </c>
      <c r="E62" s="82">
        <v>41</v>
      </c>
      <c r="F62" s="82">
        <v>35.1</v>
      </c>
      <c r="G62" s="82"/>
      <c r="H62" s="104">
        <f t="shared" si="26"/>
        <v>175.29999999999998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/>
      <c r="C63" s="82"/>
      <c r="D63" s="82"/>
      <c r="E63" s="82"/>
      <c r="F63" s="82"/>
      <c r="G63" s="82"/>
      <c r="H63" s="104">
        <f t="shared" si="26"/>
        <v>0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16.7</v>
      </c>
      <c r="C64" s="82">
        <v>47</v>
      </c>
      <c r="D64" s="82">
        <v>35.700000000000003</v>
      </c>
      <c r="E64" s="82">
        <v>41.1</v>
      </c>
      <c r="F64" s="82">
        <v>35.200000000000003</v>
      </c>
      <c r="G64" s="82"/>
      <c r="H64" s="104">
        <f t="shared" si="26"/>
        <v>175.7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7">SUM(B58:B64)</f>
        <v>82.500000000000014</v>
      </c>
      <c r="C65" s="28">
        <f t="shared" si="27"/>
        <v>233.4</v>
      </c>
      <c r="D65" s="28">
        <f t="shared" si="27"/>
        <v>177.3</v>
      </c>
      <c r="E65" s="28">
        <f t="shared" si="27"/>
        <v>203.7</v>
      </c>
      <c r="F65" s="28">
        <f t="shared" si="27"/>
        <v>174.60000000000002</v>
      </c>
      <c r="G65" s="28">
        <f t="shared" si="27"/>
        <v>0</v>
      </c>
      <c r="H65" s="104">
        <f t="shared" si="26"/>
        <v>871.50000000000011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77.5</v>
      </c>
      <c r="C66" s="31">
        <v>77.5</v>
      </c>
      <c r="D66" s="31">
        <v>77</v>
      </c>
      <c r="E66" s="31">
        <v>77</v>
      </c>
      <c r="F66" s="31">
        <v>77</v>
      </c>
      <c r="G66" s="31"/>
      <c r="H66" s="105">
        <f>+((H65/H67)/7)*1000</f>
        <v>77.185368877867333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152</v>
      </c>
      <c r="C67" s="67">
        <v>430</v>
      </c>
      <c r="D67" s="67">
        <v>329</v>
      </c>
      <c r="E67" s="67">
        <v>378</v>
      </c>
      <c r="F67" s="67">
        <v>324</v>
      </c>
      <c r="G67" s="67"/>
      <c r="H67" s="115">
        <f>SUM(B67:G67)</f>
        <v>1613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" si="28">((B67*B66)*7/1000-B58-B59)/3</f>
        <v>16.62</v>
      </c>
      <c r="C68" s="39">
        <f t="shared" ref="C68" si="29">((C67*C66)*7/1000-C58-C59)/3</f>
        <v>46.958333333333336</v>
      </c>
      <c r="D68" s="39">
        <f t="shared" ref="D68" si="30">((D67*D66)*7/1000-D58-D59)/3</f>
        <v>35.643666666666654</v>
      </c>
      <c r="E68" s="39">
        <f t="shared" ref="E68" si="31">((E67*E66)*7/1000-E58-E59)/3</f>
        <v>41.047333333333334</v>
      </c>
      <c r="F68" s="39">
        <f t="shared" ref="F68" si="32">((F67*F66)*7/1000-F58-F59)/3</f>
        <v>35.145333333333333</v>
      </c>
      <c r="G68" s="39">
        <f t="shared" ref="G68" si="33">((G67*G66)*7/1000-G58-G59)/3</f>
        <v>0</v>
      </c>
      <c r="H68" s="119">
        <f>((H65*1000)/H67)/7</f>
        <v>77.185368877867333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34">((B67*B66)*7)/1000</f>
        <v>82.46</v>
      </c>
      <c r="C69" s="43">
        <f t="shared" si="34"/>
        <v>233.27500000000001</v>
      </c>
      <c r="D69" s="43">
        <f t="shared" si="34"/>
        <v>177.33099999999999</v>
      </c>
      <c r="E69" s="43">
        <f t="shared" si="34"/>
        <v>203.74199999999999</v>
      </c>
      <c r="F69" s="43">
        <f t="shared" si="34"/>
        <v>174.636</v>
      </c>
      <c r="G69" s="43">
        <f t="shared" si="34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35">+(B65/B67)/7*1000</f>
        <v>77.537593984962413</v>
      </c>
      <c r="C70" s="49">
        <f t="shared" si="35"/>
        <v>77.541528239202663</v>
      </c>
      <c r="D70" s="49">
        <f t="shared" si="35"/>
        <v>76.986539296569703</v>
      </c>
      <c r="E70" s="49">
        <f t="shared" si="35"/>
        <v>76.984126984126974</v>
      </c>
      <c r="F70" s="49">
        <f t="shared" si="35"/>
        <v>76.984126984127002</v>
      </c>
      <c r="G70" s="49" t="e">
        <f t="shared" si="35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P36"/>
    <mergeCell ref="J54:K54"/>
    <mergeCell ref="B55:G55"/>
    <mergeCell ref="A3:C3"/>
    <mergeCell ref="E9:G9"/>
    <mergeCell ref="R9:S9"/>
    <mergeCell ref="K11:L11"/>
    <mergeCell ref="B15:E15"/>
    <mergeCell ref="F15:L15"/>
    <mergeCell ref="M15:R15"/>
    <mergeCell ref="S15:X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9"/>
  <sheetViews>
    <sheetView topLeftCell="A29" zoomScale="30" zoomScaleNormal="30" workbookViewId="0">
      <selection activeCell="L39" sqref="L39:N45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315" t="s">
        <v>0</v>
      </c>
      <c r="B3" s="315"/>
      <c r="C3" s="315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4"/>
      <c r="R3" s="284"/>
      <c r="S3" s="284"/>
      <c r="T3" s="284"/>
      <c r="U3" s="284"/>
      <c r="V3" s="284"/>
      <c r="W3" s="284"/>
      <c r="X3" s="284"/>
      <c r="Y3" s="2"/>
      <c r="Z3" s="2"/>
      <c r="AA3" s="2"/>
      <c r="AB3" s="2"/>
      <c r="AC3" s="2"/>
      <c r="AD3" s="28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84" t="s">
        <v>1</v>
      </c>
      <c r="B9" s="284"/>
      <c r="C9" s="284"/>
      <c r="D9" s="1"/>
      <c r="E9" s="316" t="s">
        <v>2</v>
      </c>
      <c r="F9" s="316"/>
      <c r="G9" s="316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316"/>
      <c r="S9" s="31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84"/>
      <c r="B10" s="284"/>
      <c r="C10" s="28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84" t="s">
        <v>4</v>
      </c>
      <c r="B11" s="284"/>
      <c r="C11" s="284"/>
      <c r="D11" s="1"/>
      <c r="E11" s="285">
        <v>1</v>
      </c>
      <c r="F11" s="1"/>
      <c r="G11" s="1"/>
      <c r="H11" s="1"/>
      <c r="I11" s="1"/>
      <c r="J11" s="1"/>
      <c r="K11" s="317" t="s">
        <v>65</v>
      </c>
      <c r="L11" s="317"/>
      <c r="M11" s="286"/>
      <c r="N11" s="286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84"/>
      <c r="B12" s="284"/>
      <c r="C12" s="284"/>
      <c r="D12" s="1"/>
      <c r="E12" s="5"/>
      <c r="F12" s="1"/>
      <c r="G12" s="1"/>
      <c r="H12" s="1"/>
      <c r="I12" s="1"/>
      <c r="J12" s="1"/>
      <c r="K12" s="286"/>
      <c r="L12" s="286"/>
      <c r="M12" s="286"/>
      <c r="N12" s="286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84"/>
      <c r="B13" s="284"/>
      <c r="C13" s="284"/>
      <c r="D13" s="284"/>
      <c r="E13" s="284"/>
      <c r="F13" s="284"/>
      <c r="G13" s="284"/>
      <c r="H13" s="284"/>
      <c r="I13" s="284"/>
      <c r="J13" s="284"/>
      <c r="K13" s="284"/>
      <c r="L13" s="286"/>
      <c r="M13" s="286"/>
      <c r="N13" s="286"/>
      <c r="O13" s="286"/>
      <c r="P13" s="286"/>
      <c r="Q13" s="286"/>
      <c r="R13" s="286"/>
      <c r="S13" s="286"/>
      <c r="T13" s="286"/>
      <c r="U13" s="286"/>
      <c r="V13" s="286"/>
      <c r="W13" s="1"/>
      <c r="X13" s="1"/>
      <c r="Y13" s="1"/>
    </row>
    <row r="14" spans="1:30" s="3" customFormat="1" ht="27" thickBot="1" x14ac:dyDescent="0.3">
      <c r="A14" s="28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328" t="s">
        <v>8</v>
      </c>
      <c r="C15" s="329"/>
      <c r="D15" s="329"/>
      <c r="E15" s="330"/>
      <c r="F15" s="328" t="s">
        <v>55</v>
      </c>
      <c r="G15" s="329"/>
      <c r="H15" s="329"/>
      <c r="I15" s="329"/>
      <c r="J15" s="329"/>
      <c r="K15" s="329"/>
      <c r="L15" s="330"/>
      <c r="M15" s="323" t="s">
        <v>9</v>
      </c>
      <c r="N15" s="323"/>
      <c r="O15" s="323"/>
      <c r="P15" s="323"/>
      <c r="Q15" s="323"/>
      <c r="R15" s="324"/>
      <c r="S15" s="325" t="s">
        <v>30</v>
      </c>
      <c r="T15" s="326"/>
      <c r="U15" s="326"/>
      <c r="V15" s="326"/>
      <c r="W15" s="326"/>
      <c r="X15" s="32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273">
        <v>3</v>
      </c>
      <c r="E16" s="260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260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24.559833333333334</v>
      </c>
      <c r="C18" s="24">
        <v>44.478125000000006</v>
      </c>
      <c r="D18" s="24">
        <v>53.772097222222214</v>
      </c>
      <c r="E18" s="25">
        <v>28.431666666666672</v>
      </c>
      <c r="F18" s="23">
        <v>24.482062499999998</v>
      </c>
      <c r="G18" s="24">
        <v>51.208604166666667</v>
      </c>
      <c r="H18" s="24">
        <v>63.622687500000005</v>
      </c>
      <c r="I18" s="24">
        <v>58.302083333333336</v>
      </c>
      <c r="J18" s="24">
        <v>57.004631944444441</v>
      </c>
      <c r="K18" s="24">
        <v>63.122430555555546</v>
      </c>
      <c r="L18" s="25">
        <v>57.996111111111112</v>
      </c>
      <c r="M18" s="82">
        <v>30.523733333333336</v>
      </c>
      <c r="N18" s="24">
        <v>44.28552916666667</v>
      </c>
      <c r="O18" s="24">
        <v>43.08936527777778</v>
      </c>
      <c r="P18" s="24">
        <v>45.122000000000007</v>
      </c>
      <c r="Q18" s="24">
        <v>31.958577777777776</v>
      </c>
      <c r="R18" s="24">
        <v>29.344116666666668</v>
      </c>
      <c r="S18" s="23">
        <v>30.507720833333327</v>
      </c>
      <c r="T18" s="24">
        <v>55.986058333333325</v>
      </c>
      <c r="U18" s="24">
        <v>57.119708333333314</v>
      </c>
      <c r="V18" s="24">
        <v>39.803020833333335</v>
      </c>
      <c r="W18" s="24">
        <v>24.831449999999993</v>
      </c>
      <c r="X18" s="25">
        <v>15.189504166666666</v>
      </c>
      <c r="Y18" s="26">
        <f t="shared" ref="Y18:Y25" si="0">SUM(B18:X18)</f>
        <v>974.74111805555549</v>
      </c>
      <c r="AA18" s="2"/>
      <c r="AB18" s="20"/>
    </row>
    <row r="19" spans="1:30" ht="39.950000000000003" customHeight="1" x14ac:dyDescent="0.25">
      <c r="A19" s="95" t="s">
        <v>14</v>
      </c>
      <c r="B19" s="23">
        <v>24.559833333333334</v>
      </c>
      <c r="C19" s="24">
        <v>44.478125000000006</v>
      </c>
      <c r="D19" s="24">
        <v>53.772097222222214</v>
      </c>
      <c r="E19" s="25">
        <v>28.431666666666672</v>
      </c>
      <c r="F19" s="23">
        <v>24.482062499999998</v>
      </c>
      <c r="G19" s="24">
        <v>51.208604166666667</v>
      </c>
      <c r="H19" s="24">
        <v>63.622687500000005</v>
      </c>
      <c r="I19" s="24">
        <v>58.302083333333336</v>
      </c>
      <c r="J19" s="24">
        <v>57.004631944444441</v>
      </c>
      <c r="K19" s="24">
        <v>63.122430555555546</v>
      </c>
      <c r="L19" s="25">
        <v>57.996111111111112</v>
      </c>
      <c r="M19" s="82">
        <v>30.523733333333336</v>
      </c>
      <c r="N19" s="24">
        <v>44.28552916666667</v>
      </c>
      <c r="O19" s="24">
        <v>43.08936527777778</v>
      </c>
      <c r="P19" s="24">
        <v>45.122000000000007</v>
      </c>
      <c r="Q19" s="24">
        <v>31.958577777777776</v>
      </c>
      <c r="R19" s="24">
        <v>29.344116666666668</v>
      </c>
      <c r="S19" s="23">
        <v>30.507720833333327</v>
      </c>
      <c r="T19" s="24">
        <v>55.986058333333325</v>
      </c>
      <c r="U19" s="24">
        <v>57.119708333333314</v>
      </c>
      <c r="V19" s="24">
        <v>39.803020833333335</v>
      </c>
      <c r="W19" s="24">
        <v>24.831449999999993</v>
      </c>
      <c r="X19" s="25">
        <v>15.189504166666666</v>
      </c>
      <c r="Y19" s="26">
        <f t="shared" si="0"/>
        <v>974.74111805555549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25.615111111111116</v>
      </c>
      <c r="C21" s="24">
        <v>46.496249999999996</v>
      </c>
      <c r="D21" s="24">
        <v>57.111935185185189</v>
      </c>
      <c r="E21" s="25">
        <v>29.765555555555551</v>
      </c>
      <c r="F21" s="23">
        <v>26.169791666666669</v>
      </c>
      <c r="G21" s="24">
        <v>54.242930555555553</v>
      </c>
      <c r="H21" s="24">
        <v>67.204875000000001</v>
      </c>
      <c r="I21" s="24">
        <v>61.622777777777777</v>
      </c>
      <c r="J21" s="24">
        <v>60.341078703703715</v>
      </c>
      <c r="K21" s="24">
        <v>66.02171296296298</v>
      </c>
      <c r="L21" s="25">
        <v>60.642592592592599</v>
      </c>
      <c r="M21" s="82">
        <v>32.824011111111112</v>
      </c>
      <c r="N21" s="24">
        <v>46.93964722222222</v>
      </c>
      <c r="O21" s="24">
        <v>45.354756481481481</v>
      </c>
      <c r="P21" s="24">
        <v>47.172999999999995</v>
      </c>
      <c r="Q21" s="24">
        <v>33.704948148148155</v>
      </c>
      <c r="R21" s="24">
        <v>31.588588888888893</v>
      </c>
      <c r="S21" s="23">
        <v>32.140519444444458</v>
      </c>
      <c r="T21" s="24">
        <v>59.180294444444449</v>
      </c>
      <c r="U21" s="24">
        <v>60.442861111111121</v>
      </c>
      <c r="V21" s="24">
        <v>42.078652777777783</v>
      </c>
      <c r="W21" s="24">
        <v>26.537700000000012</v>
      </c>
      <c r="X21" s="25">
        <v>16.340663888888887</v>
      </c>
      <c r="Y21" s="26">
        <f t="shared" si="0"/>
        <v>1029.5402546296295</v>
      </c>
      <c r="AA21" s="2"/>
      <c r="AB21" s="20"/>
    </row>
    <row r="22" spans="1:30" ht="39.950000000000003" customHeight="1" x14ac:dyDescent="0.25">
      <c r="A22" s="94" t="s">
        <v>17</v>
      </c>
      <c r="B22" s="23">
        <v>25.615111111111116</v>
      </c>
      <c r="C22" s="24">
        <v>46.496249999999996</v>
      </c>
      <c r="D22" s="24">
        <v>57.111935185185189</v>
      </c>
      <c r="E22" s="25">
        <v>29.765555555555551</v>
      </c>
      <c r="F22" s="23">
        <v>26.169791666666669</v>
      </c>
      <c r="G22" s="24">
        <v>54.242930555555553</v>
      </c>
      <c r="H22" s="24">
        <v>67.204875000000001</v>
      </c>
      <c r="I22" s="24">
        <v>61.622777777777777</v>
      </c>
      <c r="J22" s="24">
        <v>60.341078703703715</v>
      </c>
      <c r="K22" s="24">
        <v>66.02171296296298</v>
      </c>
      <c r="L22" s="25">
        <v>60.642592592592599</v>
      </c>
      <c r="M22" s="82">
        <v>32.824011111111112</v>
      </c>
      <c r="N22" s="24">
        <v>46.93964722222222</v>
      </c>
      <c r="O22" s="24">
        <v>45.354756481481481</v>
      </c>
      <c r="P22" s="24">
        <v>47.172999999999995</v>
      </c>
      <c r="Q22" s="24">
        <v>33.704948148148155</v>
      </c>
      <c r="R22" s="24">
        <v>31.588588888888893</v>
      </c>
      <c r="S22" s="23">
        <v>32.140519444444458</v>
      </c>
      <c r="T22" s="24">
        <v>59.180294444444449</v>
      </c>
      <c r="U22" s="24">
        <v>60.442861111111121</v>
      </c>
      <c r="V22" s="24">
        <v>42.078652777777783</v>
      </c>
      <c r="W22" s="24">
        <v>26.537700000000012</v>
      </c>
      <c r="X22" s="25">
        <v>16.340663888888887</v>
      </c>
      <c r="Y22" s="26">
        <f t="shared" si="0"/>
        <v>1029.5402546296295</v>
      </c>
      <c r="AA22" s="2"/>
      <c r="AB22" s="20"/>
    </row>
    <row r="23" spans="1:30" ht="39.950000000000003" customHeight="1" x14ac:dyDescent="0.25">
      <c r="A23" s="95" t="s">
        <v>18</v>
      </c>
      <c r="B23" s="23"/>
      <c r="C23" s="24"/>
      <c r="D23" s="24"/>
      <c r="E23" s="25"/>
      <c r="F23" s="23"/>
      <c r="G23" s="24"/>
      <c r="H23" s="24"/>
      <c r="I23" s="24"/>
      <c r="J23" s="24"/>
      <c r="K23" s="24"/>
      <c r="L23" s="25"/>
      <c r="M23" s="82"/>
      <c r="N23" s="24"/>
      <c r="O23" s="24"/>
      <c r="P23" s="24"/>
      <c r="Q23" s="24"/>
      <c r="R23" s="24"/>
      <c r="S23" s="23"/>
      <c r="T23" s="24"/>
      <c r="U23" s="24"/>
      <c r="V23" s="24"/>
      <c r="W23" s="24"/>
      <c r="X23" s="25"/>
      <c r="Y23" s="26">
        <f t="shared" si="0"/>
        <v>0</v>
      </c>
      <c r="AA23" s="2"/>
      <c r="AB23" s="20"/>
    </row>
    <row r="24" spans="1:30" ht="39.950000000000003" customHeight="1" x14ac:dyDescent="0.25">
      <c r="A24" s="94" t="s">
        <v>19</v>
      </c>
      <c r="B24" s="23">
        <v>25.615111111111116</v>
      </c>
      <c r="C24" s="24">
        <v>46.496249999999996</v>
      </c>
      <c r="D24" s="24">
        <v>57.111935185185189</v>
      </c>
      <c r="E24" s="25">
        <v>29.765555555555551</v>
      </c>
      <c r="F24" s="23">
        <v>26.169791666666669</v>
      </c>
      <c r="G24" s="24">
        <v>54.242930555555553</v>
      </c>
      <c r="H24" s="24">
        <v>67.204875000000001</v>
      </c>
      <c r="I24" s="24">
        <v>61.622777777777777</v>
      </c>
      <c r="J24" s="24">
        <v>60.341078703703715</v>
      </c>
      <c r="K24" s="24">
        <v>66.02171296296298</v>
      </c>
      <c r="L24" s="25">
        <v>60.642592592592599</v>
      </c>
      <c r="M24" s="82">
        <v>32.824011111111112</v>
      </c>
      <c r="N24" s="24">
        <v>46.93964722222222</v>
      </c>
      <c r="O24" s="24">
        <v>45.354756481481481</v>
      </c>
      <c r="P24" s="24">
        <v>47.172999999999995</v>
      </c>
      <c r="Q24" s="24">
        <v>33.704948148148155</v>
      </c>
      <c r="R24" s="24">
        <v>31.588588888888893</v>
      </c>
      <c r="S24" s="23">
        <v>32.140519444444458</v>
      </c>
      <c r="T24" s="24">
        <v>59.180294444444449</v>
      </c>
      <c r="U24" s="24">
        <v>60.442861111111121</v>
      </c>
      <c r="V24" s="24">
        <v>42.078652777777783</v>
      </c>
      <c r="W24" s="24">
        <v>26.537700000000012</v>
      </c>
      <c r="X24" s="25">
        <v>16.340663888888887</v>
      </c>
      <c r="Y24" s="26">
        <f t="shared" si="0"/>
        <v>1029.5402546296295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125.96500000000002</v>
      </c>
      <c r="C25" s="28">
        <f t="shared" si="1"/>
        <v>228.44500000000002</v>
      </c>
      <c r="D25" s="28">
        <f t="shared" si="1"/>
        <v>278.88</v>
      </c>
      <c r="E25" s="29">
        <f>SUM(E18:E24)</f>
        <v>146.16</v>
      </c>
      <c r="F25" s="27">
        <f t="shared" ref="F25:H25" si="2">SUM(F18:F24)</f>
        <v>127.4735</v>
      </c>
      <c r="G25" s="28">
        <f t="shared" si="2"/>
        <v>265.14600000000002</v>
      </c>
      <c r="H25" s="28">
        <f t="shared" si="2"/>
        <v>328.86</v>
      </c>
      <c r="I25" s="28">
        <f>SUM(I18:I24)</f>
        <v>301.47250000000003</v>
      </c>
      <c r="J25" s="28">
        <f t="shared" ref="J25:L25" si="3">SUM(J18:J24)</f>
        <v>295.03250000000003</v>
      </c>
      <c r="K25" s="28">
        <f t="shared" si="3"/>
        <v>324.31</v>
      </c>
      <c r="L25" s="29">
        <f t="shared" si="3"/>
        <v>297.92</v>
      </c>
      <c r="M25" s="84">
        <f>SUM(M18:M24)</f>
        <v>159.51949999999999</v>
      </c>
      <c r="N25" s="28">
        <f t="shared" ref="N25:R25" si="4">SUM(N18:N24)</f>
        <v>229.39</v>
      </c>
      <c r="O25" s="28">
        <f t="shared" si="4"/>
        <v>222.24299999999999</v>
      </c>
      <c r="P25" s="28">
        <f t="shared" si="4"/>
        <v>231.76300000000001</v>
      </c>
      <c r="Q25" s="28">
        <f t="shared" si="4"/>
        <v>165.03200000000004</v>
      </c>
      <c r="R25" s="28">
        <f t="shared" si="4"/>
        <v>153.45400000000001</v>
      </c>
      <c r="S25" s="27">
        <f>SUM(S18:S24)</f>
        <v>157.43700000000004</v>
      </c>
      <c r="T25" s="28">
        <f t="shared" ref="T25:X25" si="5">SUM(T18:T24)</f>
        <v>289.51299999999998</v>
      </c>
      <c r="U25" s="28">
        <f t="shared" si="5"/>
        <v>295.56799999999998</v>
      </c>
      <c r="V25" s="28">
        <f t="shared" si="5"/>
        <v>205.84200000000004</v>
      </c>
      <c r="W25" s="28">
        <f t="shared" si="5"/>
        <v>129.27600000000001</v>
      </c>
      <c r="X25" s="29">
        <f t="shared" si="5"/>
        <v>79.400999999999982</v>
      </c>
      <c r="Y25" s="26">
        <f t="shared" si="0"/>
        <v>5038.1029999999992</v>
      </c>
    </row>
    <row r="26" spans="1:30" s="2" customFormat="1" ht="36.75" customHeight="1" x14ac:dyDescent="0.25">
      <c r="A26" s="96" t="s">
        <v>20</v>
      </c>
      <c r="B26" s="30">
        <v>61</v>
      </c>
      <c r="C26" s="31">
        <v>61</v>
      </c>
      <c r="D26" s="31">
        <v>60</v>
      </c>
      <c r="E26" s="32">
        <v>58</v>
      </c>
      <c r="F26" s="30">
        <v>60.5</v>
      </c>
      <c r="G26" s="31">
        <v>59</v>
      </c>
      <c r="H26" s="31">
        <v>58</v>
      </c>
      <c r="I26" s="31">
        <v>57.5</v>
      </c>
      <c r="J26" s="31">
        <v>57.5</v>
      </c>
      <c r="K26" s="31">
        <v>56.5</v>
      </c>
      <c r="L26" s="32">
        <v>56</v>
      </c>
      <c r="M26" s="85">
        <v>59.5</v>
      </c>
      <c r="N26" s="31">
        <v>58</v>
      </c>
      <c r="O26" s="31">
        <v>57</v>
      </c>
      <c r="P26" s="31">
        <v>56.5</v>
      </c>
      <c r="Q26" s="31">
        <v>56</v>
      </c>
      <c r="R26" s="31">
        <v>56.5</v>
      </c>
      <c r="S26" s="30">
        <v>59.5</v>
      </c>
      <c r="T26" s="31">
        <v>59</v>
      </c>
      <c r="U26" s="31">
        <v>58</v>
      </c>
      <c r="V26" s="31">
        <v>58</v>
      </c>
      <c r="W26" s="31">
        <v>57</v>
      </c>
      <c r="X26" s="32">
        <v>57</v>
      </c>
      <c r="Y26" s="33">
        <f>+((Y25/Y27)/7)*1000</f>
        <v>58.014589714654186</v>
      </c>
    </row>
    <row r="27" spans="1:30" s="2" customFormat="1" ht="33" customHeight="1" x14ac:dyDescent="0.25">
      <c r="A27" s="97" t="s">
        <v>21</v>
      </c>
      <c r="B27" s="34">
        <v>295</v>
      </c>
      <c r="C27" s="35">
        <v>535</v>
      </c>
      <c r="D27" s="35">
        <v>664</v>
      </c>
      <c r="E27" s="36">
        <v>360</v>
      </c>
      <c r="F27" s="34">
        <v>301</v>
      </c>
      <c r="G27" s="35">
        <v>642</v>
      </c>
      <c r="H27" s="35">
        <v>810</v>
      </c>
      <c r="I27" s="35">
        <v>749</v>
      </c>
      <c r="J27" s="35">
        <v>733</v>
      </c>
      <c r="K27" s="35">
        <v>820</v>
      </c>
      <c r="L27" s="36">
        <v>760</v>
      </c>
      <c r="M27" s="86">
        <v>383</v>
      </c>
      <c r="N27" s="35">
        <v>565</v>
      </c>
      <c r="O27" s="35">
        <v>557</v>
      </c>
      <c r="P27" s="35">
        <v>586</v>
      </c>
      <c r="Q27" s="35">
        <v>421</v>
      </c>
      <c r="R27" s="35">
        <v>388</v>
      </c>
      <c r="S27" s="34">
        <v>378</v>
      </c>
      <c r="T27" s="35">
        <v>701</v>
      </c>
      <c r="U27" s="35">
        <v>728</v>
      </c>
      <c r="V27" s="35">
        <v>507</v>
      </c>
      <c r="W27" s="35">
        <v>324</v>
      </c>
      <c r="X27" s="36">
        <v>199</v>
      </c>
      <c r="Y27" s="37">
        <f>SUM(B27:X27)</f>
        <v>12406</v>
      </c>
      <c r="Z27" s="2">
        <f>((Y25*1000)/Y27)/7</f>
        <v>58.014589714654186</v>
      </c>
    </row>
    <row r="28" spans="1:30" s="2" customFormat="1" ht="33" customHeight="1" x14ac:dyDescent="0.25">
      <c r="A28" s="98" t="s">
        <v>22</v>
      </c>
      <c r="B28" s="38">
        <f>((B27*B26)*7/1000-B18-B19)/3</f>
        <v>25.615111111111116</v>
      </c>
      <c r="C28" s="39">
        <f t="shared" ref="C28:X28" si="6">((C27*C26)*7/1000-C18-C19)/3</f>
        <v>46.496249999999996</v>
      </c>
      <c r="D28" s="39">
        <f t="shared" si="6"/>
        <v>57.111935185185189</v>
      </c>
      <c r="E28" s="40">
        <f t="shared" si="6"/>
        <v>29.765555555555551</v>
      </c>
      <c r="F28" s="38">
        <f t="shared" si="6"/>
        <v>26.169791666666669</v>
      </c>
      <c r="G28" s="39">
        <f t="shared" si="6"/>
        <v>54.242930555555553</v>
      </c>
      <c r="H28" s="39">
        <f t="shared" si="6"/>
        <v>67.204875000000001</v>
      </c>
      <c r="I28" s="39">
        <f t="shared" si="6"/>
        <v>61.622777777777777</v>
      </c>
      <c r="J28" s="39">
        <f t="shared" si="6"/>
        <v>60.341078703703715</v>
      </c>
      <c r="K28" s="39">
        <f t="shared" si="6"/>
        <v>66.02171296296298</v>
      </c>
      <c r="L28" s="40">
        <f t="shared" si="6"/>
        <v>60.642592592592599</v>
      </c>
      <c r="M28" s="87">
        <f t="shared" si="6"/>
        <v>32.824011111111112</v>
      </c>
      <c r="N28" s="39">
        <f t="shared" si="6"/>
        <v>46.93964722222222</v>
      </c>
      <c r="O28" s="39">
        <f t="shared" si="6"/>
        <v>45.354756481481481</v>
      </c>
      <c r="P28" s="39">
        <f t="shared" si="6"/>
        <v>47.172999999999995</v>
      </c>
      <c r="Q28" s="39">
        <f t="shared" si="6"/>
        <v>33.704948148148155</v>
      </c>
      <c r="R28" s="39">
        <f t="shared" si="6"/>
        <v>31.588588888888893</v>
      </c>
      <c r="S28" s="38">
        <f t="shared" si="6"/>
        <v>32.140519444444458</v>
      </c>
      <c r="T28" s="39">
        <f t="shared" si="6"/>
        <v>59.180294444444449</v>
      </c>
      <c r="U28" s="39">
        <f t="shared" si="6"/>
        <v>60.442861111111121</v>
      </c>
      <c r="V28" s="39">
        <f t="shared" si="6"/>
        <v>42.078652777777783</v>
      </c>
      <c r="W28" s="39">
        <f t="shared" si="6"/>
        <v>26.537700000000012</v>
      </c>
      <c r="X28" s="40">
        <f t="shared" si="6"/>
        <v>16.340663888888887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125.965</v>
      </c>
      <c r="C29" s="43">
        <f t="shared" si="7"/>
        <v>228.44499999999999</v>
      </c>
      <c r="D29" s="43">
        <f t="shared" si="7"/>
        <v>278.88</v>
      </c>
      <c r="E29" s="90">
        <f>((E27*E26)*7)/1000</f>
        <v>146.16</v>
      </c>
      <c r="F29" s="42">
        <f>((F27*F26)*7)/1000</f>
        <v>127.4735</v>
      </c>
      <c r="G29" s="43">
        <f t="shared" ref="G29:H29" si="8">((G27*G26)*7)/1000</f>
        <v>265.14600000000002</v>
      </c>
      <c r="H29" s="43">
        <f t="shared" si="8"/>
        <v>328.86</v>
      </c>
      <c r="I29" s="43">
        <f>((I27*I26)*7)/1000</f>
        <v>301.47250000000003</v>
      </c>
      <c r="J29" s="43">
        <f>((J27*J26)*7)/1000</f>
        <v>295.03250000000003</v>
      </c>
      <c r="K29" s="43">
        <f t="shared" ref="K29:L29" si="9">((K27*K26)*7)/1000</f>
        <v>324.31</v>
      </c>
      <c r="L29" s="90">
        <f t="shared" si="9"/>
        <v>297.92</v>
      </c>
      <c r="M29" s="88">
        <f>((M27*M26)*7)/1000</f>
        <v>159.51949999999999</v>
      </c>
      <c r="N29" s="43">
        <f>((N27*N26)*7)/1000</f>
        <v>229.39</v>
      </c>
      <c r="O29" s="43">
        <f>((O27*O26)*7)/1000</f>
        <v>222.24299999999999</v>
      </c>
      <c r="P29" s="43">
        <f t="shared" ref="P29:X29" si="10">((P27*P26)*7)/1000</f>
        <v>231.76300000000001</v>
      </c>
      <c r="Q29" s="43">
        <f t="shared" si="10"/>
        <v>165.03200000000001</v>
      </c>
      <c r="R29" s="43">
        <f t="shared" si="10"/>
        <v>153.45400000000001</v>
      </c>
      <c r="S29" s="44">
        <f t="shared" si="10"/>
        <v>157.43700000000001</v>
      </c>
      <c r="T29" s="45">
        <f t="shared" si="10"/>
        <v>289.51299999999998</v>
      </c>
      <c r="U29" s="45">
        <f t="shared" si="10"/>
        <v>295.56799999999998</v>
      </c>
      <c r="V29" s="45">
        <f t="shared" si="10"/>
        <v>205.84200000000001</v>
      </c>
      <c r="W29" s="45">
        <f t="shared" si="10"/>
        <v>129.27600000000001</v>
      </c>
      <c r="X29" s="46">
        <f t="shared" si="10"/>
        <v>79.400999999999996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61.000000000000007</v>
      </c>
      <c r="C30" s="49">
        <f t="shared" si="11"/>
        <v>61.000000000000007</v>
      </c>
      <c r="D30" s="49">
        <f t="shared" si="11"/>
        <v>60</v>
      </c>
      <c r="E30" s="50">
        <f>+(E25/E27)/7*1000</f>
        <v>57.999999999999993</v>
      </c>
      <c r="F30" s="48">
        <f t="shared" ref="F30:H30" si="12">+(F25/F27)/7*1000</f>
        <v>60.5</v>
      </c>
      <c r="G30" s="49">
        <f t="shared" si="12"/>
        <v>59.000000000000007</v>
      </c>
      <c r="H30" s="49">
        <f t="shared" si="12"/>
        <v>58</v>
      </c>
      <c r="I30" s="49">
        <f>+(I25/I27)/7*1000</f>
        <v>57.5</v>
      </c>
      <c r="J30" s="49">
        <f t="shared" ref="J30:L30" si="13">+(J25/J27)/7*1000</f>
        <v>57.5</v>
      </c>
      <c r="K30" s="49">
        <f t="shared" si="13"/>
        <v>56.5</v>
      </c>
      <c r="L30" s="50">
        <f t="shared" si="13"/>
        <v>56</v>
      </c>
      <c r="M30" s="89">
        <f>+(M25/M27)/7*1000</f>
        <v>59.5</v>
      </c>
      <c r="N30" s="49">
        <f t="shared" ref="N30:X30" si="14">+(N25/N27)/7*1000</f>
        <v>57.999999999999993</v>
      </c>
      <c r="O30" s="49">
        <f t="shared" si="14"/>
        <v>56.999999999999993</v>
      </c>
      <c r="P30" s="49">
        <f t="shared" si="14"/>
        <v>56.5</v>
      </c>
      <c r="Q30" s="49">
        <f t="shared" si="14"/>
        <v>56.000000000000007</v>
      </c>
      <c r="R30" s="49">
        <f t="shared" si="14"/>
        <v>56.5</v>
      </c>
      <c r="S30" s="48">
        <f t="shared" si="14"/>
        <v>59.500000000000014</v>
      </c>
      <c r="T30" s="49">
        <f t="shared" si="14"/>
        <v>59</v>
      </c>
      <c r="U30" s="49">
        <f t="shared" si="14"/>
        <v>57.999999999999993</v>
      </c>
      <c r="V30" s="49">
        <f t="shared" si="14"/>
        <v>58.000000000000007</v>
      </c>
      <c r="W30" s="49">
        <f t="shared" si="14"/>
        <v>57</v>
      </c>
      <c r="X30" s="50">
        <f t="shared" si="14"/>
        <v>56.999999999999986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320" t="s">
        <v>26</v>
      </c>
      <c r="C36" s="321"/>
      <c r="D36" s="321"/>
      <c r="E36" s="321"/>
      <c r="F36" s="321"/>
      <c r="G36" s="321"/>
      <c r="H36" s="318"/>
      <c r="I36" s="102"/>
      <c r="J36" s="55" t="s">
        <v>27</v>
      </c>
      <c r="K36" s="110"/>
      <c r="L36" s="321" t="s">
        <v>26</v>
      </c>
      <c r="M36" s="321"/>
      <c r="N36" s="321"/>
      <c r="O36" s="321"/>
      <c r="P36" s="318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34.255833333333328</v>
      </c>
      <c r="C39" s="82">
        <v>64.183451388888884</v>
      </c>
      <c r="D39" s="82">
        <v>78.001645833333328</v>
      </c>
      <c r="E39" s="82">
        <v>53.214791666666677</v>
      </c>
      <c r="F39" s="82">
        <v>62.670736111111104</v>
      </c>
      <c r="G39" s="82">
        <v>40.235999999999997</v>
      </c>
      <c r="H39" s="82"/>
      <c r="I39" s="104">
        <f t="shared" ref="I39:I46" si="15">SUM(B39:H39)</f>
        <v>332.56245833333332</v>
      </c>
      <c r="J39" s="2"/>
      <c r="K39" s="94" t="s">
        <v>13</v>
      </c>
      <c r="L39" s="82">
        <v>13.7</v>
      </c>
      <c r="M39" s="82">
        <v>19.600000000000001</v>
      </c>
      <c r="N39" s="82">
        <v>13.8</v>
      </c>
      <c r="O39" s="82"/>
      <c r="P39" s="82"/>
      <c r="Q39" s="104">
        <f t="shared" ref="Q39:Q46" si="16">SUM(L39:P39)</f>
        <v>47.099999999999994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34.255833333333328</v>
      </c>
      <c r="C40" s="82">
        <v>64.183451388888884</v>
      </c>
      <c r="D40" s="82">
        <v>78.001645833333328</v>
      </c>
      <c r="E40" s="82">
        <v>53.214791666666677</v>
      </c>
      <c r="F40" s="82">
        <v>62.670736111111104</v>
      </c>
      <c r="G40" s="82">
        <v>40.235999999999997</v>
      </c>
      <c r="H40" s="82"/>
      <c r="I40" s="104">
        <f t="shared" si="15"/>
        <v>332.56245833333332</v>
      </c>
      <c r="J40" s="2"/>
      <c r="K40" s="95" t="s">
        <v>14</v>
      </c>
      <c r="L40" s="82">
        <v>13.7</v>
      </c>
      <c r="M40" s="82">
        <v>19.600000000000001</v>
      </c>
      <c r="N40" s="82">
        <v>13.8</v>
      </c>
      <c r="O40" s="82"/>
      <c r="P40" s="82"/>
      <c r="Q40" s="104">
        <f t="shared" si="16"/>
        <v>47.099999999999994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35.318777777777775</v>
      </c>
      <c r="C42" s="82">
        <v>66.913865740740732</v>
      </c>
      <c r="D42" s="82">
        <v>80.100569444444446</v>
      </c>
      <c r="E42" s="82">
        <v>54.720805555555536</v>
      </c>
      <c r="F42" s="82">
        <v>64.603175925925925</v>
      </c>
      <c r="G42" s="82">
        <v>41.426000000000009</v>
      </c>
      <c r="H42" s="82"/>
      <c r="I42" s="104">
        <f t="shared" si="15"/>
        <v>343.08319444444436</v>
      </c>
      <c r="J42" s="2"/>
      <c r="K42" s="95" t="s">
        <v>16</v>
      </c>
      <c r="L42" s="82">
        <v>14.2</v>
      </c>
      <c r="M42" s="82">
        <v>20.399999999999999</v>
      </c>
      <c r="N42" s="82">
        <v>14.3</v>
      </c>
      <c r="O42" s="82"/>
      <c r="P42" s="82"/>
      <c r="Q42" s="104">
        <f t="shared" si="16"/>
        <v>48.899999999999991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35.318777777777775</v>
      </c>
      <c r="C43" s="82">
        <v>66.913865740740732</v>
      </c>
      <c r="D43" s="82">
        <v>80.100569444444446</v>
      </c>
      <c r="E43" s="82">
        <v>54.720805555555536</v>
      </c>
      <c r="F43" s="82">
        <v>64.603175925925925</v>
      </c>
      <c r="G43" s="82">
        <v>41.426000000000009</v>
      </c>
      <c r="H43" s="82"/>
      <c r="I43" s="104">
        <f t="shared" si="15"/>
        <v>343.08319444444436</v>
      </c>
      <c r="J43" s="2"/>
      <c r="K43" s="94" t="s">
        <v>17</v>
      </c>
      <c r="L43" s="82">
        <v>14.2</v>
      </c>
      <c r="M43" s="82">
        <v>20.399999999999999</v>
      </c>
      <c r="N43" s="82">
        <v>14.3</v>
      </c>
      <c r="O43" s="82"/>
      <c r="P43" s="82"/>
      <c r="Q43" s="104">
        <f t="shared" si="16"/>
        <v>48.899999999999991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35.318777777777775</v>
      </c>
      <c r="C45" s="82">
        <v>66.913865740740732</v>
      </c>
      <c r="D45" s="82">
        <v>80.100569444444446</v>
      </c>
      <c r="E45" s="82">
        <v>54.720805555555536</v>
      </c>
      <c r="F45" s="82">
        <v>64.603175925925925</v>
      </c>
      <c r="G45" s="82">
        <v>41.426000000000009</v>
      </c>
      <c r="H45" s="82"/>
      <c r="I45" s="104">
        <f t="shared" si="15"/>
        <v>343.08319444444436</v>
      </c>
      <c r="J45" s="2"/>
      <c r="K45" s="94" t="s">
        <v>19</v>
      </c>
      <c r="L45" s="82">
        <v>14.3</v>
      </c>
      <c r="M45" s="82">
        <v>20.399999999999999</v>
      </c>
      <c r="N45" s="82">
        <v>14.4</v>
      </c>
      <c r="O45" s="82"/>
      <c r="P45" s="82"/>
      <c r="Q45" s="104">
        <f t="shared" si="16"/>
        <v>49.1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174.46799999999996</v>
      </c>
      <c r="C46" s="28">
        <f t="shared" si="17"/>
        <v>329.10849999999999</v>
      </c>
      <c r="D46" s="28">
        <f t="shared" si="17"/>
        <v>396.30499999999995</v>
      </c>
      <c r="E46" s="28">
        <f t="shared" si="17"/>
        <v>270.59199999999998</v>
      </c>
      <c r="F46" s="28">
        <f t="shared" si="17"/>
        <v>319.15100000000001</v>
      </c>
      <c r="G46" s="28">
        <f t="shared" si="17"/>
        <v>204.75000000000003</v>
      </c>
      <c r="H46" s="28">
        <f t="shared" si="17"/>
        <v>0</v>
      </c>
      <c r="I46" s="104">
        <f t="shared" si="15"/>
        <v>1694.3745000000001</v>
      </c>
      <c r="K46" s="80" t="s">
        <v>11</v>
      </c>
      <c r="L46" s="84">
        <f>SUM(L39:L45)</f>
        <v>70.099999999999994</v>
      </c>
      <c r="M46" s="28">
        <f>SUM(M39:M45)</f>
        <v>100.4</v>
      </c>
      <c r="N46" s="28">
        <f>SUM(N39:N45)</f>
        <v>70.600000000000009</v>
      </c>
      <c r="O46" s="28">
        <f>SUM(O39:O45)</f>
        <v>0</v>
      </c>
      <c r="P46" s="28">
        <f>SUM(P39:P45)</f>
        <v>0</v>
      </c>
      <c r="Q46" s="104">
        <f t="shared" si="16"/>
        <v>241.10000000000002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67</v>
      </c>
      <c r="C47" s="31">
        <v>66.5</v>
      </c>
      <c r="D47" s="31">
        <v>65</v>
      </c>
      <c r="E47" s="31">
        <v>64</v>
      </c>
      <c r="F47" s="31">
        <v>63.5</v>
      </c>
      <c r="G47" s="31">
        <v>62.5</v>
      </c>
      <c r="H47" s="31"/>
      <c r="I47" s="105">
        <f>+((I46/I48)/7)*1000</f>
        <v>64.7201871657754</v>
      </c>
      <c r="K47" s="113" t="s">
        <v>20</v>
      </c>
      <c r="L47" s="85">
        <v>71</v>
      </c>
      <c r="M47" s="31">
        <v>71</v>
      </c>
      <c r="N47" s="31">
        <v>71</v>
      </c>
      <c r="O47" s="31"/>
      <c r="P47" s="31"/>
      <c r="Q47" s="105">
        <f>+((Q46/Q48)/7)*1000</f>
        <v>71.016200294550814</v>
      </c>
      <c r="R47" s="65"/>
      <c r="S47" s="65"/>
    </row>
    <row r="48" spans="1:30" ht="33.75" customHeight="1" x14ac:dyDescent="0.25">
      <c r="A48" s="97" t="s">
        <v>21</v>
      </c>
      <c r="B48" s="86">
        <v>372</v>
      </c>
      <c r="C48" s="35">
        <v>707</v>
      </c>
      <c r="D48" s="35">
        <v>871</v>
      </c>
      <c r="E48" s="35">
        <v>604</v>
      </c>
      <c r="F48" s="35">
        <v>718</v>
      </c>
      <c r="G48" s="35">
        <v>468</v>
      </c>
      <c r="H48" s="35"/>
      <c r="I48" s="106">
        <f>SUM(B48:H48)</f>
        <v>3740</v>
      </c>
      <c r="J48" s="66"/>
      <c r="K48" s="97" t="s">
        <v>21</v>
      </c>
      <c r="L48" s="109">
        <v>141</v>
      </c>
      <c r="M48" s="67">
        <v>202</v>
      </c>
      <c r="N48" s="67">
        <v>142</v>
      </c>
      <c r="O48" s="67"/>
      <c r="P48" s="67"/>
      <c r="Q48" s="115">
        <f>SUM(L48:P48)</f>
        <v>485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((B48*B47)*7/1000-B39-B40)/3</f>
        <v>35.318777777777775</v>
      </c>
      <c r="C49" s="39">
        <f t="shared" si="18"/>
        <v>66.913865740740732</v>
      </c>
      <c r="D49" s="39">
        <f t="shared" si="18"/>
        <v>80.100569444444446</v>
      </c>
      <c r="E49" s="39">
        <f t="shared" si="18"/>
        <v>54.720805555555536</v>
      </c>
      <c r="F49" s="39">
        <f t="shared" si="18"/>
        <v>64.603175925925925</v>
      </c>
      <c r="G49" s="39">
        <f t="shared" si="18"/>
        <v>41.426000000000009</v>
      </c>
      <c r="H49" s="39">
        <f t="shared" si="18"/>
        <v>0</v>
      </c>
      <c r="I49" s="107">
        <f>((I46*1000)/I48)/7</f>
        <v>64.720187165775414</v>
      </c>
      <c r="K49" s="98" t="s">
        <v>22</v>
      </c>
      <c r="L49" s="87">
        <f t="shared" ref="L49:P49" si="19">((L48*L47)*7/1000-L39-L40)/3</f>
        <v>14.225666666666664</v>
      </c>
      <c r="M49" s="39">
        <f t="shared" si="19"/>
        <v>20.398000000000003</v>
      </c>
      <c r="N49" s="39">
        <f t="shared" si="19"/>
        <v>14.324666666666667</v>
      </c>
      <c r="O49" s="39">
        <f t="shared" si="19"/>
        <v>0</v>
      </c>
      <c r="P49" s="39">
        <f t="shared" si="19"/>
        <v>0</v>
      </c>
      <c r="Q49" s="116">
        <f>((Q46*1000)/Q48)/7</f>
        <v>71.016200294550814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174.46799999999999</v>
      </c>
      <c r="C50" s="43">
        <f t="shared" si="20"/>
        <v>329.10849999999999</v>
      </c>
      <c r="D50" s="43">
        <f t="shared" si="20"/>
        <v>396.30500000000001</v>
      </c>
      <c r="E50" s="43">
        <f t="shared" si="20"/>
        <v>270.59199999999998</v>
      </c>
      <c r="F50" s="43">
        <f t="shared" si="20"/>
        <v>319.15100000000001</v>
      </c>
      <c r="G50" s="43">
        <f t="shared" si="20"/>
        <v>204.75</v>
      </c>
      <c r="H50" s="43">
        <f t="shared" si="20"/>
        <v>0</v>
      </c>
      <c r="I50" s="90"/>
      <c r="K50" s="99" t="s">
        <v>23</v>
      </c>
      <c r="L50" s="88">
        <f>((L48*L47)*7)/1000</f>
        <v>70.076999999999998</v>
      </c>
      <c r="M50" s="43">
        <f>((M48*M47)*7)/1000</f>
        <v>100.39400000000001</v>
      </c>
      <c r="N50" s="43">
        <f>((N48*N47)*7)/1000</f>
        <v>70.573999999999998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66.999999999999986</v>
      </c>
      <c r="C51" s="49">
        <f t="shared" si="21"/>
        <v>66.499999999999986</v>
      </c>
      <c r="D51" s="49">
        <f t="shared" si="21"/>
        <v>64.999999999999986</v>
      </c>
      <c r="E51" s="49">
        <f t="shared" si="21"/>
        <v>63.999999999999986</v>
      </c>
      <c r="F51" s="49">
        <f t="shared" si="21"/>
        <v>63.5</v>
      </c>
      <c r="G51" s="49">
        <f t="shared" si="21"/>
        <v>62.500000000000014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71.023302938196551</v>
      </c>
      <c r="M51" s="49">
        <f>+(M46/M48)/7*1000</f>
        <v>71.004243281471005</v>
      </c>
      <c r="N51" s="49">
        <f>+(N46/N48)/7*1000</f>
        <v>71.026156941649901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322"/>
      <c r="K54" s="32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320" t="s">
        <v>8</v>
      </c>
      <c r="C55" s="321"/>
      <c r="D55" s="321"/>
      <c r="E55" s="321"/>
      <c r="F55" s="321"/>
      <c r="G55" s="318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63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16.7</v>
      </c>
      <c r="C58" s="82">
        <v>47</v>
      </c>
      <c r="D58" s="82">
        <v>35.700000000000003</v>
      </c>
      <c r="E58" s="82">
        <v>41.1</v>
      </c>
      <c r="F58" s="82">
        <v>35.200000000000003</v>
      </c>
      <c r="G58" s="82"/>
      <c r="H58" s="104">
        <f t="shared" ref="H58:H65" si="22">SUM(B58:G58)</f>
        <v>175.7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16.7</v>
      </c>
      <c r="C59" s="82">
        <v>47</v>
      </c>
      <c r="D59" s="82">
        <v>35.700000000000003</v>
      </c>
      <c r="E59" s="82">
        <v>41.1</v>
      </c>
      <c r="F59" s="82">
        <v>35.200000000000003</v>
      </c>
      <c r="G59" s="82"/>
      <c r="H59" s="104">
        <f t="shared" si="22"/>
        <v>175.7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2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17</v>
      </c>
      <c r="C61" s="82">
        <v>48.4</v>
      </c>
      <c r="D61" s="82">
        <v>36.799999999999997</v>
      </c>
      <c r="E61" s="82">
        <v>42.3</v>
      </c>
      <c r="F61" s="82">
        <v>36.299999999999997</v>
      </c>
      <c r="G61" s="82"/>
      <c r="H61" s="104">
        <f t="shared" si="22"/>
        <v>180.8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17.100000000000001</v>
      </c>
      <c r="C62" s="82">
        <v>48.4</v>
      </c>
      <c r="D62" s="82">
        <v>36.799999999999997</v>
      </c>
      <c r="E62" s="82">
        <v>42.3</v>
      </c>
      <c r="F62" s="82">
        <v>36.299999999999997</v>
      </c>
      <c r="G62" s="82"/>
      <c r="H62" s="104">
        <f t="shared" si="22"/>
        <v>180.89999999999998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/>
      <c r="C63" s="82"/>
      <c r="D63" s="82"/>
      <c r="E63" s="82"/>
      <c r="F63" s="82"/>
      <c r="G63" s="82"/>
      <c r="H63" s="104">
        <f t="shared" si="22"/>
        <v>0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17.100000000000001</v>
      </c>
      <c r="C64" s="82">
        <v>48.4</v>
      </c>
      <c r="D64" s="82">
        <v>36.9</v>
      </c>
      <c r="E64" s="82">
        <v>42.3</v>
      </c>
      <c r="F64" s="82">
        <v>36.200000000000003</v>
      </c>
      <c r="G64" s="82"/>
      <c r="H64" s="104">
        <f t="shared" si="22"/>
        <v>180.89999999999998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84.6</v>
      </c>
      <c r="C65" s="28">
        <f t="shared" si="23"/>
        <v>239.20000000000002</v>
      </c>
      <c r="D65" s="28">
        <f t="shared" si="23"/>
        <v>181.9</v>
      </c>
      <c r="E65" s="28">
        <f t="shared" si="23"/>
        <v>209.10000000000002</v>
      </c>
      <c r="F65" s="28">
        <f t="shared" si="23"/>
        <v>179.2</v>
      </c>
      <c r="G65" s="28">
        <f t="shared" si="23"/>
        <v>0</v>
      </c>
      <c r="H65" s="104">
        <f t="shared" si="22"/>
        <v>894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79.5</v>
      </c>
      <c r="C66" s="31">
        <v>79.5</v>
      </c>
      <c r="D66" s="31">
        <v>79</v>
      </c>
      <c r="E66" s="31">
        <v>79</v>
      </c>
      <c r="F66" s="31">
        <v>79</v>
      </c>
      <c r="G66" s="31"/>
      <c r="H66" s="105">
        <f>+((H65/H67)/7)*1000</f>
        <v>79.178106456469749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152</v>
      </c>
      <c r="C67" s="67">
        <v>430</v>
      </c>
      <c r="D67" s="67">
        <v>329</v>
      </c>
      <c r="E67" s="67">
        <v>378</v>
      </c>
      <c r="F67" s="67">
        <v>324</v>
      </c>
      <c r="G67" s="67"/>
      <c r="H67" s="115">
        <f>SUM(B67:G67)</f>
        <v>1613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((B67*B66)*7/1000-B58-B59)/3</f>
        <v>17.062666666666662</v>
      </c>
      <c r="C68" s="39">
        <f t="shared" si="24"/>
        <v>48.431666666666665</v>
      </c>
      <c r="D68" s="39">
        <f t="shared" si="24"/>
        <v>36.845666666666673</v>
      </c>
      <c r="E68" s="39">
        <f t="shared" si="24"/>
        <v>42.277999999999999</v>
      </c>
      <c r="F68" s="39">
        <f t="shared" si="24"/>
        <v>36.257333333333328</v>
      </c>
      <c r="G68" s="39">
        <f t="shared" si="24"/>
        <v>0</v>
      </c>
      <c r="H68" s="119">
        <f>((H65*1000)/H67)/7</f>
        <v>79.178106456469763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84.587999999999994</v>
      </c>
      <c r="C69" s="43">
        <f t="shared" si="25"/>
        <v>239.29499999999999</v>
      </c>
      <c r="D69" s="43">
        <f t="shared" si="25"/>
        <v>181.93700000000001</v>
      </c>
      <c r="E69" s="43">
        <f t="shared" si="25"/>
        <v>209.03399999999999</v>
      </c>
      <c r="F69" s="43">
        <f t="shared" si="25"/>
        <v>179.172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79.511278195488728</v>
      </c>
      <c r="C70" s="49">
        <f t="shared" si="26"/>
        <v>79.468438538205987</v>
      </c>
      <c r="D70" s="49">
        <f t="shared" si="26"/>
        <v>78.98393399913158</v>
      </c>
      <c r="E70" s="49">
        <f t="shared" si="26"/>
        <v>79.024943310657591</v>
      </c>
      <c r="F70" s="49">
        <f t="shared" si="26"/>
        <v>79.012345679012341</v>
      </c>
      <c r="G70" s="49" t="e">
        <f t="shared" si="26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R9:S9"/>
    <mergeCell ref="K11:L11"/>
    <mergeCell ref="B15:E15"/>
    <mergeCell ref="F15:L15"/>
    <mergeCell ref="M15:R15"/>
    <mergeCell ref="S15:X15"/>
    <mergeCell ref="B36:H36"/>
    <mergeCell ref="L36:P36"/>
    <mergeCell ref="J54:K54"/>
    <mergeCell ref="B55:G55"/>
    <mergeCell ref="A3:C3"/>
    <mergeCell ref="E9:G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9"/>
  <sheetViews>
    <sheetView topLeftCell="A23" zoomScale="30" zoomScaleNormal="30" workbookViewId="0">
      <selection activeCell="B47" sqref="B47:G47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315" t="s">
        <v>0</v>
      </c>
      <c r="B3" s="315"/>
      <c r="C3" s="315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  <c r="Q3" s="287"/>
      <c r="R3" s="287"/>
      <c r="S3" s="287"/>
      <c r="T3" s="287"/>
      <c r="U3" s="287"/>
      <c r="V3" s="287"/>
      <c r="W3" s="287"/>
      <c r="X3" s="287"/>
      <c r="Y3" s="2"/>
      <c r="Z3" s="2"/>
      <c r="AA3" s="2"/>
      <c r="AB3" s="2"/>
      <c r="AC3" s="2"/>
      <c r="AD3" s="28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87" t="s">
        <v>1</v>
      </c>
      <c r="B9" s="287"/>
      <c r="C9" s="287"/>
      <c r="D9" s="1"/>
      <c r="E9" s="316" t="s">
        <v>2</v>
      </c>
      <c r="F9" s="316"/>
      <c r="G9" s="316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316"/>
      <c r="S9" s="31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87"/>
      <c r="B10" s="287"/>
      <c r="C10" s="28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87" t="s">
        <v>4</v>
      </c>
      <c r="B11" s="287"/>
      <c r="C11" s="287"/>
      <c r="D11" s="1"/>
      <c r="E11" s="288">
        <v>1</v>
      </c>
      <c r="F11" s="1"/>
      <c r="G11" s="1"/>
      <c r="H11" s="1"/>
      <c r="I11" s="1"/>
      <c r="J11" s="1"/>
      <c r="K11" s="317" t="s">
        <v>65</v>
      </c>
      <c r="L11" s="317"/>
      <c r="M11" s="289"/>
      <c r="N11" s="289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87"/>
      <c r="B12" s="287"/>
      <c r="C12" s="287"/>
      <c r="D12" s="1"/>
      <c r="E12" s="5"/>
      <c r="F12" s="1"/>
      <c r="G12" s="1"/>
      <c r="H12" s="1"/>
      <c r="I12" s="1"/>
      <c r="J12" s="1"/>
      <c r="K12" s="289"/>
      <c r="L12" s="289"/>
      <c r="M12" s="289"/>
      <c r="N12" s="289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87"/>
      <c r="B13" s="287"/>
      <c r="C13" s="287"/>
      <c r="D13" s="287"/>
      <c r="E13" s="287"/>
      <c r="F13" s="287"/>
      <c r="G13" s="287"/>
      <c r="H13" s="287"/>
      <c r="I13" s="287"/>
      <c r="J13" s="287"/>
      <c r="K13" s="287"/>
      <c r="L13" s="289"/>
      <c r="M13" s="289"/>
      <c r="N13" s="289"/>
      <c r="O13" s="289"/>
      <c r="P13" s="289"/>
      <c r="Q13" s="289"/>
      <c r="R13" s="289"/>
      <c r="S13" s="289"/>
      <c r="T13" s="289"/>
      <c r="U13" s="289"/>
      <c r="V13" s="289"/>
      <c r="W13" s="1"/>
      <c r="X13" s="1"/>
      <c r="Y13" s="1"/>
    </row>
    <row r="14" spans="1:30" s="3" customFormat="1" ht="27" thickBot="1" x14ac:dyDescent="0.3">
      <c r="A14" s="287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328" t="s">
        <v>8</v>
      </c>
      <c r="C15" s="329"/>
      <c r="D15" s="329"/>
      <c r="E15" s="330"/>
      <c r="F15" s="328" t="s">
        <v>55</v>
      </c>
      <c r="G15" s="329"/>
      <c r="H15" s="329"/>
      <c r="I15" s="329"/>
      <c r="J15" s="329"/>
      <c r="K15" s="329"/>
      <c r="L15" s="330"/>
      <c r="M15" s="323" t="s">
        <v>9</v>
      </c>
      <c r="N15" s="323"/>
      <c r="O15" s="323"/>
      <c r="P15" s="323"/>
      <c r="Q15" s="323"/>
      <c r="R15" s="324"/>
      <c r="S15" s="325" t="s">
        <v>30</v>
      </c>
      <c r="T15" s="326"/>
      <c r="U15" s="326"/>
      <c r="V15" s="326"/>
      <c r="W15" s="326"/>
      <c r="X15" s="32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273">
        <v>3</v>
      </c>
      <c r="E16" s="260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260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25.615111111111116</v>
      </c>
      <c r="C18" s="24">
        <v>46.496249999999996</v>
      </c>
      <c r="D18" s="24">
        <v>57.111935185185189</v>
      </c>
      <c r="E18" s="25">
        <v>29.765555555555551</v>
      </c>
      <c r="F18" s="23">
        <v>26.169791666666669</v>
      </c>
      <c r="G18" s="24">
        <v>54.242930555555553</v>
      </c>
      <c r="H18" s="24">
        <v>67.204875000000001</v>
      </c>
      <c r="I18" s="24">
        <v>61.622777777777777</v>
      </c>
      <c r="J18" s="24">
        <v>60.341078703703715</v>
      </c>
      <c r="K18" s="24">
        <v>66.02171296296298</v>
      </c>
      <c r="L18" s="25">
        <v>60.642592592592599</v>
      </c>
      <c r="M18" s="82">
        <v>32.824011111111112</v>
      </c>
      <c r="N18" s="24">
        <v>46.93964722222222</v>
      </c>
      <c r="O18" s="24">
        <v>45.354756481481481</v>
      </c>
      <c r="P18" s="24">
        <v>47.172999999999995</v>
      </c>
      <c r="Q18" s="24">
        <v>33.704948148148155</v>
      </c>
      <c r="R18" s="24">
        <v>31.588588888888893</v>
      </c>
      <c r="S18" s="23">
        <v>32.140519444444458</v>
      </c>
      <c r="T18" s="24">
        <v>59.180294444444449</v>
      </c>
      <c r="U18" s="24">
        <v>60.442861111111121</v>
      </c>
      <c r="V18" s="24">
        <v>42.078652777777783</v>
      </c>
      <c r="W18" s="24">
        <v>26.537700000000012</v>
      </c>
      <c r="X18" s="25">
        <v>16.340663888888887</v>
      </c>
      <c r="Y18" s="26">
        <f t="shared" ref="Y18:Y25" si="0">SUM(B18:X18)</f>
        <v>1029.5402546296295</v>
      </c>
      <c r="AA18" s="2"/>
      <c r="AB18" s="20"/>
    </row>
    <row r="19" spans="1:30" ht="39.950000000000003" customHeight="1" x14ac:dyDescent="0.25">
      <c r="A19" s="95" t="s">
        <v>14</v>
      </c>
      <c r="B19" s="23">
        <v>25.615111111111116</v>
      </c>
      <c r="C19" s="24">
        <v>46.496249999999996</v>
      </c>
      <c r="D19" s="24">
        <v>57.111935185185189</v>
      </c>
      <c r="E19" s="25">
        <v>29.765555555555551</v>
      </c>
      <c r="F19" s="23">
        <v>26.169791666666669</v>
      </c>
      <c r="G19" s="24">
        <v>54.242930555555553</v>
      </c>
      <c r="H19" s="24">
        <v>67.204875000000001</v>
      </c>
      <c r="I19" s="24">
        <v>61.622777777777777</v>
      </c>
      <c r="J19" s="24">
        <v>60.341078703703715</v>
      </c>
      <c r="K19" s="24">
        <v>66.02171296296298</v>
      </c>
      <c r="L19" s="25">
        <v>60.642592592592599</v>
      </c>
      <c r="M19" s="82">
        <v>32.824011111111112</v>
      </c>
      <c r="N19" s="24">
        <v>46.93964722222222</v>
      </c>
      <c r="O19" s="24">
        <v>45.354756481481481</v>
      </c>
      <c r="P19" s="24">
        <v>47.172999999999995</v>
      </c>
      <c r="Q19" s="24">
        <v>33.704948148148155</v>
      </c>
      <c r="R19" s="24">
        <v>31.588588888888893</v>
      </c>
      <c r="S19" s="23">
        <v>32.140519444444458</v>
      </c>
      <c r="T19" s="24">
        <v>59.180294444444449</v>
      </c>
      <c r="U19" s="24">
        <v>60.442861111111121</v>
      </c>
      <c r="V19" s="24">
        <v>42.078652777777783</v>
      </c>
      <c r="W19" s="24">
        <v>26.537700000000012</v>
      </c>
      <c r="X19" s="25">
        <v>16.340663888888887</v>
      </c>
      <c r="Y19" s="26">
        <f t="shared" si="0"/>
        <v>1029.5402546296295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27.320759259259251</v>
      </c>
      <c r="C21" s="24">
        <v>49.52</v>
      </c>
      <c r="D21" s="24">
        <v>59.533376543209876</v>
      </c>
      <c r="E21" s="25">
        <v>31.396296296296299</v>
      </c>
      <c r="F21" s="23">
        <v>27.353472222222223</v>
      </c>
      <c r="G21" s="24">
        <v>57.463046296296305</v>
      </c>
      <c r="H21" s="24">
        <v>71.144749999999988</v>
      </c>
      <c r="I21" s="24">
        <v>64.651981481481485</v>
      </c>
      <c r="J21" s="24">
        <v>64.102947530864185</v>
      </c>
      <c r="K21" s="24">
        <v>69.690024691358019</v>
      </c>
      <c r="L21" s="25">
        <v>65.08493827160494</v>
      </c>
      <c r="M21" s="82">
        <v>34.271325925925929</v>
      </c>
      <c r="N21" s="24">
        <v>49.125235185185183</v>
      </c>
      <c r="O21" s="24">
        <v>47.743495679012348</v>
      </c>
      <c r="P21" s="24">
        <v>49.907666666666664</v>
      </c>
      <c r="Q21" s="24">
        <v>35.487701234567886</v>
      </c>
      <c r="R21" s="24">
        <v>32.80827407407407</v>
      </c>
      <c r="S21" s="23">
        <v>34.138987037037026</v>
      </c>
      <c r="T21" s="24">
        <v>62.483970370370365</v>
      </c>
      <c r="U21" s="24">
        <v>64.172759259259252</v>
      </c>
      <c r="V21" s="24">
        <v>44.110564814814808</v>
      </c>
      <c r="W21" s="24">
        <v>27.668199999999995</v>
      </c>
      <c r="X21" s="25">
        <v>16.966224074074077</v>
      </c>
      <c r="Y21" s="26">
        <f t="shared" si="0"/>
        <v>1086.1459969135801</v>
      </c>
      <c r="AA21" s="2"/>
      <c r="AB21" s="20"/>
    </row>
    <row r="22" spans="1:30" ht="39.950000000000003" customHeight="1" x14ac:dyDescent="0.25">
      <c r="A22" s="94" t="s">
        <v>17</v>
      </c>
      <c r="B22" s="23"/>
      <c r="C22" s="24"/>
      <c r="D22" s="24"/>
      <c r="E22" s="25"/>
      <c r="F22" s="23">
        <v>27.353472222222223</v>
      </c>
      <c r="G22" s="24">
        <v>57.463046296296305</v>
      </c>
      <c r="H22" s="24">
        <v>71.144749999999988</v>
      </c>
      <c r="I22" s="24">
        <v>64.651981481481485</v>
      </c>
      <c r="J22" s="24">
        <v>64.102947530864185</v>
      </c>
      <c r="K22" s="24">
        <v>69.690024691358019</v>
      </c>
      <c r="L22" s="25">
        <v>65.08493827160494</v>
      </c>
      <c r="M22" s="82">
        <v>34.271325925925929</v>
      </c>
      <c r="N22" s="24">
        <v>49.125235185185183</v>
      </c>
      <c r="O22" s="24">
        <v>47.743495679012348</v>
      </c>
      <c r="P22" s="24">
        <v>49.907666666666664</v>
      </c>
      <c r="Q22" s="24">
        <v>35.487701234567886</v>
      </c>
      <c r="R22" s="24">
        <v>32.80827407407407</v>
      </c>
      <c r="S22" s="23">
        <v>34.138987037037026</v>
      </c>
      <c r="T22" s="24">
        <v>62.483970370370365</v>
      </c>
      <c r="U22" s="24">
        <v>64.172759259259252</v>
      </c>
      <c r="V22" s="24">
        <v>44.110564814814808</v>
      </c>
      <c r="W22" s="24">
        <v>27.668199999999995</v>
      </c>
      <c r="X22" s="25">
        <v>16.966224074074077</v>
      </c>
      <c r="Y22" s="26">
        <f t="shared" si="0"/>
        <v>918.37556481481465</v>
      </c>
      <c r="AA22" s="2"/>
      <c r="AB22" s="20"/>
    </row>
    <row r="23" spans="1:30" ht="39.950000000000003" customHeight="1" x14ac:dyDescent="0.25">
      <c r="A23" s="95" t="s">
        <v>18</v>
      </c>
      <c r="B23" s="23">
        <v>25.9</v>
      </c>
      <c r="C23" s="24">
        <v>53.6</v>
      </c>
      <c r="D23" s="24">
        <v>53.2</v>
      </c>
      <c r="E23" s="25">
        <v>35.1</v>
      </c>
      <c r="F23" s="23"/>
      <c r="G23" s="24"/>
      <c r="H23" s="24"/>
      <c r="I23" s="24"/>
      <c r="J23" s="24"/>
      <c r="K23" s="24"/>
      <c r="L23" s="25"/>
      <c r="M23" s="82"/>
      <c r="N23" s="24"/>
      <c r="O23" s="24"/>
      <c r="P23" s="24"/>
      <c r="Q23" s="24"/>
      <c r="R23" s="24"/>
      <c r="S23" s="23"/>
      <c r="T23" s="24"/>
      <c r="U23" s="24"/>
      <c r="V23" s="24"/>
      <c r="W23" s="24"/>
      <c r="X23" s="25"/>
      <c r="Y23" s="26">
        <f t="shared" si="0"/>
        <v>167.79999999999998</v>
      </c>
      <c r="AA23" s="2"/>
      <c r="AB23" s="20"/>
    </row>
    <row r="24" spans="1:30" ht="39.950000000000003" customHeight="1" x14ac:dyDescent="0.25">
      <c r="A24" s="94" t="s">
        <v>19</v>
      </c>
      <c r="B24" s="23">
        <v>25.9</v>
      </c>
      <c r="C24" s="24">
        <v>53.6</v>
      </c>
      <c r="D24" s="24">
        <v>53.2</v>
      </c>
      <c r="E24" s="25">
        <v>35.1</v>
      </c>
      <c r="F24" s="23">
        <v>20.8</v>
      </c>
      <c r="G24" s="24">
        <v>81.400000000000006</v>
      </c>
      <c r="H24" s="24">
        <v>62</v>
      </c>
      <c r="I24" s="24">
        <v>82.6</v>
      </c>
      <c r="J24" s="24">
        <v>63.4</v>
      </c>
      <c r="K24" s="24">
        <v>66.599999999999994</v>
      </c>
      <c r="L24" s="25">
        <v>42.7</v>
      </c>
      <c r="M24" s="82">
        <v>30.1</v>
      </c>
      <c r="N24" s="24">
        <v>47.2</v>
      </c>
      <c r="O24" s="24">
        <v>49.7</v>
      </c>
      <c r="P24" s="24">
        <v>37.799999999999997</v>
      </c>
      <c r="Q24" s="24">
        <v>45.3</v>
      </c>
      <c r="R24" s="24">
        <v>39.200000000000003</v>
      </c>
      <c r="S24" s="23">
        <v>24.3</v>
      </c>
      <c r="T24" s="24">
        <v>38.5</v>
      </c>
      <c r="U24" s="24">
        <v>53</v>
      </c>
      <c r="V24" s="24">
        <v>39</v>
      </c>
      <c r="W24" s="24">
        <v>46.3</v>
      </c>
      <c r="X24" s="25">
        <v>48.4</v>
      </c>
      <c r="Y24" s="26">
        <f t="shared" si="0"/>
        <v>1086.1000000000001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130.35098148148148</v>
      </c>
      <c r="C25" s="28">
        <f t="shared" si="1"/>
        <v>249.71249999999998</v>
      </c>
      <c r="D25" s="28">
        <f t="shared" si="1"/>
        <v>280.15724691358025</v>
      </c>
      <c r="E25" s="29">
        <f>SUM(E18:E24)</f>
        <v>161.12740740740739</v>
      </c>
      <c r="F25" s="27">
        <f t="shared" ref="F25:H25" si="2">SUM(F18:F24)</f>
        <v>127.84652777777778</v>
      </c>
      <c r="G25" s="28">
        <f t="shared" si="2"/>
        <v>304.81195370370369</v>
      </c>
      <c r="H25" s="28">
        <f t="shared" si="2"/>
        <v>338.69925000000001</v>
      </c>
      <c r="I25" s="28">
        <f>SUM(I18:I24)</f>
        <v>335.14951851851856</v>
      </c>
      <c r="J25" s="28">
        <f t="shared" ref="J25:L25" si="3">SUM(J18:J24)</f>
        <v>312.28805246913578</v>
      </c>
      <c r="K25" s="28">
        <f t="shared" si="3"/>
        <v>338.02347530864199</v>
      </c>
      <c r="L25" s="29">
        <f t="shared" si="3"/>
        <v>294.15506172839508</v>
      </c>
      <c r="M25" s="84">
        <f>SUM(M18:M24)</f>
        <v>164.29067407407408</v>
      </c>
      <c r="N25" s="28">
        <f t="shared" ref="N25:R25" si="4">SUM(N18:N24)</f>
        <v>239.32976481481478</v>
      </c>
      <c r="O25" s="28">
        <f t="shared" si="4"/>
        <v>235.89650432098767</v>
      </c>
      <c r="P25" s="28">
        <f t="shared" si="4"/>
        <v>231.9613333333333</v>
      </c>
      <c r="Q25" s="28">
        <f t="shared" si="4"/>
        <v>183.68529876543209</v>
      </c>
      <c r="R25" s="28">
        <f t="shared" si="4"/>
        <v>167.9937259259259</v>
      </c>
      <c r="S25" s="27">
        <f>SUM(S18:S24)</f>
        <v>156.85901296296299</v>
      </c>
      <c r="T25" s="28">
        <f t="shared" ref="T25:X25" si="5">SUM(T18:T24)</f>
        <v>281.82852962962966</v>
      </c>
      <c r="U25" s="28">
        <f t="shared" si="5"/>
        <v>302.23124074074076</v>
      </c>
      <c r="V25" s="28">
        <f t="shared" si="5"/>
        <v>211.37843518518517</v>
      </c>
      <c r="W25" s="28">
        <f t="shared" si="5"/>
        <v>154.71180000000001</v>
      </c>
      <c r="X25" s="29">
        <f t="shared" si="5"/>
        <v>115.01377592592593</v>
      </c>
      <c r="Y25" s="26">
        <f t="shared" si="0"/>
        <v>5317.5020709876553</v>
      </c>
    </row>
    <row r="26" spans="1:30" s="2" customFormat="1" ht="36.75" customHeight="1" x14ac:dyDescent="0.25">
      <c r="A26" s="96" t="s">
        <v>20</v>
      </c>
      <c r="B26" s="30">
        <v>64.5</v>
      </c>
      <c r="C26" s="31">
        <v>64.5</v>
      </c>
      <c r="D26" s="31">
        <v>63</v>
      </c>
      <c r="E26" s="32">
        <v>61</v>
      </c>
      <c r="F26" s="30">
        <v>64</v>
      </c>
      <c r="G26" s="31">
        <v>62.5</v>
      </c>
      <c r="H26" s="31">
        <v>61.5</v>
      </c>
      <c r="I26" s="31">
        <v>60.5</v>
      </c>
      <c r="J26" s="31">
        <v>61</v>
      </c>
      <c r="K26" s="31">
        <v>59.5</v>
      </c>
      <c r="L26" s="32">
        <v>59.5</v>
      </c>
      <c r="M26" s="85">
        <v>63</v>
      </c>
      <c r="N26" s="31">
        <v>61</v>
      </c>
      <c r="O26" s="31">
        <v>60</v>
      </c>
      <c r="P26" s="31">
        <v>59.5</v>
      </c>
      <c r="Q26" s="31">
        <v>59</v>
      </c>
      <c r="R26" s="31">
        <v>59.5</v>
      </c>
      <c r="S26" s="30">
        <v>63</v>
      </c>
      <c r="T26" s="31">
        <v>62.5</v>
      </c>
      <c r="U26" s="31">
        <v>61.5</v>
      </c>
      <c r="V26" s="31">
        <v>61</v>
      </c>
      <c r="W26" s="31">
        <v>60</v>
      </c>
      <c r="X26" s="32">
        <v>60</v>
      </c>
      <c r="Y26" s="33">
        <f>+((Y25/Y27)/7)*1000</f>
        <v>61.385305292786789</v>
      </c>
    </row>
    <row r="27" spans="1:30" s="2" customFormat="1" ht="33" customHeight="1" x14ac:dyDescent="0.25">
      <c r="A27" s="97" t="s">
        <v>21</v>
      </c>
      <c r="B27" s="34">
        <v>282</v>
      </c>
      <c r="C27" s="35">
        <v>589</v>
      </c>
      <c r="D27" s="35">
        <v>585</v>
      </c>
      <c r="E27" s="36">
        <v>387</v>
      </c>
      <c r="F27" s="34">
        <v>238</v>
      </c>
      <c r="G27" s="35">
        <v>933</v>
      </c>
      <c r="H27" s="35">
        <v>710</v>
      </c>
      <c r="I27" s="35">
        <v>946</v>
      </c>
      <c r="J27" s="35">
        <v>726</v>
      </c>
      <c r="K27" s="35">
        <v>763</v>
      </c>
      <c r="L27" s="36">
        <v>490</v>
      </c>
      <c r="M27" s="86">
        <v>349</v>
      </c>
      <c r="N27" s="35">
        <v>549</v>
      </c>
      <c r="O27" s="35">
        <v>578</v>
      </c>
      <c r="P27" s="35">
        <v>439</v>
      </c>
      <c r="Q27" s="35">
        <v>527</v>
      </c>
      <c r="R27" s="35">
        <v>454</v>
      </c>
      <c r="S27" s="34">
        <v>275</v>
      </c>
      <c r="T27" s="35">
        <v>437</v>
      </c>
      <c r="U27" s="35">
        <v>602</v>
      </c>
      <c r="V27" s="35">
        <v>442</v>
      </c>
      <c r="W27" s="35">
        <v>525</v>
      </c>
      <c r="X27" s="36">
        <v>549</v>
      </c>
      <c r="Y27" s="37">
        <f>SUM(B27:X27)</f>
        <v>12375</v>
      </c>
      <c r="Z27" s="2">
        <f>((Y25*1000)/Y27)/7</f>
        <v>61.385305292786782</v>
      </c>
    </row>
    <row r="28" spans="1:30" s="2" customFormat="1" ht="33" customHeight="1" x14ac:dyDescent="0.25">
      <c r="A28" s="98" t="s">
        <v>22</v>
      </c>
      <c r="B28" s="38">
        <f>((B27*B26)*7/1000-B18-B19)/3</f>
        <v>25.364259259259253</v>
      </c>
      <c r="C28" s="39">
        <f t="shared" ref="C28:X28" si="6">((C27*C26)*7/1000-C18-C19)/3</f>
        <v>57.646999999999991</v>
      </c>
      <c r="D28" s="39">
        <f t="shared" si="6"/>
        <v>47.920376543209876</v>
      </c>
      <c r="E28" s="40">
        <f t="shared" si="6"/>
        <v>35.239296296296295</v>
      </c>
      <c r="F28" s="38">
        <f t="shared" si="6"/>
        <v>18.094805555555553</v>
      </c>
      <c r="G28" s="39">
        <f t="shared" si="6"/>
        <v>99.900546296296284</v>
      </c>
      <c r="H28" s="39">
        <f t="shared" si="6"/>
        <v>57.081749999999978</v>
      </c>
      <c r="I28" s="39">
        <f t="shared" si="6"/>
        <v>92.461814814814787</v>
      </c>
      <c r="J28" s="39">
        <f t="shared" si="6"/>
        <v>63.10661419753086</v>
      </c>
      <c r="K28" s="39">
        <f t="shared" si="6"/>
        <v>61.915358024691351</v>
      </c>
      <c r="L28" s="40">
        <f t="shared" si="6"/>
        <v>27.599938271604941</v>
      </c>
      <c r="M28" s="87">
        <f t="shared" si="6"/>
        <v>29.420325925925926</v>
      </c>
      <c r="N28" s="39">
        <f t="shared" si="6"/>
        <v>46.847901851851852</v>
      </c>
      <c r="O28" s="39">
        <f t="shared" si="6"/>
        <v>50.683495679012346</v>
      </c>
      <c r="P28" s="39">
        <f t="shared" si="6"/>
        <v>29.499166666666667</v>
      </c>
      <c r="Q28" s="39">
        <f t="shared" si="6"/>
        <v>50.08036790123456</v>
      </c>
      <c r="R28" s="39">
        <f t="shared" si="6"/>
        <v>41.971274074074074</v>
      </c>
      <c r="S28" s="38">
        <f t="shared" si="6"/>
        <v>18.997987037037028</v>
      </c>
      <c r="T28" s="39">
        <f t="shared" si="6"/>
        <v>24.275637037037029</v>
      </c>
      <c r="U28" s="39">
        <f t="shared" si="6"/>
        <v>46.091759259259256</v>
      </c>
      <c r="V28" s="39">
        <f t="shared" si="6"/>
        <v>34.858898148148143</v>
      </c>
      <c r="W28" s="39">
        <f t="shared" si="6"/>
        <v>55.808199999999999</v>
      </c>
      <c r="X28" s="40">
        <f t="shared" si="6"/>
        <v>65.966224074074077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127.32299999999999</v>
      </c>
      <c r="C29" s="43">
        <f t="shared" si="7"/>
        <v>265.93349999999998</v>
      </c>
      <c r="D29" s="43">
        <f t="shared" si="7"/>
        <v>257.98500000000001</v>
      </c>
      <c r="E29" s="90">
        <f>((E27*E26)*7)/1000</f>
        <v>165.249</v>
      </c>
      <c r="F29" s="42">
        <f>((F27*F26)*7)/1000</f>
        <v>106.624</v>
      </c>
      <c r="G29" s="43">
        <f t="shared" ref="G29:H29" si="8">((G27*G26)*7)/1000</f>
        <v>408.1875</v>
      </c>
      <c r="H29" s="43">
        <f t="shared" si="8"/>
        <v>305.65499999999997</v>
      </c>
      <c r="I29" s="43">
        <f>((I27*I26)*7)/1000</f>
        <v>400.63099999999997</v>
      </c>
      <c r="J29" s="43">
        <f>((J27*J26)*7)/1000</f>
        <v>310.00200000000001</v>
      </c>
      <c r="K29" s="43">
        <f t="shared" ref="K29:L29" si="9">((K27*K26)*7)/1000</f>
        <v>317.78949999999998</v>
      </c>
      <c r="L29" s="90">
        <f t="shared" si="9"/>
        <v>204.08500000000001</v>
      </c>
      <c r="M29" s="88">
        <f>((M27*M26)*7)/1000</f>
        <v>153.90899999999999</v>
      </c>
      <c r="N29" s="43">
        <f>((N27*N26)*7)/1000</f>
        <v>234.423</v>
      </c>
      <c r="O29" s="43">
        <f>((O27*O26)*7)/1000</f>
        <v>242.76</v>
      </c>
      <c r="P29" s="43">
        <f t="shared" ref="P29:X29" si="10">((P27*P26)*7)/1000</f>
        <v>182.84350000000001</v>
      </c>
      <c r="Q29" s="43">
        <f t="shared" si="10"/>
        <v>217.65100000000001</v>
      </c>
      <c r="R29" s="43">
        <f t="shared" si="10"/>
        <v>189.09100000000001</v>
      </c>
      <c r="S29" s="44">
        <f t="shared" si="10"/>
        <v>121.27500000000001</v>
      </c>
      <c r="T29" s="45">
        <f t="shared" si="10"/>
        <v>191.1875</v>
      </c>
      <c r="U29" s="45">
        <f t="shared" si="10"/>
        <v>259.161</v>
      </c>
      <c r="V29" s="45">
        <f t="shared" si="10"/>
        <v>188.73400000000001</v>
      </c>
      <c r="W29" s="45">
        <f t="shared" si="10"/>
        <v>220.5</v>
      </c>
      <c r="X29" s="46">
        <f t="shared" si="10"/>
        <v>230.58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66.033931854853847</v>
      </c>
      <c r="C30" s="49">
        <f t="shared" si="11"/>
        <v>60.565728838224587</v>
      </c>
      <c r="D30" s="49">
        <f t="shared" si="11"/>
        <v>68.414468110764417</v>
      </c>
      <c r="E30" s="50">
        <f>+(E25/E27)/7*1000</f>
        <v>59.47855570594588</v>
      </c>
      <c r="F30" s="48">
        <f t="shared" ref="F30:H30" si="12">+(F25/F27)/7*1000</f>
        <v>76.738612111511273</v>
      </c>
      <c r="G30" s="49">
        <f t="shared" si="12"/>
        <v>46.671559287046961</v>
      </c>
      <c r="H30" s="49">
        <f t="shared" si="12"/>
        <v>68.148742454728378</v>
      </c>
      <c r="I30" s="49">
        <f>+(I25/I27)/7*1000</f>
        <v>50.611524995245922</v>
      </c>
      <c r="J30" s="49">
        <f t="shared" ref="J30:L30" si="13">+(J25/J27)/7*1000</f>
        <v>61.449833228873629</v>
      </c>
      <c r="K30" s="49">
        <f t="shared" si="13"/>
        <v>63.288424510137055</v>
      </c>
      <c r="L30" s="50">
        <f t="shared" si="13"/>
        <v>85.75949321527554</v>
      </c>
      <c r="M30" s="89">
        <f>+(M25/M27)/7*1000</f>
        <v>67.249559588241539</v>
      </c>
      <c r="N30" s="49">
        <f t="shared" ref="N30:X30" si="14">+(N25/N27)/7*1000</f>
        <v>62.276805832634608</v>
      </c>
      <c r="O30" s="49">
        <f t="shared" si="14"/>
        <v>58.303634285958402</v>
      </c>
      <c r="P30" s="49">
        <f t="shared" si="14"/>
        <v>75.483675018982524</v>
      </c>
      <c r="Q30" s="49">
        <f t="shared" si="14"/>
        <v>49.792707716300377</v>
      </c>
      <c r="R30" s="49">
        <f t="shared" si="14"/>
        <v>52.86146190243106</v>
      </c>
      <c r="S30" s="48">
        <f t="shared" si="14"/>
        <v>81.485201539201555</v>
      </c>
      <c r="T30" s="49">
        <f t="shared" si="14"/>
        <v>92.130934824985175</v>
      </c>
      <c r="U30" s="49">
        <f t="shared" si="14"/>
        <v>71.720750057128782</v>
      </c>
      <c r="V30" s="49">
        <f t="shared" si="14"/>
        <v>68.318821973233725</v>
      </c>
      <c r="W30" s="49">
        <f t="shared" si="14"/>
        <v>42.098448979591844</v>
      </c>
      <c r="X30" s="50">
        <f t="shared" si="14"/>
        <v>29.928122801437922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320" t="s">
        <v>26</v>
      </c>
      <c r="C36" s="321"/>
      <c r="D36" s="321"/>
      <c r="E36" s="321"/>
      <c r="F36" s="321"/>
      <c r="G36" s="321"/>
      <c r="H36" s="318"/>
      <c r="I36" s="102"/>
      <c r="J36" s="55" t="s">
        <v>27</v>
      </c>
      <c r="K36" s="110"/>
      <c r="L36" s="321" t="s">
        <v>26</v>
      </c>
      <c r="M36" s="321"/>
      <c r="N36" s="321"/>
      <c r="O36" s="321"/>
      <c r="P36" s="318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26</v>
      </c>
      <c r="C39" s="82">
        <v>58.2</v>
      </c>
      <c r="D39" s="82">
        <v>66.900000000000006</v>
      </c>
      <c r="E39" s="82">
        <v>57.8</v>
      </c>
      <c r="F39" s="82">
        <v>66.7</v>
      </c>
      <c r="G39" s="82">
        <v>67.5</v>
      </c>
      <c r="H39" s="82"/>
      <c r="I39" s="104">
        <f t="shared" ref="I39:I46" si="15">SUM(B39:H39)</f>
        <v>343.1</v>
      </c>
      <c r="J39" s="2"/>
      <c r="K39" s="94" t="s">
        <v>13</v>
      </c>
      <c r="L39" s="82">
        <v>14.3</v>
      </c>
      <c r="M39" s="82">
        <v>20.399999999999999</v>
      </c>
      <c r="N39" s="82">
        <v>14.4</v>
      </c>
      <c r="O39" s="82"/>
      <c r="P39" s="82"/>
      <c r="Q39" s="104">
        <f t="shared" ref="Q39:Q46" si="16">SUM(L39:P39)</f>
        <v>49.1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26</v>
      </c>
      <c r="C40" s="82">
        <v>58.2</v>
      </c>
      <c r="D40" s="82">
        <v>66.900000000000006</v>
      </c>
      <c r="E40" s="82">
        <v>57.8</v>
      </c>
      <c r="F40" s="82">
        <v>66.7</v>
      </c>
      <c r="G40" s="82">
        <v>67.5</v>
      </c>
      <c r="H40" s="82"/>
      <c r="I40" s="104">
        <f t="shared" si="15"/>
        <v>343.1</v>
      </c>
      <c r="J40" s="2"/>
      <c r="K40" s="95" t="s">
        <v>14</v>
      </c>
      <c r="L40" s="82">
        <v>14.3</v>
      </c>
      <c r="M40" s="82">
        <v>20.399999999999999</v>
      </c>
      <c r="N40" s="82">
        <v>14.4</v>
      </c>
      <c r="O40" s="82"/>
      <c r="P40" s="82"/>
      <c r="Q40" s="104">
        <f t="shared" si="16"/>
        <v>49.1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28.889999999999997</v>
      </c>
      <c r="C42" s="82">
        <v>63.274000000000001</v>
      </c>
      <c r="D42" s="82">
        <v>70.060000000000016</v>
      </c>
      <c r="E42" s="82">
        <v>59.066499999999998</v>
      </c>
      <c r="F42" s="82">
        <v>68.184333333333328</v>
      </c>
      <c r="G42" s="82">
        <v>67.332499999999996</v>
      </c>
      <c r="H42" s="82"/>
      <c r="I42" s="104">
        <f t="shared" si="15"/>
        <v>356.8073333333333</v>
      </c>
      <c r="J42" s="2"/>
      <c r="K42" s="95" t="s">
        <v>16</v>
      </c>
      <c r="L42" s="82">
        <v>13</v>
      </c>
      <c r="M42" s="82">
        <v>15.9</v>
      </c>
      <c r="N42" s="82">
        <v>12.2</v>
      </c>
      <c r="O42" s="82">
        <v>9.9</v>
      </c>
      <c r="P42" s="82"/>
      <c r="Q42" s="104">
        <f t="shared" si="16"/>
        <v>50.999999999999993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28.889999999999997</v>
      </c>
      <c r="C43" s="82">
        <v>63.274000000000001</v>
      </c>
      <c r="D43" s="82">
        <v>70.060000000000016</v>
      </c>
      <c r="E43" s="82">
        <v>59.066499999999998</v>
      </c>
      <c r="F43" s="82">
        <v>68.184333333333328</v>
      </c>
      <c r="G43" s="82">
        <v>67.332499999999996</v>
      </c>
      <c r="H43" s="82"/>
      <c r="I43" s="104">
        <f t="shared" si="15"/>
        <v>356.8073333333333</v>
      </c>
      <c r="J43" s="2"/>
      <c r="K43" s="94" t="s">
        <v>17</v>
      </c>
      <c r="L43" s="82">
        <v>13</v>
      </c>
      <c r="M43" s="82">
        <v>15.9</v>
      </c>
      <c r="N43" s="82">
        <v>12.2</v>
      </c>
      <c r="O43" s="82">
        <v>9.6999999999999993</v>
      </c>
      <c r="P43" s="82"/>
      <c r="Q43" s="104">
        <f t="shared" si="16"/>
        <v>50.8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28.889999999999997</v>
      </c>
      <c r="C45" s="82">
        <v>63.274000000000001</v>
      </c>
      <c r="D45" s="82">
        <v>70.060000000000016</v>
      </c>
      <c r="E45" s="82">
        <v>59.066499999999998</v>
      </c>
      <c r="F45" s="82">
        <v>68.184333333333328</v>
      </c>
      <c r="G45" s="82">
        <v>67.332499999999996</v>
      </c>
      <c r="H45" s="82"/>
      <c r="I45" s="104">
        <f t="shared" si="15"/>
        <v>356.8073333333333</v>
      </c>
      <c r="J45" s="2"/>
      <c r="K45" s="94" t="s">
        <v>19</v>
      </c>
      <c r="L45" s="82">
        <v>13</v>
      </c>
      <c r="M45" s="82">
        <v>15.9</v>
      </c>
      <c r="N45" s="82">
        <v>12.2</v>
      </c>
      <c r="O45" s="82">
        <v>9.6</v>
      </c>
      <c r="P45" s="82"/>
      <c r="Q45" s="104">
        <f t="shared" si="16"/>
        <v>50.699999999999996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138.66999999999999</v>
      </c>
      <c r="C46" s="28">
        <f t="shared" si="17"/>
        <v>306.22199999999998</v>
      </c>
      <c r="D46" s="28">
        <f t="shared" si="17"/>
        <v>343.98</v>
      </c>
      <c r="E46" s="28">
        <f t="shared" si="17"/>
        <v>292.79949999999997</v>
      </c>
      <c r="F46" s="28">
        <f t="shared" si="17"/>
        <v>337.95299999999997</v>
      </c>
      <c r="G46" s="28">
        <f t="shared" si="17"/>
        <v>336.99749999999995</v>
      </c>
      <c r="H46" s="28">
        <f t="shared" si="17"/>
        <v>0</v>
      </c>
      <c r="I46" s="104">
        <f t="shared" si="15"/>
        <v>1756.6219999999998</v>
      </c>
      <c r="K46" s="80" t="s">
        <v>11</v>
      </c>
      <c r="L46" s="84">
        <f>SUM(L39:L45)</f>
        <v>67.599999999999994</v>
      </c>
      <c r="M46" s="28">
        <f>SUM(M39:M45)</f>
        <v>88.5</v>
      </c>
      <c r="N46" s="28">
        <f>SUM(N39:N45)</f>
        <v>65.400000000000006</v>
      </c>
      <c r="O46" s="28">
        <f>SUM(O39:O45)</f>
        <v>29.200000000000003</v>
      </c>
      <c r="P46" s="28">
        <f>SUM(P39:P45)</f>
        <v>0</v>
      </c>
      <c r="Q46" s="104">
        <f t="shared" si="16"/>
        <v>250.7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70</v>
      </c>
      <c r="C47" s="31">
        <v>69</v>
      </c>
      <c r="D47" s="31">
        <v>67.5</v>
      </c>
      <c r="E47" s="31">
        <v>66.5</v>
      </c>
      <c r="F47" s="31">
        <v>66.5</v>
      </c>
      <c r="G47" s="31">
        <v>65.5</v>
      </c>
      <c r="H47" s="31"/>
      <c r="I47" s="105">
        <f>+((I46/I48)/7)*1000</f>
        <v>67.187684069611777</v>
      </c>
      <c r="K47" s="113" t="s">
        <v>20</v>
      </c>
      <c r="L47" s="85">
        <v>74</v>
      </c>
      <c r="M47" s="31">
        <v>74</v>
      </c>
      <c r="N47" s="31">
        <v>74</v>
      </c>
      <c r="O47" s="31"/>
      <c r="P47" s="31"/>
      <c r="Q47" s="105">
        <f>+((Q46/Q48)/7)*1000</f>
        <v>73.996458087367188</v>
      </c>
      <c r="R47" s="65"/>
      <c r="S47" s="65"/>
    </row>
    <row r="48" spans="1:30" ht="33.75" customHeight="1" x14ac:dyDescent="0.25">
      <c r="A48" s="97" t="s">
        <v>21</v>
      </c>
      <c r="B48" s="86">
        <v>283</v>
      </c>
      <c r="C48" s="35">
        <v>634</v>
      </c>
      <c r="D48" s="35">
        <v>728</v>
      </c>
      <c r="E48" s="35">
        <v>629</v>
      </c>
      <c r="F48" s="35">
        <v>726</v>
      </c>
      <c r="G48" s="35">
        <v>735</v>
      </c>
      <c r="H48" s="35"/>
      <c r="I48" s="106">
        <f>SUM(B48:H48)</f>
        <v>3735</v>
      </c>
      <c r="J48" s="66"/>
      <c r="K48" s="97" t="s">
        <v>21</v>
      </c>
      <c r="L48" s="109">
        <v>124</v>
      </c>
      <c r="M48" s="67">
        <v>150</v>
      </c>
      <c r="N48" s="67">
        <v>116</v>
      </c>
      <c r="O48" s="67">
        <v>94</v>
      </c>
      <c r="P48" s="67"/>
      <c r="Q48" s="115">
        <f>SUM(L48:P48)</f>
        <v>484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((B48*B47)*7/1000-B39-B40)/3</f>
        <v>28.889999999999997</v>
      </c>
      <c r="C49" s="39">
        <f t="shared" si="18"/>
        <v>63.274000000000001</v>
      </c>
      <c r="D49" s="39">
        <f t="shared" si="18"/>
        <v>70.060000000000016</v>
      </c>
      <c r="E49" s="39">
        <f t="shared" si="18"/>
        <v>59.066499999999998</v>
      </c>
      <c r="F49" s="39">
        <f t="shared" si="18"/>
        <v>68.184333333333328</v>
      </c>
      <c r="G49" s="39">
        <f t="shared" si="18"/>
        <v>67.332499999999996</v>
      </c>
      <c r="H49" s="39">
        <f t="shared" si="18"/>
        <v>0</v>
      </c>
      <c r="I49" s="107">
        <f>((I46*1000)/I48)/7</f>
        <v>67.187684069611777</v>
      </c>
      <c r="K49" s="98" t="s">
        <v>22</v>
      </c>
      <c r="L49" s="87">
        <f t="shared" ref="L49:P49" si="19">((L48*L47)*7/1000-L39-L40)/3</f>
        <v>11.877333333333334</v>
      </c>
      <c r="M49" s="39">
        <f t="shared" si="19"/>
        <v>12.300000000000002</v>
      </c>
      <c r="N49" s="39">
        <f t="shared" si="19"/>
        <v>10.429333333333334</v>
      </c>
      <c r="O49" s="39">
        <f t="shared" si="19"/>
        <v>0</v>
      </c>
      <c r="P49" s="39">
        <f t="shared" si="19"/>
        <v>0</v>
      </c>
      <c r="Q49" s="116">
        <f>((Q46*1000)/Q48)/7</f>
        <v>73.996458087367174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138.66999999999999</v>
      </c>
      <c r="C50" s="43">
        <f t="shared" si="20"/>
        <v>306.22199999999998</v>
      </c>
      <c r="D50" s="43">
        <f t="shared" si="20"/>
        <v>343.98</v>
      </c>
      <c r="E50" s="43">
        <f t="shared" si="20"/>
        <v>292.79950000000002</v>
      </c>
      <c r="F50" s="43">
        <f t="shared" si="20"/>
        <v>337.95299999999997</v>
      </c>
      <c r="G50" s="43">
        <f t="shared" si="20"/>
        <v>336.9975</v>
      </c>
      <c r="H50" s="43">
        <f t="shared" si="20"/>
        <v>0</v>
      </c>
      <c r="I50" s="90"/>
      <c r="K50" s="99" t="s">
        <v>23</v>
      </c>
      <c r="L50" s="88">
        <f>((L48*L47)*7)/1000</f>
        <v>64.231999999999999</v>
      </c>
      <c r="M50" s="43">
        <f>((M48*M47)*7)/1000</f>
        <v>77.7</v>
      </c>
      <c r="N50" s="43">
        <f>((N48*N47)*7)/1000</f>
        <v>60.088000000000001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69.999999999999986</v>
      </c>
      <c r="C51" s="49">
        <f t="shared" si="21"/>
        <v>68.999999999999986</v>
      </c>
      <c r="D51" s="49">
        <f t="shared" si="21"/>
        <v>67.5</v>
      </c>
      <c r="E51" s="49">
        <f t="shared" si="21"/>
        <v>66.499999999999986</v>
      </c>
      <c r="F51" s="49">
        <f t="shared" si="21"/>
        <v>66.499999999999986</v>
      </c>
      <c r="G51" s="49">
        <f t="shared" si="21"/>
        <v>65.499999999999986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77.880184331797238</v>
      </c>
      <c r="M51" s="49">
        <f>+(M46/M48)/7*1000</f>
        <v>84.285714285714278</v>
      </c>
      <c r="N51" s="49">
        <f>+(N46/N48)/7*1000</f>
        <v>80.541871921182263</v>
      </c>
      <c r="O51" s="49">
        <f>+(O46/O48)/7*1000</f>
        <v>44.376899696048632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322"/>
      <c r="K54" s="32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320" t="s">
        <v>8</v>
      </c>
      <c r="C55" s="321"/>
      <c r="D55" s="321"/>
      <c r="E55" s="321"/>
      <c r="F55" s="321"/>
      <c r="G55" s="318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63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17.100000000000001</v>
      </c>
      <c r="C58" s="82">
        <v>48.4</v>
      </c>
      <c r="D58" s="82">
        <v>36.9</v>
      </c>
      <c r="E58" s="82">
        <v>42.3</v>
      </c>
      <c r="F58" s="82">
        <v>36.200000000000003</v>
      </c>
      <c r="G58" s="82"/>
      <c r="H58" s="104">
        <f t="shared" ref="H58:H65" si="22">SUM(B58:G58)</f>
        <v>180.89999999999998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17.100000000000001</v>
      </c>
      <c r="C59" s="82">
        <v>48.4</v>
      </c>
      <c r="D59" s="82">
        <v>36.9</v>
      </c>
      <c r="E59" s="82">
        <v>42.3</v>
      </c>
      <c r="F59" s="82">
        <v>36.200000000000003</v>
      </c>
      <c r="G59" s="82"/>
      <c r="H59" s="104">
        <f t="shared" si="22"/>
        <v>180.89999999999998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2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17.7</v>
      </c>
      <c r="C61" s="82">
        <v>49.5</v>
      </c>
      <c r="D61" s="82">
        <v>37.6</v>
      </c>
      <c r="E61" s="82">
        <v>42.9</v>
      </c>
      <c r="F61" s="82">
        <v>36.9</v>
      </c>
      <c r="G61" s="82"/>
      <c r="H61" s="104">
        <f t="shared" si="22"/>
        <v>184.60000000000002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/>
      <c r="C62" s="82"/>
      <c r="D62" s="82"/>
      <c r="E62" s="82"/>
      <c r="F62" s="82"/>
      <c r="G62" s="82"/>
      <c r="H62" s="104">
        <f t="shared" si="22"/>
        <v>0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>
        <v>28.4</v>
      </c>
      <c r="C63" s="82">
        <v>36</v>
      </c>
      <c r="D63" s="82">
        <v>32.1</v>
      </c>
      <c r="E63" s="82">
        <v>28.6</v>
      </c>
      <c r="F63" s="82">
        <v>24.2</v>
      </c>
      <c r="G63" s="82">
        <v>35.299999999999997</v>
      </c>
      <c r="H63" s="104">
        <f t="shared" si="22"/>
        <v>184.59999999999997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28.4</v>
      </c>
      <c r="C64" s="82">
        <v>36</v>
      </c>
      <c r="D64" s="82">
        <v>32.1</v>
      </c>
      <c r="E64" s="82">
        <v>28.6</v>
      </c>
      <c r="F64" s="82">
        <v>24.2</v>
      </c>
      <c r="G64" s="82">
        <v>35.299999999999997</v>
      </c>
      <c r="H64" s="104">
        <f t="shared" si="22"/>
        <v>184.59999999999997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108.70000000000002</v>
      </c>
      <c r="C65" s="28">
        <f t="shared" si="23"/>
        <v>218.3</v>
      </c>
      <c r="D65" s="28">
        <f t="shared" si="23"/>
        <v>175.6</v>
      </c>
      <c r="E65" s="28">
        <f t="shared" si="23"/>
        <v>184.7</v>
      </c>
      <c r="F65" s="28">
        <f t="shared" si="23"/>
        <v>157.69999999999999</v>
      </c>
      <c r="G65" s="28">
        <f t="shared" si="23"/>
        <v>70.599999999999994</v>
      </c>
      <c r="H65" s="104">
        <f t="shared" si="22"/>
        <v>915.6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82</v>
      </c>
      <c r="C66" s="31">
        <v>81.5</v>
      </c>
      <c r="D66" s="31">
        <v>81</v>
      </c>
      <c r="E66" s="31">
        <v>81</v>
      </c>
      <c r="F66" s="31">
        <v>81</v>
      </c>
      <c r="G66" s="31"/>
      <c r="H66" s="105">
        <f>+((H65/H67)/7)*1000</f>
        <v>81.444582814445823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247</v>
      </c>
      <c r="C67" s="67">
        <v>313</v>
      </c>
      <c r="D67" s="67">
        <v>279</v>
      </c>
      <c r="E67" s="67">
        <v>249</v>
      </c>
      <c r="F67" s="67">
        <v>211</v>
      </c>
      <c r="G67" s="67">
        <v>307</v>
      </c>
      <c r="H67" s="115">
        <f>SUM(B67:G67)</f>
        <v>1606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((B67*B66)*7/1000-B58-B59)/3</f>
        <v>35.859333333333332</v>
      </c>
      <c r="C68" s="39">
        <f t="shared" si="24"/>
        <v>27.255499999999994</v>
      </c>
      <c r="D68" s="39">
        <f t="shared" si="24"/>
        <v>28.131</v>
      </c>
      <c r="E68" s="39">
        <f t="shared" si="24"/>
        <v>18.861000000000001</v>
      </c>
      <c r="F68" s="39">
        <f t="shared" si="24"/>
        <v>15.745666666666665</v>
      </c>
      <c r="G68" s="39">
        <f t="shared" si="24"/>
        <v>0</v>
      </c>
      <c r="H68" s="119">
        <f>((H65*1000)/H67)/7</f>
        <v>81.444582814445837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141.77799999999999</v>
      </c>
      <c r="C69" s="43">
        <f t="shared" si="25"/>
        <v>178.56649999999999</v>
      </c>
      <c r="D69" s="43">
        <f t="shared" si="25"/>
        <v>158.19300000000001</v>
      </c>
      <c r="E69" s="43">
        <f t="shared" si="25"/>
        <v>141.18299999999999</v>
      </c>
      <c r="F69" s="43">
        <f t="shared" si="25"/>
        <v>119.637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62.868710237131296</v>
      </c>
      <c r="C70" s="49">
        <f t="shared" si="26"/>
        <v>99.634869922409877</v>
      </c>
      <c r="D70" s="49">
        <f t="shared" si="26"/>
        <v>89.912954429083456</v>
      </c>
      <c r="E70" s="49">
        <f t="shared" si="26"/>
        <v>105.9667240390132</v>
      </c>
      <c r="F70" s="49">
        <f t="shared" si="26"/>
        <v>106.77048070412999</v>
      </c>
      <c r="G70" s="49">
        <f t="shared" si="26"/>
        <v>32.852489530013955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R9:S9"/>
    <mergeCell ref="K11:L11"/>
    <mergeCell ref="B15:E15"/>
    <mergeCell ref="F15:L15"/>
    <mergeCell ref="M15:R15"/>
    <mergeCell ref="S15:X15"/>
    <mergeCell ref="B36:H36"/>
    <mergeCell ref="L36:P36"/>
    <mergeCell ref="J54:K54"/>
    <mergeCell ref="B55:G55"/>
    <mergeCell ref="A3:C3"/>
    <mergeCell ref="E9:G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9"/>
  <sheetViews>
    <sheetView topLeftCell="A43" zoomScale="30" zoomScaleNormal="30" workbookViewId="0">
      <selection activeCell="B67" sqref="B67:F67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315" t="s">
        <v>0</v>
      </c>
      <c r="B3" s="315"/>
      <c r="C3" s="315"/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"/>
      <c r="Z3" s="2"/>
      <c r="AA3" s="2"/>
      <c r="AB3" s="2"/>
      <c r="AC3" s="2"/>
      <c r="AD3" s="290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90" t="s">
        <v>1</v>
      </c>
      <c r="B9" s="290"/>
      <c r="C9" s="290"/>
      <c r="D9" s="1"/>
      <c r="E9" s="316" t="s">
        <v>2</v>
      </c>
      <c r="F9" s="316"/>
      <c r="G9" s="316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316"/>
      <c r="S9" s="31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90"/>
      <c r="B10" s="290"/>
      <c r="C10" s="29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90" t="s">
        <v>4</v>
      </c>
      <c r="B11" s="290"/>
      <c r="C11" s="290"/>
      <c r="D11" s="1"/>
      <c r="E11" s="291">
        <v>1</v>
      </c>
      <c r="F11" s="1"/>
      <c r="G11" s="1"/>
      <c r="H11" s="1"/>
      <c r="I11" s="1"/>
      <c r="J11" s="1"/>
      <c r="K11" s="317" t="s">
        <v>66</v>
      </c>
      <c r="L11" s="317"/>
      <c r="M11" s="292"/>
      <c r="N11" s="292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90"/>
      <c r="B12" s="290"/>
      <c r="C12" s="290"/>
      <c r="D12" s="1"/>
      <c r="E12" s="5"/>
      <c r="F12" s="1"/>
      <c r="G12" s="1"/>
      <c r="H12" s="1"/>
      <c r="I12" s="1"/>
      <c r="J12" s="1"/>
      <c r="K12" s="292"/>
      <c r="L12" s="292"/>
      <c r="M12" s="292"/>
      <c r="N12" s="292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90"/>
      <c r="B13" s="290"/>
      <c r="C13" s="290"/>
      <c r="D13" s="290"/>
      <c r="E13" s="290"/>
      <c r="F13" s="290"/>
      <c r="G13" s="290"/>
      <c r="H13" s="290"/>
      <c r="I13" s="290"/>
      <c r="J13" s="290"/>
      <c r="K13" s="290"/>
      <c r="L13" s="292"/>
      <c r="M13" s="292"/>
      <c r="N13" s="292"/>
      <c r="O13" s="292"/>
      <c r="P13" s="292"/>
      <c r="Q13" s="292"/>
      <c r="R13" s="292"/>
      <c r="S13" s="292"/>
      <c r="T13" s="292"/>
      <c r="U13" s="292"/>
      <c r="V13" s="292"/>
      <c r="W13" s="1"/>
      <c r="X13" s="1"/>
      <c r="Y13" s="1"/>
    </row>
    <row r="14" spans="1:30" s="3" customFormat="1" ht="27" thickBot="1" x14ac:dyDescent="0.3">
      <c r="A14" s="290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328" t="s">
        <v>8</v>
      </c>
      <c r="C15" s="329"/>
      <c r="D15" s="329"/>
      <c r="E15" s="330"/>
      <c r="F15" s="328" t="s">
        <v>55</v>
      </c>
      <c r="G15" s="329"/>
      <c r="H15" s="329"/>
      <c r="I15" s="329"/>
      <c r="J15" s="329"/>
      <c r="K15" s="329"/>
      <c r="L15" s="330"/>
      <c r="M15" s="323" t="s">
        <v>9</v>
      </c>
      <c r="N15" s="323"/>
      <c r="O15" s="323"/>
      <c r="P15" s="323"/>
      <c r="Q15" s="323"/>
      <c r="R15" s="324"/>
      <c r="S15" s="325" t="s">
        <v>30</v>
      </c>
      <c r="T15" s="326"/>
      <c r="U15" s="326"/>
      <c r="V15" s="326"/>
      <c r="W15" s="326"/>
      <c r="X15" s="32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273">
        <v>3</v>
      </c>
      <c r="E16" s="260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260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25.9</v>
      </c>
      <c r="C18" s="24">
        <v>53.6</v>
      </c>
      <c r="D18" s="24">
        <v>53.2</v>
      </c>
      <c r="E18" s="25">
        <v>35.1</v>
      </c>
      <c r="F18" s="23">
        <v>20.8</v>
      </c>
      <c r="G18" s="24">
        <v>81.400000000000006</v>
      </c>
      <c r="H18" s="24">
        <v>62</v>
      </c>
      <c r="I18" s="24">
        <v>82.6</v>
      </c>
      <c r="J18" s="24">
        <v>63.4</v>
      </c>
      <c r="K18" s="24">
        <v>66.599999999999994</v>
      </c>
      <c r="L18" s="25">
        <v>42.7</v>
      </c>
      <c r="M18" s="82">
        <v>30.1</v>
      </c>
      <c r="N18" s="24">
        <v>47.2</v>
      </c>
      <c r="O18" s="24">
        <v>49.7</v>
      </c>
      <c r="P18" s="24">
        <v>37.799999999999997</v>
      </c>
      <c r="Q18" s="24">
        <v>45.3</v>
      </c>
      <c r="R18" s="24">
        <v>39.200000000000003</v>
      </c>
      <c r="S18" s="23">
        <v>24.3</v>
      </c>
      <c r="T18" s="24">
        <v>38.5</v>
      </c>
      <c r="U18" s="24">
        <v>53</v>
      </c>
      <c r="V18" s="24">
        <v>39</v>
      </c>
      <c r="W18" s="24">
        <v>46.3</v>
      </c>
      <c r="X18" s="25">
        <v>48.4</v>
      </c>
      <c r="Y18" s="26">
        <f t="shared" ref="Y18:Y25" si="0">SUM(B18:X18)</f>
        <v>1086.1000000000001</v>
      </c>
      <c r="AA18" s="2"/>
      <c r="AB18" s="20"/>
    </row>
    <row r="19" spans="1:30" ht="39.950000000000003" customHeight="1" x14ac:dyDescent="0.25">
      <c r="A19" s="95" t="s">
        <v>14</v>
      </c>
      <c r="B19" s="23">
        <v>25.9</v>
      </c>
      <c r="C19" s="24">
        <v>53.6</v>
      </c>
      <c r="D19" s="24">
        <v>53.2</v>
      </c>
      <c r="E19" s="25">
        <v>35.1</v>
      </c>
      <c r="F19" s="23">
        <v>20.8</v>
      </c>
      <c r="G19" s="24">
        <v>81.400000000000006</v>
      </c>
      <c r="H19" s="24">
        <v>62</v>
      </c>
      <c r="I19" s="24">
        <v>82.6</v>
      </c>
      <c r="J19" s="24">
        <v>63.4</v>
      </c>
      <c r="K19" s="24">
        <v>66.599999999999994</v>
      </c>
      <c r="L19" s="25">
        <v>42.7</v>
      </c>
      <c r="M19" s="82">
        <v>30.1</v>
      </c>
      <c r="N19" s="24">
        <v>47.2</v>
      </c>
      <c r="O19" s="24">
        <v>49.7</v>
      </c>
      <c r="P19" s="24">
        <v>37.799999999999997</v>
      </c>
      <c r="Q19" s="24">
        <v>45.3</v>
      </c>
      <c r="R19" s="24">
        <v>39.200000000000003</v>
      </c>
      <c r="S19" s="23">
        <v>24.3</v>
      </c>
      <c r="T19" s="24">
        <v>38.5</v>
      </c>
      <c r="U19" s="24">
        <v>53</v>
      </c>
      <c r="V19" s="24">
        <v>39</v>
      </c>
      <c r="W19" s="24">
        <v>46.3</v>
      </c>
      <c r="X19" s="25">
        <v>48.4</v>
      </c>
      <c r="Y19" s="26">
        <f t="shared" si="0"/>
        <v>1086.1000000000001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29.12233333333333</v>
      </c>
      <c r="C21" s="24">
        <v>59.782833333333336</v>
      </c>
      <c r="D21" s="24">
        <v>58.035833333333336</v>
      </c>
      <c r="E21" s="25">
        <v>37.100999999999999</v>
      </c>
      <c r="F21" s="23">
        <v>24.451333333333334</v>
      </c>
      <c r="G21" s="24">
        <v>93.61066666666666</v>
      </c>
      <c r="H21" s="24">
        <v>69.663333333333341</v>
      </c>
      <c r="I21" s="24">
        <v>91.721000000000004</v>
      </c>
      <c r="J21" s="24">
        <v>69.537333333333336</v>
      </c>
      <c r="K21" s="24">
        <v>71.321666666666687</v>
      </c>
      <c r="L21" s="25">
        <v>44.706666666666671</v>
      </c>
      <c r="M21" s="82">
        <v>34.900833333333338</v>
      </c>
      <c r="N21" s="24">
        <v>53.719833333333348</v>
      </c>
      <c r="O21" s="24">
        <v>55.204333333333331</v>
      </c>
      <c r="P21" s="24">
        <v>41.381666666666668</v>
      </c>
      <c r="Q21" s="24">
        <v>49.113499999999988</v>
      </c>
      <c r="R21" s="24">
        <v>41.664000000000001</v>
      </c>
      <c r="S21" s="23">
        <v>28.074999999999999</v>
      </c>
      <c r="T21" s="24">
        <v>43.670666666666669</v>
      </c>
      <c r="U21" s="24">
        <v>58.779333333333341</v>
      </c>
      <c r="V21" s="24">
        <v>42.068000000000005</v>
      </c>
      <c r="W21" s="24">
        <v>48.758333333333326</v>
      </c>
      <c r="X21" s="25">
        <v>50.357833333333332</v>
      </c>
      <c r="Y21" s="26">
        <f t="shared" si="0"/>
        <v>1196.7473333333335</v>
      </c>
      <c r="AA21" s="2"/>
      <c r="AB21" s="20"/>
    </row>
    <row r="22" spans="1:30" ht="39.950000000000003" customHeight="1" x14ac:dyDescent="0.25">
      <c r="A22" s="94" t="s">
        <v>17</v>
      </c>
      <c r="B22" s="23">
        <v>29.12233333333333</v>
      </c>
      <c r="C22" s="24">
        <v>59.782833333333336</v>
      </c>
      <c r="D22" s="24">
        <v>58.035833333333336</v>
      </c>
      <c r="E22" s="25">
        <v>37.100999999999999</v>
      </c>
      <c r="F22" s="23">
        <v>24.451333333333334</v>
      </c>
      <c r="G22" s="24">
        <v>93.61066666666666</v>
      </c>
      <c r="H22" s="24">
        <v>69.663333333333341</v>
      </c>
      <c r="I22" s="24">
        <v>91.721000000000004</v>
      </c>
      <c r="J22" s="24">
        <v>69.537333333333336</v>
      </c>
      <c r="K22" s="24">
        <v>71.321666666666687</v>
      </c>
      <c r="L22" s="25">
        <v>44.706666666666671</v>
      </c>
      <c r="M22" s="82">
        <v>34.900833333333338</v>
      </c>
      <c r="N22" s="24">
        <v>53.719833333333348</v>
      </c>
      <c r="O22" s="24">
        <v>55.204333333333331</v>
      </c>
      <c r="P22" s="24">
        <v>41.381666666666668</v>
      </c>
      <c r="Q22" s="24">
        <v>49.113499999999988</v>
      </c>
      <c r="R22" s="24">
        <v>41.664000000000001</v>
      </c>
      <c r="S22" s="23">
        <v>28.074999999999999</v>
      </c>
      <c r="T22" s="24">
        <v>43.670666666666669</v>
      </c>
      <c r="U22" s="24">
        <v>58.779333333333341</v>
      </c>
      <c r="V22" s="24">
        <v>42.068000000000005</v>
      </c>
      <c r="W22" s="24">
        <v>48.758333333333326</v>
      </c>
      <c r="X22" s="25">
        <v>50.357833333333332</v>
      </c>
      <c r="Y22" s="26">
        <f t="shared" si="0"/>
        <v>1196.7473333333335</v>
      </c>
      <c r="AA22" s="2"/>
      <c r="AB22" s="20"/>
    </row>
    <row r="23" spans="1:30" ht="39.950000000000003" customHeight="1" x14ac:dyDescent="0.25">
      <c r="A23" s="95" t="s">
        <v>18</v>
      </c>
      <c r="B23" s="23"/>
      <c r="C23" s="24"/>
      <c r="D23" s="24"/>
      <c r="E23" s="25"/>
      <c r="F23" s="23"/>
      <c r="G23" s="24"/>
      <c r="H23" s="24"/>
      <c r="I23" s="24"/>
      <c r="J23" s="24"/>
      <c r="K23" s="24"/>
      <c r="L23" s="25"/>
      <c r="M23" s="82"/>
      <c r="N23" s="24"/>
      <c r="O23" s="24"/>
      <c r="P23" s="24"/>
      <c r="Q23" s="24"/>
      <c r="R23" s="24"/>
      <c r="S23" s="23"/>
      <c r="T23" s="24"/>
      <c r="U23" s="24"/>
      <c r="V23" s="24"/>
      <c r="W23" s="24"/>
      <c r="X23" s="25"/>
      <c r="Y23" s="26">
        <f t="shared" si="0"/>
        <v>0</v>
      </c>
      <c r="AA23" s="2"/>
      <c r="AB23" s="20"/>
    </row>
    <row r="24" spans="1:30" ht="39.950000000000003" customHeight="1" x14ac:dyDescent="0.25">
      <c r="A24" s="94" t="s">
        <v>19</v>
      </c>
      <c r="B24" s="23">
        <v>29.12233333333333</v>
      </c>
      <c r="C24" s="24">
        <v>59.782833333333336</v>
      </c>
      <c r="D24" s="24">
        <v>58.035833333333336</v>
      </c>
      <c r="E24" s="25">
        <v>37.100999999999999</v>
      </c>
      <c r="F24" s="23">
        <v>24.451333333333334</v>
      </c>
      <c r="G24" s="24">
        <v>93.61066666666666</v>
      </c>
      <c r="H24" s="24">
        <v>69.663333333333341</v>
      </c>
      <c r="I24" s="24">
        <v>91.721000000000004</v>
      </c>
      <c r="J24" s="24">
        <v>69.537333333333336</v>
      </c>
      <c r="K24" s="24">
        <v>71.321666666666687</v>
      </c>
      <c r="L24" s="25">
        <v>44.706666666666671</v>
      </c>
      <c r="M24" s="82">
        <v>34.900833333333338</v>
      </c>
      <c r="N24" s="24">
        <v>53.719833333333348</v>
      </c>
      <c r="O24" s="24">
        <v>55.204333333333331</v>
      </c>
      <c r="P24" s="24">
        <v>41.381666666666668</v>
      </c>
      <c r="Q24" s="24">
        <v>49.113499999999988</v>
      </c>
      <c r="R24" s="24">
        <v>41.664000000000001</v>
      </c>
      <c r="S24" s="23">
        <v>28.074999999999999</v>
      </c>
      <c r="T24" s="24">
        <v>43.670666666666669</v>
      </c>
      <c r="U24" s="24">
        <v>58.779333333333341</v>
      </c>
      <c r="V24" s="24">
        <v>42.068000000000005</v>
      </c>
      <c r="W24" s="24">
        <v>48.758333333333326</v>
      </c>
      <c r="X24" s="25">
        <v>50.357833333333332</v>
      </c>
      <c r="Y24" s="26">
        <f t="shared" si="0"/>
        <v>1196.7473333333335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139.16699999999997</v>
      </c>
      <c r="C25" s="28">
        <f t="shared" si="1"/>
        <v>286.54849999999999</v>
      </c>
      <c r="D25" s="28">
        <f t="shared" si="1"/>
        <v>280.50749999999999</v>
      </c>
      <c r="E25" s="29">
        <f>SUM(E18:E24)</f>
        <v>181.50299999999999</v>
      </c>
      <c r="F25" s="27">
        <f t="shared" ref="F25:H25" si="2">SUM(F18:F24)</f>
        <v>114.95400000000001</v>
      </c>
      <c r="G25" s="28">
        <f t="shared" si="2"/>
        <v>443.63199999999995</v>
      </c>
      <c r="H25" s="28">
        <f t="shared" si="2"/>
        <v>332.99000000000007</v>
      </c>
      <c r="I25" s="28">
        <f>SUM(I18:I24)</f>
        <v>440.363</v>
      </c>
      <c r="J25" s="28">
        <f t="shared" ref="J25:L25" si="3">SUM(J18:J24)</f>
        <v>335.41199999999998</v>
      </c>
      <c r="K25" s="28">
        <f t="shared" si="3"/>
        <v>347.16500000000008</v>
      </c>
      <c r="L25" s="29">
        <f t="shared" si="3"/>
        <v>219.52000000000004</v>
      </c>
      <c r="M25" s="84">
        <f>SUM(M18:M24)</f>
        <v>164.9025</v>
      </c>
      <c r="N25" s="28">
        <f t="shared" ref="N25:R25" si="4">SUM(N18:N24)</f>
        <v>255.55950000000007</v>
      </c>
      <c r="O25" s="28">
        <f t="shared" si="4"/>
        <v>265.01299999999998</v>
      </c>
      <c r="P25" s="28">
        <f t="shared" si="4"/>
        <v>199.74499999999998</v>
      </c>
      <c r="Q25" s="28">
        <f t="shared" si="4"/>
        <v>237.94049999999996</v>
      </c>
      <c r="R25" s="28">
        <f t="shared" si="4"/>
        <v>203.392</v>
      </c>
      <c r="S25" s="27">
        <f>SUM(S18:S24)</f>
        <v>132.82499999999999</v>
      </c>
      <c r="T25" s="28">
        <f t="shared" ref="T25:X25" si="5">SUM(T18:T24)</f>
        <v>208.01200000000003</v>
      </c>
      <c r="U25" s="28">
        <f t="shared" si="5"/>
        <v>282.33800000000002</v>
      </c>
      <c r="V25" s="28">
        <f t="shared" si="5"/>
        <v>204.20400000000004</v>
      </c>
      <c r="W25" s="28">
        <f t="shared" si="5"/>
        <v>238.87499999999997</v>
      </c>
      <c r="X25" s="29">
        <f t="shared" si="5"/>
        <v>247.87349999999998</v>
      </c>
      <c r="Y25" s="26">
        <f t="shared" si="0"/>
        <v>5762.4419999999982</v>
      </c>
    </row>
    <row r="26" spans="1:30" s="2" customFormat="1" ht="36.75" customHeight="1" x14ac:dyDescent="0.25">
      <c r="A26" s="96" t="s">
        <v>20</v>
      </c>
      <c r="B26" s="30">
        <v>70.5</v>
      </c>
      <c r="C26" s="31">
        <v>69.5</v>
      </c>
      <c r="D26" s="31">
        <v>68.5</v>
      </c>
      <c r="E26" s="32">
        <v>67</v>
      </c>
      <c r="F26" s="30">
        <v>69</v>
      </c>
      <c r="G26" s="31">
        <v>68</v>
      </c>
      <c r="H26" s="31">
        <v>67</v>
      </c>
      <c r="I26" s="31">
        <v>66.5</v>
      </c>
      <c r="J26" s="31">
        <v>66</v>
      </c>
      <c r="K26" s="31">
        <v>65</v>
      </c>
      <c r="L26" s="32">
        <v>64</v>
      </c>
      <c r="M26" s="85">
        <v>67.5</v>
      </c>
      <c r="N26" s="31">
        <v>66.5</v>
      </c>
      <c r="O26" s="31">
        <v>65.5</v>
      </c>
      <c r="P26" s="31">
        <v>65</v>
      </c>
      <c r="Q26" s="31">
        <v>64.5</v>
      </c>
      <c r="R26" s="31">
        <v>64</v>
      </c>
      <c r="S26" s="30">
        <v>69</v>
      </c>
      <c r="T26" s="31">
        <v>68</v>
      </c>
      <c r="U26" s="31">
        <v>67</v>
      </c>
      <c r="V26" s="31">
        <v>66</v>
      </c>
      <c r="W26" s="31">
        <v>65</v>
      </c>
      <c r="X26" s="32">
        <v>64.5</v>
      </c>
      <c r="Y26" s="33">
        <f>+((Y25/Y27)/7)*1000</f>
        <v>66.527072894779351</v>
      </c>
    </row>
    <row r="27" spans="1:30" s="2" customFormat="1" ht="33" customHeight="1" x14ac:dyDescent="0.25">
      <c r="A27" s="97" t="s">
        <v>21</v>
      </c>
      <c r="B27" s="34">
        <v>282</v>
      </c>
      <c r="C27" s="35">
        <v>589</v>
      </c>
      <c r="D27" s="35">
        <v>585</v>
      </c>
      <c r="E27" s="36">
        <v>387</v>
      </c>
      <c r="F27" s="34">
        <v>238</v>
      </c>
      <c r="G27" s="35">
        <v>932</v>
      </c>
      <c r="H27" s="35">
        <v>710</v>
      </c>
      <c r="I27" s="35">
        <v>946</v>
      </c>
      <c r="J27" s="35">
        <v>726</v>
      </c>
      <c r="K27" s="35">
        <v>763</v>
      </c>
      <c r="L27" s="36">
        <v>490</v>
      </c>
      <c r="M27" s="86">
        <v>349</v>
      </c>
      <c r="N27" s="35">
        <v>549</v>
      </c>
      <c r="O27" s="35">
        <v>578</v>
      </c>
      <c r="P27" s="35">
        <v>439</v>
      </c>
      <c r="Q27" s="35">
        <v>527</v>
      </c>
      <c r="R27" s="35">
        <v>454</v>
      </c>
      <c r="S27" s="34">
        <v>275</v>
      </c>
      <c r="T27" s="35">
        <v>437</v>
      </c>
      <c r="U27" s="35">
        <v>602</v>
      </c>
      <c r="V27" s="35">
        <v>442</v>
      </c>
      <c r="W27" s="35">
        <v>525</v>
      </c>
      <c r="X27" s="36">
        <v>549</v>
      </c>
      <c r="Y27" s="37">
        <f>SUM(B27:X27)</f>
        <v>12374</v>
      </c>
      <c r="Z27" s="2">
        <f>((Y25*1000)/Y27)/7</f>
        <v>66.527072894779351</v>
      </c>
    </row>
    <row r="28" spans="1:30" s="2" customFormat="1" ht="33" customHeight="1" x14ac:dyDescent="0.25">
      <c r="A28" s="98" t="s">
        <v>22</v>
      </c>
      <c r="B28" s="38">
        <f>((B27*B26)*7/1000-B18-B19)/3</f>
        <v>29.12233333333333</v>
      </c>
      <c r="C28" s="39">
        <f t="shared" ref="C28:X28" si="6">((C27*C26)*7/1000-C18-C19)/3</f>
        <v>59.782833333333336</v>
      </c>
      <c r="D28" s="39">
        <f t="shared" si="6"/>
        <v>58.035833333333336</v>
      </c>
      <c r="E28" s="40">
        <f t="shared" si="6"/>
        <v>37.100999999999999</v>
      </c>
      <c r="F28" s="38">
        <f t="shared" si="6"/>
        <v>24.451333333333334</v>
      </c>
      <c r="G28" s="39">
        <f t="shared" si="6"/>
        <v>93.61066666666666</v>
      </c>
      <c r="H28" s="39">
        <f t="shared" si="6"/>
        <v>69.663333333333341</v>
      </c>
      <c r="I28" s="39">
        <f t="shared" si="6"/>
        <v>91.721000000000004</v>
      </c>
      <c r="J28" s="39">
        <f t="shared" si="6"/>
        <v>69.537333333333336</v>
      </c>
      <c r="K28" s="39">
        <f t="shared" si="6"/>
        <v>71.321666666666687</v>
      </c>
      <c r="L28" s="40">
        <f t="shared" si="6"/>
        <v>44.706666666666671</v>
      </c>
      <c r="M28" s="87">
        <f t="shared" si="6"/>
        <v>34.900833333333338</v>
      </c>
      <c r="N28" s="39">
        <f t="shared" si="6"/>
        <v>53.719833333333348</v>
      </c>
      <c r="O28" s="39">
        <f t="shared" si="6"/>
        <v>55.204333333333331</v>
      </c>
      <c r="P28" s="39">
        <f t="shared" si="6"/>
        <v>41.381666666666668</v>
      </c>
      <c r="Q28" s="39">
        <f t="shared" si="6"/>
        <v>49.113499999999988</v>
      </c>
      <c r="R28" s="39">
        <f t="shared" si="6"/>
        <v>41.664000000000001</v>
      </c>
      <c r="S28" s="38">
        <f t="shared" si="6"/>
        <v>28.074999999999999</v>
      </c>
      <c r="T28" s="39">
        <f t="shared" si="6"/>
        <v>43.670666666666669</v>
      </c>
      <c r="U28" s="39">
        <f t="shared" si="6"/>
        <v>58.779333333333341</v>
      </c>
      <c r="V28" s="39">
        <f t="shared" si="6"/>
        <v>42.068000000000005</v>
      </c>
      <c r="W28" s="39">
        <f t="shared" si="6"/>
        <v>48.758333333333326</v>
      </c>
      <c r="X28" s="40">
        <f t="shared" si="6"/>
        <v>50.357833333333332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139.167</v>
      </c>
      <c r="C29" s="43">
        <f t="shared" si="7"/>
        <v>286.54849999999999</v>
      </c>
      <c r="D29" s="43">
        <f t="shared" si="7"/>
        <v>280.50749999999999</v>
      </c>
      <c r="E29" s="90">
        <f>((E27*E26)*7)/1000</f>
        <v>181.50299999999999</v>
      </c>
      <c r="F29" s="42">
        <f>((F27*F26)*7)/1000</f>
        <v>114.95399999999999</v>
      </c>
      <c r="G29" s="43">
        <f t="shared" ref="G29:H29" si="8">((G27*G26)*7)/1000</f>
        <v>443.63200000000001</v>
      </c>
      <c r="H29" s="43">
        <f t="shared" si="8"/>
        <v>332.99</v>
      </c>
      <c r="I29" s="43">
        <f>((I27*I26)*7)/1000</f>
        <v>440.363</v>
      </c>
      <c r="J29" s="43">
        <f>((J27*J26)*7)/1000</f>
        <v>335.41199999999998</v>
      </c>
      <c r="K29" s="43">
        <f t="shared" ref="K29:L29" si="9">((K27*K26)*7)/1000</f>
        <v>347.16500000000002</v>
      </c>
      <c r="L29" s="90">
        <f t="shared" si="9"/>
        <v>219.52</v>
      </c>
      <c r="M29" s="88">
        <f>((M27*M26)*7)/1000</f>
        <v>164.9025</v>
      </c>
      <c r="N29" s="43">
        <f>((N27*N26)*7)/1000</f>
        <v>255.55950000000001</v>
      </c>
      <c r="O29" s="43">
        <f>((O27*O26)*7)/1000</f>
        <v>265.01299999999998</v>
      </c>
      <c r="P29" s="43">
        <f t="shared" ref="P29:X29" si="10">((P27*P26)*7)/1000</f>
        <v>199.745</v>
      </c>
      <c r="Q29" s="43">
        <f t="shared" si="10"/>
        <v>237.94049999999999</v>
      </c>
      <c r="R29" s="43">
        <f t="shared" si="10"/>
        <v>203.392</v>
      </c>
      <c r="S29" s="44">
        <f t="shared" si="10"/>
        <v>132.82499999999999</v>
      </c>
      <c r="T29" s="45">
        <f t="shared" si="10"/>
        <v>208.012</v>
      </c>
      <c r="U29" s="45">
        <f t="shared" si="10"/>
        <v>282.33800000000002</v>
      </c>
      <c r="V29" s="45">
        <f t="shared" si="10"/>
        <v>204.20400000000001</v>
      </c>
      <c r="W29" s="45">
        <f t="shared" si="10"/>
        <v>238.875</v>
      </c>
      <c r="X29" s="46">
        <f t="shared" si="10"/>
        <v>247.87350000000001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70.499999999999986</v>
      </c>
      <c r="C30" s="49">
        <f t="shared" si="11"/>
        <v>69.499999999999986</v>
      </c>
      <c r="D30" s="49">
        <f t="shared" si="11"/>
        <v>68.499999999999986</v>
      </c>
      <c r="E30" s="50">
        <f>+(E25/E27)/7*1000</f>
        <v>66.999999999999986</v>
      </c>
      <c r="F30" s="48">
        <f t="shared" ref="F30:H30" si="12">+(F25/F27)/7*1000</f>
        <v>69</v>
      </c>
      <c r="G30" s="49">
        <f t="shared" si="12"/>
        <v>67.999999999999986</v>
      </c>
      <c r="H30" s="49">
        <f t="shared" si="12"/>
        <v>67.000000000000014</v>
      </c>
      <c r="I30" s="49">
        <f>+(I25/I27)/7*1000</f>
        <v>66.5</v>
      </c>
      <c r="J30" s="49">
        <f t="shared" ref="J30:L30" si="13">+(J25/J27)/7*1000</f>
        <v>65.999999999999986</v>
      </c>
      <c r="K30" s="49">
        <f t="shared" si="13"/>
        <v>65.000000000000014</v>
      </c>
      <c r="L30" s="50">
        <f t="shared" si="13"/>
        <v>64.000000000000014</v>
      </c>
      <c r="M30" s="89">
        <f>+(M25/M27)/7*1000</f>
        <v>67.5</v>
      </c>
      <c r="N30" s="49">
        <f t="shared" ref="N30:X30" si="14">+(N25/N27)/7*1000</f>
        <v>66.500000000000014</v>
      </c>
      <c r="O30" s="49">
        <f t="shared" si="14"/>
        <v>65.499999999999986</v>
      </c>
      <c r="P30" s="49">
        <f t="shared" si="14"/>
        <v>64.999999999999986</v>
      </c>
      <c r="Q30" s="49">
        <f t="shared" si="14"/>
        <v>64.499999999999986</v>
      </c>
      <c r="R30" s="49">
        <f t="shared" si="14"/>
        <v>64</v>
      </c>
      <c r="S30" s="48">
        <f t="shared" si="14"/>
        <v>68.999999999999986</v>
      </c>
      <c r="T30" s="49">
        <f t="shared" si="14"/>
        <v>68.000000000000014</v>
      </c>
      <c r="U30" s="49">
        <f t="shared" si="14"/>
        <v>67</v>
      </c>
      <c r="V30" s="49">
        <f t="shared" si="14"/>
        <v>66.000000000000014</v>
      </c>
      <c r="W30" s="49">
        <f t="shared" si="14"/>
        <v>64.999999999999986</v>
      </c>
      <c r="X30" s="50">
        <f t="shared" si="14"/>
        <v>64.499999999999986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320" t="s">
        <v>26</v>
      </c>
      <c r="C36" s="321"/>
      <c r="D36" s="321"/>
      <c r="E36" s="321"/>
      <c r="F36" s="321"/>
      <c r="G36" s="321"/>
      <c r="H36" s="318"/>
      <c r="I36" s="102"/>
      <c r="J36" s="55" t="s">
        <v>27</v>
      </c>
      <c r="K36" s="110"/>
      <c r="L36" s="321" t="s">
        <v>26</v>
      </c>
      <c r="M36" s="321"/>
      <c r="N36" s="321"/>
      <c r="O36" s="321"/>
      <c r="P36" s="318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28.889999999999997</v>
      </c>
      <c r="C39" s="82">
        <v>63.274000000000001</v>
      </c>
      <c r="D39" s="82">
        <v>70.060000000000016</v>
      </c>
      <c r="E39" s="82">
        <v>59.066499999999998</v>
      </c>
      <c r="F39" s="82">
        <v>68.184333333333328</v>
      </c>
      <c r="G39" s="82">
        <v>67.332499999999996</v>
      </c>
      <c r="H39" s="82"/>
      <c r="I39" s="104">
        <f t="shared" ref="I39:I46" si="15">SUM(B39:H39)</f>
        <v>356.8073333333333</v>
      </c>
      <c r="J39" s="2"/>
      <c r="K39" s="94" t="s">
        <v>13</v>
      </c>
      <c r="L39" s="82">
        <v>13</v>
      </c>
      <c r="M39" s="82">
        <v>15.9</v>
      </c>
      <c r="N39" s="82">
        <v>12.2</v>
      </c>
      <c r="O39" s="82"/>
      <c r="P39" s="82"/>
      <c r="Q39" s="104">
        <f t="shared" ref="Q39:Q46" si="16">SUM(L39:P39)</f>
        <v>41.099999999999994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28.889999999999997</v>
      </c>
      <c r="C40" s="82">
        <v>63.274000000000001</v>
      </c>
      <c r="D40" s="82">
        <v>70.060000000000016</v>
      </c>
      <c r="E40" s="82">
        <v>59.066499999999998</v>
      </c>
      <c r="F40" s="82">
        <v>68.184333333333328</v>
      </c>
      <c r="G40" s="82">
        <v>67.332499999999996</v>
      </c>
      <c r="H40" s="82"/>
      <c r="I40" s="104">
        <f t="shared" si="15"/>
        <v>356.8073333333333</v>
      </c>
      <c r="J40" s="2"/>
      <c r="K40" s="95" t="s">
        <v>14</v>
      </c>
      <c r="L40" s="82">
        <v>13</v>
      </c>
      <c r="M40" s="82">
        <v>15.9</v>
      </c>
      <c r="N40" s="82">
        <v>12.2</v>
      </c>
      <c r="O40" s="82"/>
      <c r="P40" s="82"/>
      <c r="Q40" s="104">
        <f t="shared" si="16"/>
        <v>41.099999999999994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29.93483333333333</v>
      </c>
      <c r="C42" s="82">
        <v>66.548333333333332</v>
      </c>
      <c r="D42" s="82">
        <v>76.108333333333334</v>
      </c>
      <c r="E42" s="82">
        <v>65.560500000000005</v>
      </c>
      <c r="F42" s="82">
        <v>73.970777777777798</v>
      </c>
      <c r="G42" s="82">
        <v>74.304166666666674</v>
      </c>
      <c r="H42" s="82"/>
      <c r="I42" s="104">
        <f t="shared" si="15"/>
        <v>386.42694444444447</v>
      </c>
      <c r="J42" s="2"/>
      <c r="K42" s="95" t="s">
        <v>16</v>
      </c>
      <c r="L42" s="82">
        <v>13.7</v>
      </c>
      <c r="M42" s="82">
        <v>16.5</v>
      </c>
      <c r="N42" s="82">
        <v>12.8</v>
      </c>
      <c r="O42" s="82"/>
      <c r="P42" s="82"/>
      <c r="Q42" s="104">
        <f t="shared" si="16"/>
        <v>43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29.93483333333333</v>
      </c>
      <c r="C43" s="82">
        <v>66.548333333333332</v>
      </c>
      <c r="D43" s="82">
        <v>76.108333333333334</v>
      </c>
      <c r="E43" s="82">
        <v>65.560500000000005</v>
      </c>
      <c r="F43" s="82">
        <v>73.970777777777798</v>
      </c>
      <c r="G43" s="82">
        <v>74.304166666666674</v>
      </c>
      <c r="H43" s="82"/>
      <c r="I43" s="104">
        <f t="shared" si="15"/>
        <v>386.42694444444447</v>
      </c>
      <c r="J43" s="2"/>
      <c r="K43" s="94" t="s">
        <v>17</v>
      </c>
      <c r="L43" s="82">
        <v>13.8</v>
      </c>
      <c r="M43" s="82">
        <v>16.5</v>
      </c>
      <c r="N43" s="82">
        <v>12.8</v>
      </c>
      <c r="O43" s="82"/>
      <c r="P43" s="82"/>
      <c r="Q43" s="104">
        <f t="shared" si="16"/>
        <v>43.1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29.93483333333333</v>
      </c>
      <c r="C45" s="82">
        <v>66.548333333333332</v>
      </c>
      <c r="D45" s="82">
        <v>76.108333333333334</v>
      </c>
      <c r="E45" s="82">
        <v>65.560500000000005</v>
      </c>
      <c r="F45" s="82">
        <v>73.970777777777798</v>
      </c>
      <c r="G45" s="82">
        <v>74.304166666666674</v>
      </c>
      <c r="H45" s="82"/>
      <c r="I45" s="104">
        <f t="shared" si="15"/>
        <v>386.42694444444447</v>
      </c>
      <c r="J45" s="2"/>
      <c r="K45" s="94" t="s">
        <v>19</v>
      </c>
      <c r="L45" s="82">
        <v>13.8</v>
      </c>
      <c r="M45" s="82">
        <v>16.600000000000001</v>
      </c>
      <c r="N45" s="82">
        <v>12.9</v>
      </c>
      <c r="O45" s="82"/>
      <c r="P45" s="82"/>
      <c r="Q45" s="104">
        <f t="shared" si="16"/>
        <v>43.300000000000004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147.58449999999999</v>
      </c>
      <c r="C46" s="28">
        <f t="shared" si="17"/>
        <v>326.19300000000004</v>
      </c>
      <c r="D46" s="28">
        <f t="shared" si="17"/>
        <v>368.44500000000005</v>
      </c>
      <c r="E46" s="28">
        <f t="shared" si="17"/>
        <v>314.81450000000001</v>
      </c>
      <c r="F46" s="28">
        <f t="shared" si="17"/>
        <v>358.28100000000006</v>
      </c>
      <c r="G46" s="28">
        <f t="shared" si="17"/>
        <v>357.57749999999999</v>
      </c>
      <c r="H46" s="28">
        <f t="shared" si="17"/>
        <v>0</v>
      </c>
      <c r="I46" s="104">
        <f t="shared" si="15"/>
        <v>1872.8955000000001</v>
      </c>
      <c r="K46" s="80" t="s">
        <v>11</v>
      </c>
      <c r="L46" s="84">
        <f>SUM(L39:L45)</f>
        <v>67.3</v>
      </c>
      <c r="M46" s="28">
        <f>SUM(M39:M45)</f>
        <v>81.400000000000006</v>
      </c>
      <c r="N46" s="28">
        <f>SUM(N39:N45)</f>
        <v>62.9</v>
      </c>
      <c r="O46" s="28">
        <f>SUM(O39:O45)</f>
        <v>0</v>
      </c>
      <c r="P46" s="28">
        <f>SUM(P39:P45)</f>
        <v>0</v>
      </c>
      <c r="Q46" s="104">
        <f t="shared" si="16"/>
        <v>211.6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74.5</v>
      </c>
      <c r="C47" s="31">
        <v>73.5</v>
      </c>
      <c r="D47" s="31">
        <v>72.5</v>
      </c>
      <c r="E47" s="31">
        <v>71.5</v>
      </c>
      <c r="F47" s="31">
        <v>70.5</v>
      </c>
      <c r="G47" s="31">
        <v>69.5</v>
      </c>
      <c r="H47" s="31"/>
      <c r="I47" s="105">
        <f>+((I46/I48)/7)*1000</f>
        <v>71.673319046343423</v>
      </c>
      <c r="K47" s="113" t="s">
        <v>20</v>
      </c>
      <c r="L47" s="85">
        <v>77.5</v>
      </c>
      <c r="M47" s="31">
        <v>77.5</v>
      </c>
      <c r="N47" s="31">
        <v>77.5</v>
      </c>
      <c r="O47" s="31"/>
      <c r="P47" s="31"/>
      <c r="Q47" s="105">
        <f>+((Q46/Q48)/7)*1000</f>
        <v>77.509157509157518</v>
      </c>
      <c r="R47" s="65"/>
      <c r="S47" s="65"/>
    </row>
    <row r="48" spans="1:30" ht="33.75" customHeight="1" x14ac:dyDescent="0.25">
      <c r="A48" s="97" t="s">
        <v>21</v>
      </c>
      <c r="B48" s="86">
        <v>283</v>
      </c>
      <c r="C48" s="35">
        <v>634</v>
      </c>
      <c r="D48" s="35">
        <v>726</v>
      </c>
      <c r="E48" s="35">
        <v>629</v>
      </c>
      <c r="F48" s="35">
        <v>726</v>
      </c>
      <c r="G48" s="35">
        <v>735</v>
      </c>
      <c r="H48" s="35"/>
      <c r="I48" s="106">
        <f>SUM(B48:H48)</f>
        <v>3733</v>
      </c>
      <c r="J48" s="66"/>
      <c r="K48" s="97" t="s">
        <v>21</v>
      </c>
      <c r="L48" s="109">
        <v>124</v>
      </c>
      <c r="M48" s="67">
        <v>150</v>
      </c>
      <c r="N48" s="67">
        <v>116</v>
      </c>
      <c r="O48" s="67"/>
      <c r="P48" s="67"/>
      <c r="Q48" s="115">
        <f>SUM(L48:P48)</f>
        <v>390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((B48*B47)*7/1000-B39-B40)/3</f>
        <v>29.93483333333333</v>
      </c>
      <c r="C49" s="39">
        <f t="shared" si="18"/>
        <v>66.548333333333332</v>
      </c>
      <c r="D49" s="39">
        <f t="shared" si="18"/>
        <v>76.108333333333334</v>
      </c>
      <c r="E49" s="39">
        <f t="shared" si="18"/>
        <v>65.560500000000005</v>
      </c>
      <c r="F49" s="39">
        <f t="shared" si="18"/>
        <v>73.970777777777798</v>
      </c>
      <c r="G49" s="39">
        <f t="shared" si="18"/>
        <v>74.304166666666674</v>
      </c>
      <c r="H49" s="39">
        <f t="shared" si="18"/>
        <v>0</v>
      </c>
      <c r="I49" s="107">
        <f>((I46*1000)/I48)/7</f>
        <v>71.673319046343423</v>
      </c>
      <c r="K49" s="98" t="s">
        <v>22</v>
      </c>
      <c r="L49" s="87">
        <f t="shared" ref="L49:P49" si="19">((L48*L47)*7/1000-L39-L40)/3</f>
        <v>13.756666666666666</v>
      </c>
      <c r="M49" s="39">
        <f t="shared" si="19"/>
        <v>16.524999999999999</v>
      </c>
      <c r="N49" s="39">
        <f t="shared" si="19"/>
        <v>12.843333333333334</v>
      </c>
      <c r="O49" s="39">
        <f t="shared" si="19"/>
        <v>0</v>
      </c>
      <c r="P49" s="39">
        <f t="shared" si="19"/>
        <v>0</v>
      </c>
      <c r="Q49" s="116">
        <f>((Q46*1000)/Q48)/7</f>
        <v>77.509157509157504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147.58449999999999</v>
      </c>
      <c r="C50" s="43">
        <f t="shared" si="20"/>
        <v>326.19299999999998</v>
      </c>
      <c r="D50" s="43">
        <f t="shared" si="20"/>
        <v>368.44499999999999</v>
      </c>
      <c r="E50" s="43">
        <f t="shared" si="20"/>
        <v>314.81450000000001</v>
      </c>
      <c r="F50" s="43">
        <f t="shared" si="20"/>
        <v>358.28100000000001</v>
      </c>
      <c r="G50" s="43">
        <f t="shared" si="20"/>
        <v>357.57749999999999</v>
      </c>
      <c r="H50" s="43">
        <f t="shared" si="20"/>
        <v>0</v>
      </c>
      <c r="I50" s="90"/>
      <c r="K50" s="99" t="s">
        <v>23</v>
      </c>
      <c r="L50" s="88">
        <f>((L48*L47)*7)/1000</f>
        <v>67.27</v>
      </c>
      <c r="M50" s="43">
        <f>((M48*M47)*7)/1000</f>
        <v>81.375</v>
      </c>
      <c r="N50" s="43">
        <f>((N48*N47)*7)/1000</f>
        <v>62.93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74.5</v>
      </c>
      <c r="C51" s="49">
        <f t="shared" si="21"/>
        <v>73.500000000000014</v>
      </c>
      <c r="D51" s="49">
        <f t="shared" si="21"/>
        <v>72.500000000000014</v>
      </c>
      <c r="E51" s="49">
        <f t="shared" si="21"/>
        <v>71.500000000000014</v>
      </c>
      <c r="F51" s="49">
        <f t="shared" si="21"/>
        <v>70.500000000000014</v>
      </c>
      <c r="G51" s="49">
        <f t="shared" si="21"/>
        <v>69.499999999999986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77.534562211981552</v>
      </c>
      <c r="M51" s="49">
        <f>+(M46/M48)/7*1000</f>
        <v>77.523809523809533</v>
      </c>
      <c r="N51" s="49">
        <f>+(N46/N48)/7*1000</f>
        <v>77.463054187192114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322"/>
      <c r="K54" s="32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320" t="s">
        <v>8</v>
      </c>
      <c r="C55" s="321"/>
      <c r="D55" s="321"/>
      <c r="E55" s="321"/>
      <c r="F55" s="321"/>
      <c r="G55" s="318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63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28.4</v>
      </c>
      <c r="C58" s="82">
        <v>36</v>
      </c>
      <c r="D58" s="82">
        <v>32.1</v>
      </c>
      <c r="E58" s="82">
        <v>28.6</v>
      </c>
      <c r="F58" s="82">
        <v>24.2</v>
      </c>
      <c r="G58" s="82"/>
      <c r="H58" s="104">
        <f t="shared" ref="H58:H65" si="22">SUM(B58:G58)</f>
        <v>149.29999999999998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28.4</v>
      </c>
      <c r="C59" s="82">
        <v>36</v>
      </c>
      <c r="D59" s="82">
        <v>32.1</v>
      </c>
      <c r="E59" s="82">
        <v>28.6</v>
      </c>
      <c r="F59" s="82">
        <v>24.2</v>
      </c>
      <c r="G59" s="82"/>
      <c r="H59" s="104">
        <f t="shared" si="22"/>
        <v>149.29999999999998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2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30</v>
      </c>
      <c r="C61" s="82">
        <v>37.5</v>
      </c>
      <c r="D61" s="82">
        <v>33.299999999999997</v>
      </c>
      <c r="E61" s="82">
        <v>29.5</v>
      </c>
      <c r="F61" s="82">
        <v>25.2</v>
      </c>
      <c r="G61" s="82"/>
      <c r="H61" s="104">
        <f t="shared" si="22"/>
        <v>155.5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30.1</v>
      </c>
      <c r="C62" s="82">
        <v>37.5</v>
      </c>
      <c r="D62" s="82">
        <v>33.299999999999997</v>
      </c>
      <c r="E62" s="82">
        <v>29.5</v>
      </c>
      <c r="F62" s="82">
        <v>25.2</v>
      </c>
      <c r="G62" s="82"/>
      <c r="H62" s="104">
        <f t="shared" si="22"/>
        <v>155.59999999999997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/>
      <c r="C63" s="82"/>
      <c r="D63" s="82"/>
      <c r="E63" s="82"/>
      <c r="F63" s="82"/>
      <c r="G63" s="82"/>
      <c r="H63" s="104">
        <f t="shared" si="22"/>
        <v>0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30.1</v>
      </c>
      <c r="C64" s="82">
        <v>37.5</v>
      </c>
      <c r="D64" s="82">
        <v>33.299999999999997</v>
      </c>
      <c r="E64" s="82">
        <v>29.6</v>
      </c>
      <c r="F64" s="82">
        <v>25.2</v>
      </c>
      <c r="G64" s="82"/>
      <c r="H64" s="104">
        <f t="shared" si="22"/>
        <v>155.69999999999999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147</v>
      </c>
      <c r="C65" s="28">
        <f t="shared" si="23"/>
        <v>184.5</v>
      </c>
      <c r="D65" s="28">
        <f t="shared" si="23"/>
        <v>164.10000000000002</v>
      </c>
      <c r="E65" s="28">
        <f t="shared" si="23"/>
        <v>145.80000000000001</v>
      </c>
      <c r="F65" s="28">
        <f t="shared" si="23"/>
        <v>124</v>
      </c>
      <c r="G65" s="28">
        <f t="shared" si="23"/>
        <v>0</v>
      </c>
      <c r="H65" s="104">
        <f t="shared" si="22"/>
        <v>765.40000000000009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85</v>
      </c>
      <c r="C66" s="31">
        <v>84.5</v>
      </c>
      <c r="D66" s="31">
        <v>84</v>
      </c>
      <c r="E66" s="31">
        <v>84</v>
      </c>
      <c r="F66" s="31">
        <v>84</v>
      </c>
      <c r="G66" s="31"/>
      <c r="H66" s="105">
        <f>+((H65/H67)/7)*1000</f>
        <v>84.304438814847458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247</v>
      </c>
      <c r="C67" s="67">
        <v>312</v>
      </c>
      <c r="D67" s="67">
        <v>279</v>
      </c>
      <c r="E67" s="67">
        <v>248</v>
      </c>
      <c r="F67" s="67">
        <v>211</v>
      </c>
      <c r="G67" s="67"/>
      <c r="H67" s="115">
        <f>SUM(B67:G67)</f>
        <v>1297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((B67*B66)*7/1000-B58-B59)/3</f>
        <v>30.054999999999996</v>
      </c>
      <c r="C68" s="39">
        <f t="shared" si="24"/>
        <v>37.515999999999998</v>
      </c>
      <c r="D68" s="39">
        <f t="shared" si="24"/>
        <v>33.283999999999999</v>
      </c>
      <c r="E68" s="39">
        <f t="shared" si="24"/>
        <v>29.541333333333341</v>
      </c>
      <c r="F68" s="39">
        <f t="shared" si="24"/>
        <v>25.222666666666665</v>
      </c>
      <c r="G68" s="39">
        <f t="shared" si="24"/>
        <v>0</v>
      </c>
      <c r="H68" s="119">
        <f>((H65*1000)/H67)/7</f>
        <v>84.304438814847458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146.965</v>
      </c>
      <c r="C69" s="43">
        <f t="shared" si="25"/>
        <v>184.548</v>
      </c>
      <c r="D69" s="43">
        <f t="shared" si="25"/>
        <v>164.05199999999999</v>
      </c>
      <c r="E69" s="43">
        <f t="shared" si="25"/>
        <v>145.82400000000001</v>
      </c>
      <c r="F69" s="43">
        <f t="shared" si="25"/>
        <v>124.068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85.020242914979761</v>
      </c>
      <c r="C70" s="49">
        <f t="shared" si="26"/>
        <v>84.478021978021985</v>
      </c>
      <c r="D70" s="49">
        <f t="shared" si="26"/>
        <v>84.024577572964674</v>
      </c>
      <c r="E70" s="49">
        <f t="shared" si="26"/>
        <v>83.986175115207388</v>
      </c>
      <c r="F70" s="49">
        <f t="shared" si="26"/>
        <v>83.953960731211907</v>
      </c>
      <c r="G70" s="49" t="e">
        <f t="shared" si="26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R9:S9"/>
    <mergeCell ref="K11:L11"/>
    <mergeCell ref="B15:E15"/>
    <mergeCell ref="F15:L15"/>
    <mergeCell ref="M15:R15"/>
    <mergeCell ref="S15:X15"/>
    <mergeCell ref="B36:H36"/>
    <mergeCell ref="L36:P36"/>
    <mergeCell ref="J54:K54"/>
    <mergeCell ref="B55:G55"/>
    <mergeCell ref="A3:C3"/>
    <mergeCell ref="E9:G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9"/>
  <sheetViews>
    <sheetView topLeftCell="A43" zoomScale="30" zoomScaleNormal="30" workbookViewId="0">
      <selection activeCell="B67" sqref="B67:F67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315" t="s">
        <v>0</v>
      </c>
      <c r="B3" s="315"/>
      <c r="C3" s="315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293"/>
      <c r="U3" s="293"/>
      <c r="V3" s="293"/>
      <c r="W3" s="293"/>
      <c r="X3" s="293"/>
      <c r="Y3" s="2"/>
      <c r="Z3" s="2"/>
      <c r="AA3" s="2"/>
      <c r="AB3" s="2"/>
      <c r="AC3" s="2"/>
      <c r="AD3" s="293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93" t="s">
        <v>1</v>
      </c>
      <c r="B9" s="293"/>
      <c r="C9" s="293"/>
      <c r="D9" s="1"/>
      <c r="E9" s="316" t="s">
        <v>2</v>
      </c>
      <c r="F9" s="316"/>
      <c r="G9" s="316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316"/>
      <c r="S9" s="31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93"/>
      <c r="B10" s="293"/>
      <c r="C10" s="29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93" t="s">
        <v>4</v>
      </c>
      <c r="B11" s="293"/>
      <c r="C11" s="293"/>
      <c r="D11" s="1"/>
      <c r="E11" s="294">
        <v>1</v>
      </c>
      <c r="F11" s="1"/>
      <c r="G11" s="1"/>
      <c r="H11" s="1"/>
      <c r="I11" s="1"/>
      <c r="J11" s="1"/>
      <c r="K11" s="317" t="s">
        <v>67</v>
      </c>
      <c r="L11" s="317"/>
      <c r="M11" s="295"/>
      <c r="N11" s="295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93"/>
      <c r="B12" s="293"/>
      <c r="C12" s="293"/>
      <c r="D12" s="1"/>
      <c r="E12" s="5"/>
      <c r="F12" s="1"/>
      <c r="G12" s="1"/>
      <c r="H12" s="1"/>
      <c r="I12" s="1"/>
      <c r="J12" s="1"/>
      <c r="K12" s="295"/>
      <c r="L12" s="295"/>
      <c r="M12" s="295"/>
      <c r="N12" s="295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93"/>
      <c r="B13" s="293"/>
      <c r="C13" s="293"/>
      <c r="D13" s="293"/>
      <c r="E13" s="293"/>
      <c r="F13" s="293"/>
      <c r="G13" s="293"/>
      <c r="H13" s="293"/>
      <c r="I13" s="293"/>
      <c r="J13" s="293"/>
      <c r="K13" s="293"/>
      <c r="L13" s="295"/>
      <c r="M13" s="295"/>
      <c r="N13" s="295"/>
      <c r="O13" s="295"/>
      <c r="P13" s="295"/>
      <c r="Q13" s="295"/>
      <c r="R13" s="295"/>
      <c r="S13" s="295"/>
      <c r="T13" s="295"/>
      <c r="U13" s="295"/>
      <c r="V13" s="295"/>
      <c r="W13" s="1"/>
      <c r="X13" s="1"/>
      <c r="Y13" s="1"/>
    </row>
    <row r="14" spans="1:30" s="3" customFormat="1" ht="27" thickBot="1" x14ac:dyDescent="0.3">
      <c r="A14" s="293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328" t="s">
        <v>8</v>
      </c>
      <c r="C15" s="329"/>
      <c r="D15" s="329"/>
      <c r="E15" s="330"/>
      <c r="F15" s="328" t="s">
        <v>55</v>
      </c>
      <c r="G15" s="329"/>
      <c r="H15" s="329"/>
      <c r="I15" s="329"/>
      <c r="J15" s="329"/>
      <c r="K15" s="329"/>
      <c r="L15" s="330"/>
      <c r="M15" s="323" t="s">
        <v>9</v>
      </c>
      <c r="N15" s="323"/>
      <c r="O15" s="323"/>
      <c r="P15" s="323"/>
      <c r="Q15" s="323"/>
      <c r="R15" s="324"/>
      <c r="S15" s="325" t="s">
        <v>30</v>
      </c>
      <c r="T15" s="326"/>
      <c r="U15" s="326"/>
      <c r="V15" s="326"/>
      <c r="W15" s="326"/>
      <c r="X15" s="32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273">
        <v>3</v>
      </c>
      <c r="E16" s="260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260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29.12233333333333</v>
      </c>
      <c r="C18" s="24">
        <v>59.782833333333336</v>
      </c>
      <c r="D18" s="24">
        <v>58.035833333333336</v>
      </c>
      <c r="E18" s="25">
        <v>37.100999999999999</v>
      </c>
      <c r="F18" s="23">
        <v>24.451333333333334</v>
      </c>
      <c r="G18" s="24">
        <v>93.61066666666666</v>
      </c>
      <c r="H18" s="24">
        <v>69.663333333333341</v>
      </c>
      <c r="I18" s="24">
        <v>91.721000000000004</v>
      </c>
      <c r="J18" s="24">
        <v>69.537333333333336</v>
      </c>
      <c r="K18" s="24">
        <v>71.321666666666687</v>
      </c>
      <c r="L18" s="25">
        <v>44.706666666666671</v>
      </c>
      <c r="M18" s="82">
        <v>34.900833333333338</v>
      </c>
      <c r="N18" s="24">
        <v>53.719833333333348</v>
      </c>
      <c r="O18" s="24">
        <v>55.204333333333331</v>
      </c>
      <c r="P18" s="24">
        <v>41.381666666666668</v>
      </c>
      <c r="Q18" s="24">
        <v>49.113499999999988</v>
      </c>
      <c r="R18" s="24">
        <v>41.664000000000001</v>
      </c>
      <c r="S18" s="23">
        <v>28.074999999999999</v>
      </c>
      <c r="T18" s="24">
        <v>43.670666666666669</v>
      </c>
      <c r="U18" s="24">
        <v>58.779333333333341</v>
      </c>
      <c r="V18" s="24">
        <v>42.068000000000005</v>
      </c>
      <c r="W18" s="24">
        <v>48.758333333333326</v>
      </c>
      <c r="X18" s="25">
        <v>50.357833333333332</v>
      </c>
      <c r="Y18" s="26">
        <f t="shared" ref="Y18:Y25" si="0">SUM(B18:X18)</f>
        <v>1196.7473333333335</v>
      </c>
      <c r="AA18" s="2"/>
      <c r="AB18" s="20"/>
    </row>
    <row r="19" spans="1:30" ht="39.950000000000003" customHeight="1" x14ac:dyDescent="0.25">
      <c r="A19" s="95" t="s">
        <v>14</v>
      </c>
      <c r="B19" s="23">
        <v>29.12233333333333</v>
      </c>
      <c r="C19" s="24">
        <v>59.782833333333336</v>
      </c>
      <c r="D19" s="24">
        <v>58.035833333333336</v>
      </c>
      <c r="E19" s="25">
        <v>37.100999999999999</v>
      </c>
      <c r="F19" s="23">
        <v>24.451333333333334</v>
      </c>
      <c r="G19" s="24">
        <v>93.61066666666666</v>
      </c>
      <c r="H19" s="24">
        <v>69.663333333333341</v>
      </c>
      <c r="I19" s="24">
        <v>91.721000000000004</v>
      </c>
      <c r="J19" s="24">
        <v>69.537333333333336</v>
      </c>
      <c r="K19" s="24">
        <v>71.321666666666687</v>
      </c>
      <c r="L19" s="25">
        <v>44.706666666666671</v>
      </c>
      <c r="M19" s="82">
        <v>34.900833333333338</v>
      </c>
      <c r="N19" s="24">
        <v>53.719833333333348</v>
      </c>
      <c r="O19" s="24">
        <v>55.204333333333331</v>
      </c>
      <c r="P19" s="24">
        <v>41.381666666666668</v>
      </c>
      <c r="Q19" s="24">
        <v>49.113499999999988</v>
      </c>
      <c r="R19" s="24">
        <v>41.664000000000001</v>
      </c>
      <c r="S19" s="23">
        <v>28.074999999999999</v>
      </c>
      <c r="T19" s="24">
        <v>43.670666666666669</v>
      </c>
      <c r="U19" s="24">
        <v>58.779333333333341</v>
      </c>
      <c r="V19" s="24">
        <v>42.068000000000005</v>
      </c>
      <c r="W19" s="24">
        <v>48.758333333333326</v>
      </c>
      <c r="X19" s="25">
        <v>50.357833333333332</v>
      </c>
      <c r="Y19" s="26">
        <f t="shared" si="0"/>
        <v>1196.7473333333335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30.922111111111111</v>
      </c>
      <c r="C21" s="24">
        <v>63.044777777777767</v>
      </c>
      <c r="D21" s="24">
        <v>62.319444444444436</v>
      </c>
      <c r="E21" s="25">
        <v>40.733499999999999</v>
      </c>
      <c r="F21" s="23">
        <v>25.071444444444442</v>
      </c>
      <c r="G21" s="24">
        <v>97.430888888888902</v>
      </c>
      <c r="H21" s="24">
        <v>73.666111111111093</v>
      </c>
      <c r="I21" s="24">
        <v>97.780666666666662</v>
      </c>
      <c r="J21" s="24">
        <v>73.915777777777791</v>
      </c>
      <c r="K21" s="24">
        <v>77.965722222222226</v>
      </c>
      <c r="L21" s="25">
        <v>49.657222222222209</v>
      </c>
      <c r="M21" s="82">
        <v>36.179111111111105</v>
      </c>
      <c r="N21" s="24">
        <v>56.720944444444434</v>
      </c>
      <c r="O21" s="24">
        <v>59.626777777777782</v>
      </c>
      <c r="P21" s="24">
        <v>44.974222222222231</v>
      </c>
      <c r="Q21" s="24">
        <v>53.784666666666681</v>
      </c>
      <c r="R21" s="24">
        <v>45.847666666666669</v>
      </c>
      <c r="S21" s="23">
        <v>29.087499999999995</v>
      </c>
      <c r="T21" s="24">
        <v>45.488722222222215</v>
      </c>
      <c r="U21" s="24">
        <v>62.652111111111104</v>
      </c>
      <c r="V21" s="24">
        <v>45.694999999999993</v>
      </c>
      <c r="W21" s="24">
        <v>53.856944444444444</v>
      </c>
      <c r="X21" s="25">
        <v>56.098111111111109</v>
      </c>
      <c r="Y21" s="26">
        <f t="shared" si="0"/>
        <v>1282.5194444444442</v>
      </c>
      <c r="AA21" s="2"/>
      <c r="AB21" s="20"/>
    </row>
    <row r="22" spans="1:30" ht="39.950000000000003" customHeight="1" x14ac:dyDescent="0.25">
      <c r="A22" s="94" t="s">
        <v>17</v>
      </c>
      <c r="B22" s="23">
        <v>30.922111111111111</v>
      </c>
      <c r="C22" s="24">
        <v>63.044777777777767</v>
      </c>
      <c r="D22" s="24">
        <v>62.319444444444436</v>
      </c>
      <c r="E22" s="25">
        <v>40.733499999999999</v>
      </c>
      <c r="F22" s="23">
        <v>25.071444444444442</v>
      </c>
      <c r="G22" s="24">
        <v>97.430888888888902</v>
      </c>
      <c r="H22" s="24">
        <v>73.666111111111093</v>
      </c>
      <c r="I22" s="24">
        <v>97.780666666666662</v>
      </c>
      <c r="J22" s="24">
        <v>73.915777777777791</v>
      </c>
      <c r="K22" s="24">
        <v>77.965722222222226</v>
      </c>
      <c r="L22" s="25">
        <v>49.657222222222209</v>
      </c>
      <c r="M22" s="82">
        <v>36.179111111111105</v>
      </c>
      <c r="N22" s="24">
        <v>56.720944444444434</v>
      </c>
      <c r="O22" s="24">
        <v>59.626777777777782</v>
      </c>
      <c r="P22" s="24">
        <v>44.974222222222231</v>
      </c>
      <c r="Q22" s="24">
        <v>53.784666666666681</v>
      </c>
      <c r="R22" s="24">
        <v>45.847666666666669</v>
      </c>
      <c r="S22" s="23">
        <v>29.087499999999995</v>
      </c>
      <c r="T22" s="24">
        <v>45.488722222222215</v>
      </c>
      <c r="U22" s="24">
        <v>62.652111111111104</v>
      </c>
      <c r="V22" s="24">
        <v>45.694999999999993</v>
      </c>
      <c r="W22" s="24">
        <v>53.856944444444444</v>
      </c>
      <c r="X22" s="25">
        <v>56.098111111111109</v>
      </c>
      <c r="Y22" s="26">
        <f t="shared" si="0"/>
        <v>1282.5194444444442</v>
      </c>
      <c r="AA22" s="2"/>
      <c r="AB22" s="20"/>
    </row>
    <row r="23" spans="1:30" ht="39.950000000000003" customHeight="1" x14ac:dyDescent="0.25">
      <c r="A23" s="95" t="s">
        <v>18</v>
      </c>
      <c r="B23" s="23"/>
      <c r="C23" s="24"/>
      <c r="D23" s="24"/>
      <c r="E23" s="25"/>
      <c r="F23" s="23"/>
      <c r="G23" s="24"/>
      <c r="H23" s="24"/>
      <c r="I23" s="24"/>
      <c r="J23" s="24"/>
      <c r="K23" s="24"/>
      <c r="L23" s="25"/>
      <c r="M23" s="82"/>
      <c r="N23" s="24"/>
      <c r="O23" s="24"/>
      <c r="P23" s="24"/>
      <c r="Q23" s="24"/>
      <c r="R23" s="24"/>
      <c r="S23" s="23"/>
      <c r="T23" s="24"/>
      <c r="U23" s="24"/>
      <c r="V23" s="24"/>
      <c r="W23" s="24"/>
      <c r="X23" s="25"/>
      <c r="Y23" s="26">
        <f t="shared" si="0"/>
        <v>0</v>
      </c>
      <c r="AA23" s="2"/>
      <c r="AB23" s="20"/>
    </row>
    <row r="24" spans="1:30" ht="39.950000000000003" customHeight="1" x14ac:dyDescent="0.25">
      <c r="A24" s="94" t="s">
        <v>19</v>
      </c>
      <c r="B24" s="23">
        <v>30.922111111111111</v>
      </c>
      <c r="C24" s="24">
        <v>63.044777777777767</v>
      </c>
      <c r="D24" s="24">
        <v>62.319444444444436</v>
      </c>
      <c r="E24" s="25">
        <v>40.733499999999999</v>
      </c>
      <c r="F24" s="23">
        <v>25.071444444444442</v>
      </c>
      <c r="G24" s="24">
        <v>97.430888888888902</v>
      </c>
      <c r="H24" s="24">
        <v>73.666111111111093</v>
      </c>
      <c r="I24" s="24">
        <v>97.780666666666662</v>
      </c>
      <c r="J24" s="24">
        <v>73.915777777777791</v>
      </c>
      <c r="K24" s="24">
        <v>77.965722222222226</v>
      </c>
      <c r="L24" s="25">
        <v>49.657222222222209</v>
      </c>
      <c r="M24" s="82">
        <v>36.179111111111105</v>
      </c>
      <c r="N24" s="24">
        <v>56.720944444444434</v>
      </c>
      <c r="O24" s="24">
        <v>59.626777777777782</v>
      </c>
      <c r="P24" s="24">
        <v>44.974222222222231</v>
      </c>
      <c r="Q24" s="24">
        <v>53.784666666666681</v>
      </c>
      <c r="R24" s="24">
        <v>45.847666666666669</v>
      </c>
      <c r="S24" s="23">
        <v>29.087499999999995</v>
      </c>
      <c r="T24" s="24">
        <v>45.488722222222215</v>
      </c>
      <c r="U24" s="24">
        <v>62.652111111111104</v>
      </c>
      <c r="V24" s="24">
        <v>45.694999999999993</v>
      </c>
      <c r="W24" s="24">
        <v>53.856944444444444</v>
      </c>
      <c r="X24" s="25">
        <v>56.098111111111109</v>
      </c>
      <c r="Y24" s="26">
        <f t="shared" si="0"/>
        <v>1282.5194444444442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151.011</v>
      </c>
      <c r="C25" s="28">
        <f t="shared" si="1"/>
        <v>308.7</v>
      </c>
      <c r="D25" s="28">
        <f t="shared" si="1"/>
        <v>303.02999999999997</v>
      </c>
      <c r="E25" s="29">
        <f>SUM(E18:E24)</f>
        <v>196.40249999999997</v>
      </c>
      <c r="F25" s="27">
        <f t="shared" ref="F25:H25" si="2">SUM(F18:F24)</f>
        <v>124.11699999999999</v>
      </c>
      <c r="G25" s="28">
        <f t="shared" si="2"/>
        <v>479.51400000000001</v>
      </c>
      <c r="H25" s="28">
        <f t="shared" si="2"/>
        <v>360.32499999999999</v>
      </c>
      <c r="I25" s="28">
        <f>SUM(I18:I24)</f>
        <v>476.78399999999999</v>
      </c>
      <c r="J25" s="28">
        <f t="shared" ref="J25:L25" si="3">SUM(J18:J24)</f>
        <v>360.82200000000006</v>
      </c>
      <c r="K25" s="28">
        <f t="shared" si="3"/>
        <v>376.54050000000001</v>
      </c>
      <c r="L25" s="29">
        <f t="shared" si="3"/>
        <v>238.38499999999996</v>
      </c>
      <c r="M25" s="84">
        <f>SUM(M18:M24)</f>
        <v>178.33899999999997</v>
      </c>
      <c r="N25" s="28">
        <f t="shared" ref="N25:R25" si="4">SUM(N18:N24)</f>
        <v>277.60250000000002</v>
      </c>
      <c r="O25" s="28">
        <f t="shared" si="4"/>
        <v>289.28899999999999</v>
      </c>
      <c r="P25" s="28">
        <f t="shared" si="4"/>
        <v>217.68600000000004</v>
      </c>
      <c r="Q25" s="28">
        <f t="shared" si="4"/>
        <v>259.58100000000002</v>
      </c>
      <c r="R25" s="28">
        <f t="shared" si="4"/>
        <v>220.87100000000001</v>
      </c>
      <c r="S25" s="27">
        <f>SUM(S18:S24)</f>
        <v>143.41249999999999</v>
      </c>
      <c r="T25" s="28">
        <f t="shared" ref="T25:X25" si="5">SUM(T18:T24)</f>
        <v>223.80749999999998</v>
      </c>
      <c r="U25" s="28">
        <f t="shared" si="5"/>
        <v>305.51499999999999</v>
      </c>
      <c r="V25" s="28">
        <f t="shared" si="5"/>
        <v>221.221</v>
      </c>
      <c r="W25" s="28">
        <f t="shared" si="5"/>
        <v>259.08749999999998</v>
      </c>
      <c r="X25" s="29">
        <f t="shared" si="5"/>
        <v>269.01</v>
      </c>
      <c r="Y25" s="26">
        <f t="shared" si="0"/>
        <v>6241.0529999999999</v>
      </c>
    </row>
    <row r="26" spans="1:30" s="2" customFormat="1" ht="36.75" customHeight="1" x14ac:dyDescent="0.25">
      <c r="A26" s="96" t="s">
        <v>20</v>
      </c>
      <c r="B26" s="30">
        <v>76.5</v>
      </c>
      <c r="C26" s="31">
        <v>75</v>
      </c>
      <c r="D26" s="31">
        <v>74</v>
      </c>
      <c r="E26" s="32">
        <v>72.5</v>
      </c>
      <c r="F26" s="30">
        <v>74.5</v>
      </c>
      <c r="G26" s="31">
        <v>73.5</v>
      </c>
      <c r="H26" s="31">
        <v>72.5</v>
      </c>
      <c r="I26" s="31">
        <v>72</v>
      </c>
      <c r="J26" s="31">
        <v>71</v>
      </c>
      <c r="K26" s="31">
        <v>70.5</v>
      </c>
      <c r="L26" s="32">
        <v>69.5</v>
      </c>
      <c r="M26" s="85">
        <v>73</v>
      </c>
      <c r="N26" s="31">
        <v>72.5</v>
      </c>
      <c r="O26" s="31">
        <v>71.5</v>
      </c>
      <c r="P26" s="31">
        <v>71</v>
      </c>
      <c r="Q26" s="31">
        <v>70.5</v>
      </c>
      <c r="R26" s="31">
        <v>69.5</v>
      </c>
      <c r="S26" s="30">
        <v>74.5</v>
      </c>
      <c r="T26" s="31">
        <v>73.5</v>
      </c>
      <c r="U26" s="31">
        <v>72.5</v>
      </c>
      <c r="V26" s="31">
        <v>71.5</v>
      </c>
      <c r="W26" s="31">
        <v>70.5</v>
      </c>
      <c r="X26" s="32">
        <v>70</v>
      </c>
      <c r="Y26" s="33">
        <f>+((Y25/Y27)/7)*1000</f>
        <v>72.093393709064443</v>
      </c>
    </row>
    <row r="27" spans="1:30" s="2" customFormat="1" ht="33" customHeight="1" x14ac:dyDescent="0.25">
      <c r="A27" s="97" t="s">
        <v>21</v>
      </c>
      <c r="B27" s="34">
        <v>282</v>
      </c>
      <c r="C27" s="35">
        <v>588</v>
      </c>
      <c r="D27" s="35">
        <v>585</v>
      </c>
      <c r="E27" s="36">
        <v>387</v>
      </c>
      <c r="F27" s="34">
        <v>238</v>
      </c>
      <c r="G27" s="35">
        <v>932</v>
      </c>
      <c r="H27" s="35">
        <v>710</v>
      </c>
      <c r="I27" s="35">
        <v>946</v>
      </c>
      <c r="J27" s="35">
        <v>726</v>
      </c>
      <c r="K27" s="35">
        <v>763</v>
      </c>
      <c r="L27" s="36">
        <v>490</v>
      </c>
      <c r="M27" s="86">
        <v>349</v>
      </c>
      <c r="N27" s="35">
        <v>547</v>
      </c>
      <c r="O27" s="35">
        <v>578</v>
      </c>
      <c r="P27" s="35">
        <v>438</v>
      </c>
      <c r="Q27" s="35">
        <v>526</v>
      </c>
      <c r="R27" s="35">
        <v>454</v>
      </c>
      <c r="S27" s="34">
        <v>275</v>
      </c>
      <c r="T27" s="35">
        <v>435</v>
      </c>
      <c r="U27" s="35">
        <v>602</v>
      </c>
      <c r="V27" s="35">
        <v>442</v>
      </c>
      <c r="W27" s="35">
        <v>525</v>
      </c>
      <c r="X27" s="36">
        <v>549</v>
      </c>
      <c r="Y27" s="37">
        <f>SUM(B27:X27)</f>
        <v>12367</v>
      </c>
      <c r="Z27" s="2">
        <f>((Y25*1000)/Y27)/7</f>
        <v>72.093393709064443</v>
      </c>
    </row>
    <row r="28" spans="1:30" s="2" customFormat="1" ht="33" customHeight="1" x14ac:dyDescent="0.25">
      <c r="A28" s="98" t="s">
        <v>22</v>
      </c>
      <c r="B28" s="38">
        <f>((B27*B26)*7/1000-B18-B19)/3</f>
        <v>30.922111111111111</v>
      </c>
      <c r="C28" s="39">
        <f t="shared" ref="C28:X28" si="6">((C27*C26)*7/1000-C18-C19)/3</f>
        <v>63.044777777777767</v>
      </c>
      <c r="D28" s="39">
        <f t="shared" si="6"/>
        <v>62.319444444444436</v>
      </c>
      <c r="E28" s="40">
        <f t="shared" si="6"/>
        <v>40.733499999999999</v>
      </c>
      <c r="F28" s="38">
        <f t="shared" si="6"/>
        <v>25.071444444444442</v>
      </c>
      <c r="G28" s="39">
        <f t="shared" si="6"/>
        <v>97.430888888888902</v>
      </c>
      <c r="H28" s="39">
        <f t="shared" si="6"/>
        <v>73.666111111111093</v>
      </c>
      <c r="I28" s="39">
        <f t="shared" si="6"/>
        <v>97.780666666666662</v>
      </c>
      <c r="J28" s="39">
        <f t="shared" si="6"/>
        <v>73.915777777777791</v>
      </c>
      <c r="K28" s="39">
        <f t="shared" si="6"/>
        <v>77.965722222222226</v>
      </c>
      <c r="L28" s="40">
        <f t="shared" si="6"/>
        <v>49.657222222222209</v>
      </c>
      <c r="M28" s="87">
        <f t="shared" si="6"/>
        <v>36.179111111111105</v>
      </c>
      <c r="N28" s="39">
        <f t="shared" si="6"/>
        <v>56.720944444444434</v>
      </c>
      <c r="O28" s="39">
        <f t="shared" si="6"/>
        <v>59.626777777777782</v>
      </c>
      <c r="P28" s="39">
        <f t="shared" si="6"/>
        <v>44.974222222222231</v>
      </c>
      <c r="Q28" s="39">
        <f t="shared" si="6"/>
        <v>53.784666666666681</v>
      </c>
      <c r="R28" s="39">
        <f t="shared" si="6"/>
        <v>45.847666666666669</v>
      </c>
      <c r="S28" s="38">
        <f t="shared" si="6"/>
        <v>29.087499999999995</v>
      </c>
      <c r="T28" s="39">
        <f t="shared" si="6"/>
        <v>45.488722222222215</v>
      </c>
      <c r="U28" s="39">
        <f t="shared" si="6"/>
        <v>62.652111111111104</v>
      </c>
      <c r="V28" s="39">
        <f t="shared" si="6"/>
        <v>45.694999999999993</v>
      </c>
      <c r="W28" s="39">
        <f t="shared" si="6"/>
        <v>53.856944444444444</v>
      </c>
      <c r="X28" s="40">
        <f t="shared" si="6"/>
        <v>56.098111111111109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151.011</v>
      </c>
      <c r="C29" s="43">
        <f t="shared" si="7"/>
        <v>308.7</v>
      </c>
      <c r="D29" s="43">
        <f t="shared" si="7"/>
        <v>303.02999999999997</v>
      </c>
      <c r="E29" s="90">
        <f>((E27*E26)*7)/1000</f>
        <v>196.4025</v>
      </c>
      <c r="F29" s="42">
        <f>((F27*F26)*7)/1000</f>
        <v>124.117</v>
      </c>
      <c r="G29" s="43">
        <f t="shared" ref="G29:H29" si="8">((G27*G26)*7)/1000</f>
        <v>479.51400000000001</v>
      </c>
      <c r="H29" s="43">
        <f t="shared" si="8"/>
        <v>360.32499999999999</v>
      </c>
      <c r="I29" s="43">
        <f>((I27*I26)*7)/1000</f>
        <v>476.78399999999999</v>
      </c>
      <c r="J29" s="43">
        <f>((J27*J26)*7)/1000</f>
        <v>360.822</v>
      </c>
      <c r="K29" s="43">
        <f t="shared" ref="K29:L29" si="9">((K27*K26)*7)/1000</f>
        <v>376.54050000000001</v>
      </c>
      <c r="L29" s="90">
        <f t="shared" si="9"/>
        <v>238.38499999999999</v>
      </c>
      <c r="M29" s="88">
        <f>((M27*M26)*7)/1000</f>
        <v>178.339</v>
      </c>
      <c r="N29" s="43">
        <f>((N27*N26)*7)/1000</f>
        <v>277.60250000000002</v>
      </c>
      <c r="O29" s="43">
        <f>((O27*O26)*7)/1000</f>
        <v>289.28899999999999</v>
      </c>
      <c r="P29" s="43">
        <f t="shared" ref="P29:X29" si="10">((P27*P26)*7)/1000</f>
        <v>217.68600000000001</v>
      </c>
      <c r="Q29" s="43">
        <f t="shared" si="10"/>
        <v>259.58100000000002</v>
      </c>
      <c r="R29" s="43">
        <f t="shared" si="10"/>
        <v>220.87100000000001</v>
      </c>
      <c r="S29" s="44">
        <f t="shared" si="10"/>
        <v>143.41249999999999</v>
      </c>
      <c r="T29" s="45">
        <f t="shared" si="10"/>
        <v>223.8075</v>
      </c>
      <c r="U29" s="45">
        <f t="shared" si="10"/>
        <v>305.51499999999999</v>
      </c>
      <c r="V29" s="45">
        <f t="shared" si="10"/>
        <v>221.221</v>
      </c>
      <c r="W29" s="45">
        <f t="shared" si="10"/>
        <v>259.08749999999998</v>
      </c>
      <c r="X29" s="46">
        <f t="shared" si="10"/>
        <v>269.01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76.5</v>
      </c>
      <c r="C30" s="49">
        <f t="shared" si="11"/>
        <v>75</v>
      </c>
      <c r="D30" s="49">
        <f t="shared" si="11"/>
        <v>73.999999999999986</v>
      </c>
      <c r="E30" s="50">
        <f>+(E25/E27)/7*1000</f>
        <v>72.5</v>
      </c>
      <c r="F30" s="48">
        <f t="shared" ref="F30:H30" si="12">+(F25/F27)/7*1000</f>
        <v>74.5</v>
      </c>
      <c r="G30" s="49">
        <f t="shared" si="12"/>
        <v>73.5</v>
      </c>
      <c r="H30" s="49">
        <f t="shared" si="12"/>
        <v>72.5</v>
      </c>
      <c r="I30" s="49">
        <f>+(I25/I27)/7*1000</f>
        <v>72</v>
      </c>
      <c r="J30" s="49">
        <f t="shared" ref="J30:L30" si="13">+(J25/J27)/7*1000</f>
        <v>71.000000000000028</v>
      </c>
      <c r="K30" s="49">
        <f t="shared" si="13"/>
        <v>70.5</v>
      </c>
      <c r="L30" s="50">
        <f t="shared" si="13"/>
        <v>69.499999999999986</v>
      </c>
      <c r="M30" s="89">
        <f>+(M25/M27)/7*1000</f>
        <v>72.999999999999986</v>
      </c>
      <c r="N30" s="49">
        <f t="shared" ref="N30:X30" si="14">+(N25/N27)/7*1000</f>
        <v>72.500000000000014</v>
      </c>
      <c r="O30" s="49">
        <f t="shared" si="14"/>
        <v>71.5</v>
      </c>
      <c r="P30" s="49">
        <f t="shared" si="14"/>
        <v>71.000000000000028</v>
      </c>
      <c r="Q30" s="49">
        <f t="shared" si="14"/>
        <v>70.5</v>
      </c>
      <c r="R30" s="49">
        <f t="shared" si="14"/>
        <v>69.5</v>
      </c>
      <c r="S30" s="48">
        <f t="shared" si="14"/>
        <v>74.5</v>
      </c>
      <c r="T30" s="49">
        <f t="shared" si="14"/>
        <v>73.5</v>
      </c>
      <c r="U30" s="49">
        <f t="shared" si="14"/>
        <v>72.5</v>
      </c>
      <c r="V30" s="49">
        <f t="shared" si="14"/>
        <v>71.500000000000014</v>
      </c>
      <c r="W30" s="49">
        <f t="shared" si="14"/>
        <v>70.5</v>
      </c>
      <c r="X30" s="50">
        <f t="shared" si="14"/>
        <v>69.999999999999986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320" t="s">
        <v>26</v>
      </c>
      <c r="C36" s="321"/>
      <c r="D36" s="321"/>
      <c r="E36" s="321"/>
      <c r="F36" s="321"/>
      <c r="G36" s="321"/>
      <c r="H36" s="318"/>
      <c r="I36" s="102"/>
      <c r="J36" s="55" t="s">
        <v>27</v>
      </c>
      <c r="K36" s="110"/>
      <c r="L36" s="321" t="s">
        <v>26</v>
      </c>
      <c r="M36" s="321"/>
      <c r="N36" s="321"/>
      <c r="O36" s="321"/>
      <c r="P36" s="318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29.93483333333333</v>
      </c>
      <c r="C39" s="82">
        <v>66.548333333333332</v>
      </c>
      <c r="D39" s="82">
        <v>76.108333333333334</v>
      </c>
      <c r="E39" s="82">
        <v>65.560500000000005</v>
      </c>
      <c r="F39" s="82">
        <v>73.970777777777798</v>
      </c>
      <c r="G39" s="82">
        <v>74.304166666666674</v>
      </c>
      <c r="H39" s="82"/>
      <c r="I39" s="104">
        <f t="shared" ref="I39:I46" si="15">SUM(B39:H39)</f>
        <v>386.42694444444447</v>
      </c>
      <c r="J39" s="2"/>
      <c r="K39" s="94" t="s">
        <v>13</v>
      </c>
      <c r="L39" s="82">
        <v>13.8</v>
      </c>
      <c r="M39" s="82">
        <v>16.600000000000001</v>
      </c>
      <c r="N39" s="82">
        <v>12.9</v>
      </c>
      <c r="O39" s="82"/>
      <c r="P39" s="82"/>
      <c r="Q39" s="104">
        <f t="shared" ref="Q39:Q46" si="16">SUM(L39:P39)</f>
        <v>43.300000000000004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29.93483333333333</v>
      </c>
      <c r="C40" s="82">
        <v>66.548333333333332</v>
      </c>
      <c r="D40" s="82">
        <v>76.108333333333334</v>
      </c>
      <c r="E40" s="82">
        <v>65.560500000000005</v>
      </c>
      <c r="F40" s="82">
        <v>73.970777777777798</v>
      </c>
      <c r="G40" s="82">
        <v>74.304166666666674</v>
      </c>
      <c r="H40" s="82"/>
      <c r="I40" s="104">
        <f t="shared" si="15"/>
        <v>386.42694444444447</v>
      </c>
      <c r="J40" s="2"/>
      <c r="K40" s="95" t="s">
        <v>14</v>
      </c>
      <c r="L40" s="82">
        <v>13.8</v>
      </c>
      <c r="M40" s="82">
        <v>16.600000000000001</v>
      </c>
      <c r="N40" s="82">
        <v>12.9</v>
      </c>
      <c r="O40" s="82"/>
      <c r="P40" s="82"/>
      <c r="Q40" s="104">
        <f t="shared" si="16"/>
        <v>43.300000000000004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32.539944444444444</v>
      </c>
      <c r="C42" s="82">
        <v>71.762111111111096</v>
      </c>
      <c r="D42" s="82">
        <v>80.546111111111102</v>
      </c>
      <c r="E42" s="82">
        <v>68.569500000000005</v>
      </c>
      <c r="F42" s="82">
        <v>78.406981481481466</v>
      </c>
      <c r="G42" s="82">
        <v>78.231388888888887</v>
      </c>
      <c r="H42" s="82"/>
      <c r="I42" s="104">
        <f t="shared" si="15"/>
        <v>410.05603703703702</v>
      </c>
      <c r="J42" s="2"/>
      <c r="K42" s="95" t="s">
        <v>16</v>
      </c>
      <c r="L42" s="82">
        <v>14.3</v>
      </c>
      <c r="M42" s="82">
        <v>17.399999999999999</v>
      </c>
      <c r="N42" s="82">
        <v>13.4</v>
      </c>
      <c r="O42" s="82"/>
      <c r="P42" s="82"/>
      <c r="Q42" s="104">
        <f t="shared" si="16"/>
        <v>45.1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32.539944444444444</v>
      </c>
      <c r="C43" s="82">
        <v>71.762111111111096</v>
      </c>
      <c r="D43" s="82">
        <v>80.546111111111102</v>
      </c>
      <c r="E43" s="82">
        <v>68.569500000000005</v>
      </c>
      <c r="F43" s="82">
        <v>78.406981481481466</v>
      </c>
      <c r="G43" s="82">
        <v>78.231388888888887</v>
      </c>
      <c r="H43" s="82"/>
      <c r="I43" s="104">
        <f t="shared" si="15"/>
        <v>410.05603703703702</v>
      </c>
      <c r="J43" s="2"/>
      <c r="K43" s="94" t="s">
        <v>17</v>
      </c>
      <c r="L43" s="82">
        <v>14.4</v>
      </c>
      <c r="M43" s="82">
        <v>17.5</v>
      </c>
      <c r="N43" s="82">
        <v>13.5</v>
      </c>
      <c r="O43" s="82"/>
      <c r="P43" s="82"/>
      <c r="Q43" s="104">
        <f t="shared" si="16"/>
        <v>45.4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32.539944444444444</v>
      </c>
      <c r="C45" s="82">
        <v>71.762111111111096</v>
      </c>
      <c r="D45" s="82">
        <v>80.546111111111102</v>
      </c>
      <c r="E45" s="82">
        <v>68.569500000000005</v>
      </c>
      <c r="F45" s="82">
        <v>78.406981481481466</v>
      </c>
      <c r="G45" s="82">
        <v>78.231388888888887</v>
      </c>
      <c r="H45" s="82"/>
      <c r="I45" s="104">
        <f t="shared" si="15"/>
        <v>410.05603703703702</v>
      </c>
      <c r="J45" s="2"/>
      <c r="K45" s="94" t="s">
        <v>19</v>
      </c>
      <c r="L45" s="82">
        <v>14.4</v>
      </c>
      <c r="M45" s="82">
        <v>17.5</v>
      </c>
      <c r="N45" s="82">
        <v>13.5</v>
      </c>
      <c r="O45" s="82"/>
      <c r="P45" s="82"/>
      <c r="Q45" s="104">
        <f t="shared" si="16"/>
        <v>45.4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157.48949999999999</v>
      </c>
      <c r="C46" s="28">
        <f t="shared" si="17"/>
        <v>348.38299999999998</v>
      </c>
      <c r="D46" s="28">
        <f t="shared" si="17"/>
        <v>393.85499999999996</v>
      </c>
      <c r="E46" s="28">
        <f t="shared" si="17"/>
        <v>336.8295</v>
      </c>
      <c r="F46" s="28">
        <f t="shared" si="17"/>
        <v>383.16250000000002</v>
      </c>
      <c r="G46" s="28">
        <f t="shared" si="17"/>
        <v>383.30250000000001</v>
      </c>
      <c r="H46" s="28">
        <f t="shared" si="17"/>
        <v>0</v>
      </c>
      <c r="I46" s="104">
        <f t="shared" si="15"/>
        <v>2003.0220000000002</v>
      </c>
      <c r="K46" s="80" t="s">
        <v>11</v>
      </c>
      <c r="L46" s="84">
        <f>SUM(L39:L45)</f>
        <v>70.7</v>
      </c>
      <c r="M46" s="28">
        <f>SUM(M39:M45)</f>
        <v>85.6</v>
      </c>
      <c r="N46" s="28">
        <f>SUM(N39:N45)</f>
        <v>66.2</v>
      </c>
      <c r="O46" s="28">
        <f>SUM(O39:O45)</f>
        <v>0</v>
      </c>
      <c r="P46" s="28">
        <f>SUM(P39:P45)</f>
        <v>0</v>
      </c>
      <c r="Q46" s="104">
        <f t="shared" si="16"/>
        <v>222.5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79.5</v>
      </c>
      <c r="C47" s="31">
        <v>78.5</v>
      </c>
      <c r="D47" s="31">
        <v>77.5</v>
      </c>
      <c r="E47" s="31">
        <v>76.5</v>
      </c>
      <c r="F47" s="31">
        <v>75.5</v>
      </c>
      <c r="G47" s="31">
        <v>74.5</v>
      </c>
      <c r="H47" s="31"/>
      <c r="I47" s="105">
        <f>+((I46/I48)/7)*1000</f>
        <v>76.673633440514479</v>
      </c>
      <c r="K47" s="113" t="s">
        <v>20</v>
      </c>
      <c r="L47" s="85">
        <v>81.5</v>
      </c>
      <c r="M47" s="31">
        <v>81.5</v>
      </c>
      <c r="N47" s="31">
        <v>81.5</v>
      </c>
      <c r="O47" s="31"/>
      <c r="P47" s="31"/>
      <c r="Q47" s="105">
        <f>+((Q46/Q48)/7)*1000</f>
        <v>81.501831501831504</v>
      </c>
      <c r="R47" s="65"/>
      <c r="S47" s="65"/>
    </row>
    <row r="48" spans="1:30" ht="33.75" customHeight="1" x14ac:dyDescent="0.25">
      <c r="A48" s="97" t="s">
        <v>21</v>
      </c>
      <c r="B48" s="86">
        <v>283</v>
      </c>
      <c r="C48" s="35">
        <v>634</v>
      </c>
      <c r="D48" s="35">
        <v>726</v>
      </c>
      <c r="E48" s="35">
        <v>629</v>
      </c>
      <c r="F48" s="35">
        <v>725</v>
      </c>
      <c r="G48" s="35">
        <v>735</v>
      </c>
      <c r="H48" s="35"/>
      <c r="I48" s="106">
        <f>SUM(B48:H48)</f>
        <v>3732</v>
      </c>
      <c r="J48" s="66"/>
      <c r="K48" s="97" t="s">
        <v>21</v>
      </c>
      <c r="L48" s="109">
        <v>124</v>
      </c>
      <c r="M48" s="67">
        <v>150</v>
      </c>
      <c r="N48" s="67">
        <v>116</v>
      </c>
      <c r="O48" s="67"/>
      <c r="P48" s="67"/>
      <c r="Q48" s="115">
        <f>SUM(L48:P48)</f>
        <v>390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((B48*B47)*7/1000-B39-B40)/3</f>
        <v>32.539944444444444</v>
      </c>
      <c r="C49" s="39">
        <f t="shared" si="18"/>
        <v>71.762111111111096</v>
      </c>
      <c r="D49" s="39">
        <f t="shared" si="18"/>
        <v>80.546111111111102</v>
      </c>
      <c r="E49" s="39">
        <f t="shared" si="18"/>
        <v>68.569500000000005</v>
      </c>
      <c r="F49" s="39">
        <f t="shared" si="18"/>
        <v>78.406981481481466</v>
      </c>
      <c r="G49" s="39">
        <f t="shared" si="18"/>
        <v>78.231388888888887</v>
      </c>
      <c r="H49" s="39">
        <f t="shared" si="18"/>
        <v>0</v>
      </c>
      <c r="I49" s="107">
        <f>((I46*1000)/I48)/7</f>
        <v>76.673633440514479</v>
      </c>
      <c r="K49" s="98" t="s">
        <v>22</v>
      </c>
      <c r="L49" s="87">
        <f t="shared" ref="L49:P49" si="19">((L48*L47)*7/1000-L39-L40)/3</f>
        <v>14.38066666666667</v>
      </c>
      <c r="M49" s="39">
        <f t="shared" si="19"/>
        <v>17.458333333333332</v>
      </c>
      <c r="N49" s="39">
        <f t="shared" si="19"/>
        <v>13.459333333333333</v>
      </c>
      <c r="O49" s="39">
        <f t="shared" si="19"/>
        <v>0</v>
      </c>
      <c r="P49" s="39">
        <f t="shared" si="19"/>
        <v>0</v>
      </c>
      <c r="Q49" s="116">
        <f>((Q46*1000)/Q48)/7</f>
        <v>81.501831501831504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157.48949999999999</v>
      </c>
      <c r="C50" s="43">
        <f t="shared" si="20"/>
        <v>348.38299999999998</v>
      </c>
      <c r="D50" s="43">
        <f t="shared" si="20"/>
        <v>393.85500000000002</v>
      </c>
      <c r="E50" s="43">
        <f t="shared" si="20"/>
        <v>336.8295</v>
      </c>
      <c r="F50" s="43">
        <f t="shared" si="20"/>
        <v>383.16250000000002</v>
      </c>
      <c r="G50" s="43">
        <f t="shared" si="20"/>
        <v>383.30250000000001</v>
      </c>
      <c r="H50" s="43">
        <f t="shared" si="20"/>
        <v>0</v>
      </c>
      <c r="I50" s="90"/>
      <c r="K50" s="99" t="s">
        <v>23</v>
      </c>
      <c r="L50" s="88">
        <f>((L48*L47)*7)/1000</f>
        <v>70.742000000000004</v>
      </c>
      <c r="M50" s="43">
        <f>((M48*M47)*7)/1000</f>
        <v>85.575000000000003</v>
      </c>
      <c r="N50" s="43">
        <f>((N48*N47)*7)/1000</f>
        <v>66.177999999999997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79.5</v>
      </c>
      <c r="C51" s="49">
        <f t="shared" si="21"/>
        <v>78.5</v>
      </c>
      <c r="D51" s="49">
        <f t="shared" si="21"/>
        <v>77.5</v>
      </c>
      <c r="E51" s="49">
        <f t="shared" si="21"/>
        <v>76.5</v>
      </c>
      <c r="F51" s="49">
        <f t="shared" si="21"/>
        <v>75.500000000000014</v>
      </c>
      <c r="G51" s="49">
        <f t="shared" si="21"/>
        <v>74.5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81.451612903225808</v>
      </c>
      <c r="M51" s="49">
        <f>+(M46/M48)/7*1000</f>
        <v>81.523809523809533</v>
      </c>
      <c r="N51" s="49">
        <f>+(N46/N48)/7*1000</f>
        <v>81.527093596059117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322"/>
      <c r="K54" s="32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320" t="s">
        <v>8</v>
      </c>
      <c r="C55" s="321"/>
      <c r="D55" s="321"/>
      <c r="E55" s="321"/>
      <c r="F55" s="321"/>
      <c r="G55" s="318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63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30.1</v>
      </c>
      <c r="C58" s="82">
        <v>37.5</v>
      </c>
      <c r="D58" s="82">
        <v>33.299999999999997</v>
      </c>
      <c r="E58" s="82">
        <v>29.6</v>
      </c>
      <c r="F58" s="82">
        <v>25.2</v>
      </c>
      <c r="G58" s="82"/>
      <c r="H58" s="104">
        <f t="shared" ref="H58:H65" si="22">SUM(B58:G58)</f>
        <v>155.69999999999999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30.1</v>
      </c>
      <c r="C59" s="82">
        <v>37.5</v>
      </c>
      <c r="D59" s="82">
        <v>33.299999999999997</v>
      </c>
      <c r="E59" s="82">
        <v>29.6</v>
      </c>
      <c r="F59" s="82">
        <v>25.2</v>
      </c>
      <c r="G59" s="82"/>
      <c r="H59" s="104">
        <f t="shared" si="22"/>
        <v>155.69999999999999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2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31.2</v>
      </c>
      <c r="C61" s="82">
        <v>39.4</v>
      </c>
      <c r="D61" s="82">
        <v>35.1</v>
      </c>
      <c r="E61" s="82">
        <v>31</v>
      </c>
      <c r="F61" s="82">
        <v>26.5</v>
      </c>
      <c r="G61" s="82"/>
      <c r="H61" s="104">
        <f t="shared" si="22"/>
        <v>163.19999999999999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31.2</v>
      </c>
      <c r="C62" s="82">
        <v>39.4</v>
      </c>
      <c r="D62" s="82">
        <v>35.1</v>
      </c>
      <c r="E62" s="82">
        <v>31</v>
      </c>
      <c r="F62" s="82">
        <v>26.5</v>
      </c>
      <c r="G62" s="82"/>
      <c r="H62" s="104">
        <f t="shared" si="22"/>
        <v>163.19999999999999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/>
      <c r="C63" s="82"/>
      <c r="D63" s="82"/>
      <c r="E63" s="82"/>
      <c r="F63" s="82"/>
      <c r="G63" s="82"/>
      <c r="H63" s="104">
        <f t="shared" si="22"/>
        <v>0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31.2</v>
      </c>
      <c r="C64" s="82">
        <v>39.4</v>
      </c>
      <c r="D64" s="82">
        <v>35.1</v>
      </c>
      <c r="E64" s="82">
        <v>31</v>
      </c>
      <c r="F64" s="82">
        <v>26.6</v>
      </c>
      <c r="G64" s="82"/>
      <c r="H64" s="104">
        <f t="shared" si="22"/>
        <v>163.29999999999998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153.80000000000001</v>
      </c>
      <c r="C65" s="28">
        <f t="shared" si="23"/>
        <v>193.20000000000002</v>
      </c>
      <c r="D65" s="28">
        <f t="shared" si="23"/>
        <v>171.89999999999998</v>
      </c>
      <c r="E65" s="28">
        <f t="shared" si="23"/>
        <v>152.19999999999999</v>
      </c>
      <c r="F65" s="28">
        <f t="shared" si="23"/>
        <v>130</v>
      </c>
      <c r="G65" s="28">
        <f t="shared" si="23"/>
        <v>0</v>
      </c>
      <c r="H65" s="104">
        <f t="shared" si="22"/>
        <v>801.09999999999991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89</v>
      </c>
      <c r="C66" s="31">
        <v>88.5</v>
      </c>
      <c r="D66" s="31">
        <v>88</v>
      </c>
      <c r="E66" s="31">
        <v>88</v>
      </c>
      <c r="F66" s="31">
        <v>88</v>
      </c>
      <c r="G66" s="31"/>
      <c r="H66" s="105">
        <f>+((H65/H67)/7)*1000</f>
        <v>88.304673721340393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247</v>
      </c>
      <c r="C67" s="67">
        <v>312</v>
      </c>
      <c r="D67" s="67">
        <v>279</v>
      </c>
      <c r="E67" s="67">
        <v>247</v>
      </c>
      <c r="F67" s="67">
        <v>211</v>
      </c>
      <c r="G67" s="67"/>
      <c r="H67" s="115">
        <f>SUM(B67:G67)</f>
        <v>1296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((B67*B66)*7/1000-B58-B59)/3</f>
        <v>31.227000000000004</v>
      </c>
      <c r="C68" s="39">
        <f t="shared" si="24"/>
        <v>39.427999999999997</v>
      </c>
      <c r="D68" s="39">
        <f t="shared" si="24"/>
        <v>35.088000000000008</v>
      </c>
      <c r="E68" s="39">
        <f t="shared" si="24"/>
        <v>30.983999999999998</v>
      </c>
      <c r="F68" s="39">
        <f t="shared" si="24"/>
        <v>26.525333333333332</v>
      </c>
      <c r="G68" s="39">
        <f t="shared" si="24"/>
        <v>0</v>
      </c>
      <c r="H68" s="119">
        <f>((H65*1000)/H67)/7</f>
        <v>88.304673721340379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153.881</v>
      </c>
      <c r="C69" s="43">
        <f t="shared" si="25"/>
        <v>193.28399999999999</v>
      </c>
      <c r="D69" s="43">
        <f t="shared" si="25"/>
        <v>171.864</v>
      </c>
      <c r="E69" s="43">
        <f t="shared" si="25"/>
        <v>152.15199999999999</v>
      </c>
      <c r="F69" s="43">
        <f t="shared" si="25"/>
        <v>129.976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88.953152111046847</v>
      </c>
      <c r="C70" s="49">
        <f t="shared" si="26"/>
        <v>88.461538461538467</v>
      </c>
      <c r="D70" s="49">
        <f t="shared" si="26"/>
        <v>88.018433179723488</v>
      </c>
      <c r="E70" s="49">
        <f t="shared" si="26"/>
        <v>88.027761711972232</v>
      </c>
      <c r="F70" s="49">
        <f t="shared" si="26"/>
        <v>88.016249153689913</v>
      </c>
      <c r="G70" s="49" t="e">
        <f t="shared" si="26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R9:S9"/>
    <mergeCell ref="K11:L11"/>
    <mergeCell ref="B15:E15"/>
    <mergeCell ref="F15:L15"/>
    <mergeCell ref="M15:R15"/>
    <mergeCell ref="S15:X15"/>
    <mergeCell ref="B36:H36"/>
    <mergeCell ref="L36:P36"/>
    <mergeCell ref="J54:K54"/>
    <mergeCell ref="B55:G55"/>
    <mergeCell ref="A3:C3"/>
    <mergeCell ref="E9:G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9"/>
  <sheetViews>
    <sheetView topLeftCell="A25" zoomScale="30" zoomScaleNormal="30" workbookViewId="0">
      <selection activeCell="B47" sqref="B47:G47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315" t="s">
        <v>0</v>
      </c>
      <c r="B3" s="315"/>
      <c r="C3" s="315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"/>
      <c r="Z3" s="2"/>
      <c r="AA3" s="2"/>
      <c r="AB3" s="2"/>
      <c r="AC3" s="2"/>
      <c r="AD3" s="296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96" t="s">
        <v>1</v>
      </c>
      <c r="B9" s="296"/>
      <c r="C9" s="296"/>
      <c r="D9" s="1"/>
      <c r="E9" s="316" t="s">
        <v>2</v>
      </c>
      <c r="F9" s="316"/>
      <c r="G9" s="316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316"/>
      <c r="S9" s="31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96"/>
      <c r="B10" s="296"/>
      <c r="C10" s="29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96" t="s">
        <v>4</v>
      </c>
      <c r="B11" s="296"/>
      <c r="C11" s="296"/>
      <c r="D11" s="1"/>
      <c r="E11" s="297">
        <v>1</v>
      </c>
      <c r="F11" s="1"/>
      <c r="G11" s="1"/>
      <c r="H11" s="1"/>
      <c r="I11" s="1"/>
      <c r="J11" s="1"/>
      <c r="K11" s="317" t="s">
        <v>69</v>
      </c>
      <c r="L11" s="317"/>
      <c r="M11" s="298"/>
      <c r="N11" s="298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96"/>
      <c r="B12" s="296"/>
      <c r="C12" s="296"/>
      <c r="D12" s="1"/>
      <c r="E12" s="5"/>
      <c r="F12" s="1"/>
      <c r="G12" s="1"/>
      <c r="H12" s="1"/>
      <c r="I12" s="1"/>
      <c r="J12" s="1"/>
      <c r="K12" s="298"/>
      <c r="L12" s="298"/>
      <c r="M12" s="298"/>
      <c r="N12" s="298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96"/>
      <c r="B13" s="296"/>
      <c r="C13" s="296"/>
      <c r="D13" s="296"/>
      <c r="E13" s="296"/>
      <c r="F13" s="296"/>
      <c r="G13" s="296"/>
      <c r="H13" s="296"/>
      <c r="I13" s="296"/>
      <c r="J13" s="296"/>
      <c r="K13" s="296"/>
      <c r="L13" s="298"/>
      <c r="M13" s="298"/>
      <c r="N13" s="298"/>
      <c r="O13" s="298"/>
      <c r="P13" s="298"/>
      <c r="Q13" s="298"/>
      <c r="R13" s="298"/>
      <c r="S13" s="298"/>
      <c r="T13" s="298"/>
      <c r="U13" s="298"/>
      <c r="V13" s="298"/>
      <c r="W13" s="1"/>
      <c r="X13" s="1"/>
      <c r="Y13" s="1"/>
    </row>
    <row r="14" spans="1:30" s="3" customFormat="1" ht="27" thickBot="1" x14ac:dyDescent="0.3">
      <c r="A14" s="296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328" t="s">
        <v>8</v>
      </c>
      <c r="C15" s="329"/>
      <c r="D15" s="329"/>
      <c r="E15" s="330"/>
      <c r="F15" s="328" t="s">
        <v>55</v>
      </c>
      <c r="G15" s="329"/>
      <c r="H15" s="329"/>
      <c r="I15" s="329"/>
      <c r="J15" s="329"/>
      <c r="K15" s="329"/>
      <c r="L15" s="330"/>
      <c r="M15" s="323" t="s">
        <v>9</v>
      </c>
      <c r="N15" s="323"/>
      <c r="O15" s="323"/>
      <c r="P15" s="323"/>
      <c r="Q15" s="323"/>
      <c r="R15" s="324"/>
      <c r="S15" s="325" t="s">
        <v>30</v>
      </c>
      <c r="T15" s="326"/>
      <c r="U15" s="326"/>
      <c r="V15" s="326"/>
      <c r="W15" s="326"/>
      <c r="X15" s="32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273">
        <v>3</v>
      </c>
      <c r="E16" s="260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260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30.922111111111111</v>
      </c>
      <c r="C18" s="24">
        <v>63.044777777777767</v>
      </c>
      <c r="D18" s="24">
        <v>62.319444444444436</v>
      </c>
      <c r="E18" s="25">
        <v>40.733499999999999</v>
      </c>
      <c r="F18" s="23">
        <v>25.071444444444442</v>
      </c>
      <c r="G18" s="24">
        <v>97.430888888888902</v>
      </c>
      <c r="H18" s="24">
        <v>73.666111111111093</v>
      </c>
      <c r="I18" s="24">
        <v>97.780666666666662</v>
      </c>
      <c r="J18" s="24">
        <v>73.915777777777791</v>
      </c>
      <c r="K18" s="24">
        <v>77.965722222222226</v>
      </c>
      <c r="L18" s="25">
        <v>49.657222222222209</v>
      </c>
      <c r="M18" s="82">
        <v>36.179111111111105</v>
      </c>
      <c r="N18" s="24">
        <v>56.720944444444434</v>
      </c>
      <c r="O18" s="24">
        <v>59.626777777777782</v>
      </c>
      <c r="P18" s="24">
        <v>44.974222222222231</v>
      </c>
      <c r="Q18" s="24">
        <v>53.784666666666681</v>
      </c>
      <c r="R18" s="24">
        <v>45.847666666666669</v>
      </c>
      <c r="S18" s="23">
        <v>29.087499999999995</v>
      </c>
      <c r="T18" s="24">
        <v>45.488722222222215</v>
      </c>
      <c r="U18" s="24">
        <v>62.652111111111104</v>
      </c>
      <c r="V18" s="24">
        <v>45.694999999999993</v>
      </c>
      <c r="W18" s="24">
        <v>53.856944444444444</v>
      </c>
      <c r="X18" s="25">
        <v>56.098111111111109</v>
      </c>
      <c r="Y18" s="26">
        <f t="shared" ref="Y18:Y25" si="0">SUM(B18:X18)</f>
        <v>1282.5194444444442</v>
      </c>
      <c r="AA18" s="2"/>
      <c r="AB18" s="20"/>
    </row>
    <row r="19" spans="1:30" ht="39.950000000000003" customHeight="1" x14ac:dyDescent="0.25">
      <c r="A19" s="95" t="s">
        <v>14</v>
      </c>
      <c r="B19" s="23">
        <v>26.467777777777776</v>
      </c>
      <c r="C19" s="24">
        <v>54.070244444444448</v>
      </c>
      <c r="D19" s="24">
        <v>52.944111111111113</v>
      </c>
      <c r="E19" s="25">
        <v>34.384599999999999</v>
      </c>
      <c r="F19" s="23">
        <v>21.86151111111111</v>
      </c>
      <c r="G19" s="24">
        <v>84.785822222222222</v>
      </c>
      <c r="H19" s="24">
        <v>63.792777777777779</v>
      </c>
      <c r="I19" s="24">
        <v>83.747066666666655</v>
      </c>
      <c r="J19" s="24">
        <v>63.479644444444446</v>
      </c>
      <c r="K19" s="24">
        <v>66.124155555555561</v>
      </c>
      <c r="L19" s="25">
        <v>41.861555555555555</v>
      </c>
      <c r="M19" s="82">
        <v>31.60787777777778</v>
      </c>
      <c r="N19" s="24">
        <v>48.932811111111114</v>
      </c>
      <c r="O19" s="24">
        <v>51.192244444444448</v>
      </c>
      <c r="P19" s="24">
        <v>38.221555555555554</v>
      </c>
      <c r="Q19" s="24">
        <v>45.577666666666666</v>
      </c>
      <c r="R19" s="24">
        <v>38.818266666666666</v>
      </c>
      <c r="S19" s="23">
        <v>25.367500000000003</v>
      </c>
      <c r="T19" s="24">
        <v>39.622255555555554</v>
      </c>
      <c r="U19" s="24">
        <v>53.629377777777776</v>
      </c>
      <c r="V19" s="24">
        <v>38.817999999999998</v>
      </c>
      <c r="W19" s="24">
        <v>45.456111111111106</v>
      </c>
      <c r="X19" s="25">
        <v>47.193977777777775</v>
      </c>
      <c r="Y19" s="26">
        <f t="shared" si="0"/>
        <v>1097.9569111111109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26.221902777777778</v>
      </c>
      <c r="C21" s="24">
        <v>54.070244444444448</v>
      </c>
      <c r="D21" s="24">
        <v>52.944111111111113</v>
      </c>
      <c r="E21" s="25">
        <v>34.384599999999999</v>
      </c>
      <c r="F21" s="23">
        <v>21.654136111111111</v>
      </c>
      <c r="G21" s="24">
        <v>84.785822222222222</v>
      </c>
      <c r="H21" s="24">
        <v>63.792777777777779</v>
      </c>
      <c r="I21" s="24">
        <v>83.747066666666655</v>
      </c>
      <c r="J21" s="24">
        <v>64.114894444444445</v>
      </c>
      <c r="K21" s="24">
        <v>66.124155555555561</v>
      </c>
      <c r="L21" s="25">
        <v>41.861555555555555</v>
      </c>
      <c r="M21" s="82">
        <v>31.60787777777778</v>
      </c>
      <c r="N21" s="24">
        <v>48.932811111111114</v>
      </c>
      <c r="O21" s="24">
        <v>51.192244444444448</v>
      </c>
      <c r="P21" s="24">
        <v>38.221555555555554</v>
      </c>
      <c r="Q21" s="24">
        <v>45.577666666666666</v>
      </c>
      <c r="R21" s="24">
        <v>38.818266666666666</v>
      </c>
      <c r="S21" s="23">
        <v>25.126875000000002</v>
      </c>
      <c r="T21" s="24">
        <v>39.24163055555556</v>
      </c>
      <c r="U21" s="24">
        <v>53.629377777777776</v>
      </c>
      <c r="V21" s="24">
        <v>38.817999999999998</v>
      </c>
      <c r="W21" s="24">
        <v>45.915486111111115</v>
      </c>
      <c r="X21" s="25">
        <v>47.193977777777775</v>
      </c>
      <c r="Y21" s="26">
        <f t="shared" si="0"/>
        <v>1097.9770361111111</v>
      </c>
      <c r="AA21" s="2"/>
      <c r="AB21" s="20"/>
    </row>
    <row r="22" spans="1:30" ht="39.950000000000003" customHeight="1" x14ac:dyDescent="0.25">
      <c r="A22" s="94" t="s">
        <v>17</v>
      </c>
      <c r="B22" s="23">
        <v>26.221902777777778</v>
      </c>
      <c r="C22" s="24">
        <v>54.070244444444448</v>
      </c>
      <c r="D22" s="24">
        <v>52.944111111111113</v>
      </c>
      <c r="E22" s="25">
        <v>34.384599999999999</v>
      </c>
      <c r="F22" s="23">
        <v>21.654136111111111</v>
      </c>
      <c r="G22" s="24">
        <v>84.785822222222222</v>
      </c>
      <c r="H22" s="24">
        <v>63.792777777777779</v>
      </c>
      <c r="I22" s="24">
        <v>83.747066666666655</v>
      </c>
      <c r="J22" s="24">
        <v>64.114894444444445</v>
      </c>
      <c r="K22" s="24">
        <v>66.124155555555561</v>
      </c>
      <c r="L22" s="25">
        <v>41.861555555555555</v>
      </c>
      <c r="M22" s="82">
        <v>31.60787777777778</v>
      </c>
      <c r="N22" s="24">
        <v>48.932811111111114</v>
      </c>
      <c r="O22" s="24">
        <v>51.192244444444448</v>
      </c>
      <c r="P22" s="24">
        <v>38.221555555555554</v>
      </c>
      <c r="Q22" s="24">
        <v>45.577666666666666</v>
      </c>
      <c r="R22" s="24">
        <v>38.818266666666666</v>
      </c>
      <c r="S22" s="23">
        <v>25.126875000000002</v>
      </c>
      <c r="T22" s="24">
        <v>39.24163055555556</v>
      </c>
      <c r="U22" s="24">
        <v>53.629377777777776</v>
      </c>
      <c r="V22" s="24">
        <v>38.817999999999998</v>
      </c>
      <c r="W22" s="24">
        <v>45.915486111111115</v>
      </c>
      <c r="X22" s="25">
        <v>47.193977777777775</v>
      </c>
      <c r="Y22" s="26">
        <f t="shared" si="0"/>
        <v>1097.9770361111111</v>
      </c>
      <c r="AA22" s="2"/>
      <c r="AB22" s="20"/>
    </row>
    <row r="23" spans="1:30" ht="39.950000000000003" customHeight="1" x14ac:dyDescent="0.25">
      <c r="A23" s="95" t="s">
        <v>18</v>
      </c>
      <c r="B23" s="23">
        <v>26.221902777777778</v>
      </c>
      <c r="C23" s="24">
        <v>54.070244444444448</v>
      </c>
      <c r="D23" s="24">
        <v>52.944111111111113</v>
      </c>
      <c r="E23" s="25">
        <v>34.384599999999999</v>
      </c>
      <c r="F23" s="23">
        <v>21.654136111111111</v>
      </c>
      <c r="G23" s="24">
        <v>84.785822222222222</v>
      </c>
      <c r="H23" s="24">
        <v>63.792777777777779</v>
      </c>
      <c r="I23" s="24">
        <v>83.747066666666655</v>
      </c>
      <c r="J23" s="24">
        <v>64.114894444444445</v>
      </c>
      <c r="K23" s="24">
        <v>66.124155555555561</v>
      </c>
      <c r="L23" s="25">
        <v>41.861555555555555</v>
      </c>
      <c r="M23" s="82">
        <v>31.60787777777778</v>
      </c>
      <c r="N23" s="24">
        <v>48.932811111111114</v>
      </c>
      <c r="O23" s="24">
        <v>51.192244444444448</v>
      </c>
      <c r="P23" s="24">
        <v>38.221555555555554</v>
      </c>
      <c r="Q23" s="24">
        <v>45.577666666666666</v>
      </c>
      <c r="R23" s="24">
        <v>38.818266666666666</v>
      </c>
      <c r="S23" s="23">
        <v>25.126875000000002</v>
      </c>
      <c r="T23" s="24">
        <v>39.24163055555556</v>
      </c>
      <c r="U23" s="24">
        <v>53.629377777777776</v>
      </c>
      <c r="V23" s="24">
        <v>38.817999999999998</v>
      </c>
      <c r="W23" s="24">
        <v>45.915486111111115</v>
      </c>
      <c r="X23" s="25">
        <v>47.193977777777775</v>
      </c>
      <c r="Y23" s="26">
        <f t="shared" si="0"/>
        <v>1097.9770361111111</v>
      </c>
      <c r="AA23" s="2"/>
      <c r="AB23" s="20"/>
    </row>
    <row r="24" spans="1:30" ht="39.950000000000003" customHeight="1" x14ac:dyDescent="0.25">
      <c r="A24" s="94" t="s">
        <v>19</v>
      </c>
      <c r="B24" s="23">
        <v>26.221902777777778</v>
      </c>
      <c r="C24" s="24">
        <v>54.070244444444448</v>
      </c>
      <c r="D24" s="24">
        <v>52.944111111111113</v>
      </c>
      <c r="E24" s="25">
        <v>34.384599999999999</v>
      </c>
      <c r="F24" s="23">
        <v>21.654136111111111</v>
      </c>
      <c r="G24" s="24">
        <v>84.785822222222222</v>
      </c>
      <c r="H24" s="24">
        <v>63.792777777777779</v>
      </c>
      <c r="I24" s="24">
        <v>83.747066666666655</v>
      </c>
      <c r="J24" s="24">
        <v>64.114894444444445</v>
      </c>
      <c r="K24" s="24">
        <v>66.124155555555561</v>
      </c>
      <c r="L24" s="25">
        <v>41.861555555555555</v>
      </c>
      <c r="M24" s="82">
        <v>31.60787777777778</v>
      </c>
      <c r="N24" s="24">
        <v>48.932811111111114</v>
      </c>
      <c r="O24" s="24">
        <v>51.192244444444448</v>
      </c>
      <c r="P24" s="24">
        <v>38.221555555555554</v>
      </c>
      <c r="Q24" s="24">
        <v>45.577666666666666</v>
      </c>
      <c r="R24" s="24">
        <v>38.818266666666666</v>
      </c>
      <c r="S24" s="23">
        <v>25.126875000000002</v>
      </c>
      <c r="T24" s="24">
        <v>39.24163055555556</v>
      </c>
      <c r="U24" s="24">
        <v>53.629377777777776</v>
      </c>
      <c r="V24" s="24">
        <v>38.817999999999998</v>
      </c>
      <c r="W24" s="24">
        <v>45.915486111111115</v>
      </c>
      <c r="X24" s="25">
        <v>47.193977777777775</v>
      </c>
      <c r="Y24" s="26">
        <f t="shared" si="0"/>
        <v>1097.9770361111111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162.27750000000003</v>
      </c>
      <c r="C25" s="28">
        <f t="shared" si="1"/>
        <v>333.39600000000002</v>
      </c>
      <c r="D25" s="28">
        <f t="shared" si="1"/>
        <v>327.04000000000002</v>
      </c>
      <c r="E25" s="29">
        <f>SUM(E18:E24)</f>
        <v>212.65650000000002</v>
      </c>
      <c r="F25" s="27">
        <f t="shared" ref="F25:H25" si="2">SUM(F18:F24)</f>
        <v>133.54949999999999</v>
      </c>
      <c r="G25" s="28">
        <f t="shared" si="2"/>
        <v>521.36</v>
      </c>
      <c r="H25" s="28">
        <f t="shared" si="2"/>
        <v>392.62999999999994</v>
      </c>
      <c r="I25" s="28">
        <f>SUM(I18:I24)</f>
        <v>516.51599999999996</v>
      </c>
      <c r="J25" s="28">
        <f t="shared" ref="J25:L25" si="3">SUM(J18:J24)</f>
        <v>393.85500000000002</v>
      </c>
      <c r="K25" s="28">
        <f t="shared" si="3"/>
        <v>408.5865</v>
      </c>
      <c r="L25" s="29">
        <f t="shared" si="3"/>
        <v>258.96499999999997</v>
      </c>
      <c r="M25" s="84">
        <f>SUM(M18:M24)</f>
        <v>194.21850000000003</v>
      </c>
      <c r="N25" s="28">
        <f t="shared" ref="N25:R25" si="4">SUM(N18:N24)</f>
        <v>301.38499999999999</v>
      </c>
      <c r="O25" s="28">
        <f t="shared" si="4"/>
        <v>315.58800000000002</v>
      </c>
      <c r="P25" s="28">
        <f t="shared" si="4"/>
        <v>236.08199999999999</v>
      </c>
      <c r="Q25" s="28">
        <f t="shared" si="4"/>
        <v>281.673</v>
      </c>
      <c r="R25" s="28">
        <f t="shared" si="4"/>
        <v>239.93899999999996</v>
      </c>
      <c r="S25" s="27">
        <f>SUM(S18:S24)</f>
        <v>154.96250000000001</v>
      </c>
      <c r="T25" s="28">
        <f t="shared" ref="T25:X25" si="5">SUM(T18:T24)</f>
        <v>242.07750000000001</v>
      </c>
      <c r="U25" s="28">
        <f t="shared" si="5"/>
        <v>330.79900000000004</v>
      </c>
      <c r="V25" s="28">
        <f t="shared" si="5"/>
        <v>239.78499999999997</v>
      </c>
      <c r="W25" s="28">
        <f t="shared" si="5"/>
        <v>282.97500000000002</v>
      </c>
      <c r="X25" s="29">
        <f t="shared" si="5"/>
        <v>292.06799999999998</v>
      </c>
      <c r="Y25" s="26">
        <f t="shared" si="0"/>
        <v>6772.384500000001</v>
      </c>
    </row>
    <row r="26" spans="1:30" s="2" customFormat="1" ht="36.75" customHeight="1" x14ac:dyDescent="0.25">
      <c r="A26" s="96" t="s">
        <v>20</v>
      </c>
      <c r="B26" s="30">
        <v>82.5</v>
      </c>
      <c r="C26" s="31">
        <v>81</v>
      </c>
      <c r="D26" s="31">
        <v>80</v>
      </c>
      <c r="E26" s="32">
        <v>78.5</v>
      </c>
      <c r="F26" s="30">
        <v>80.5</v>
      </c>
      <c r="G26" s="31">
        <v>80</v>
      </c>
      <c r="H26" s="31">
        <v>79</v>
      </c>
      <c r="I26" s="31">
        <v>78</v>
      </c>
      <c r="J26" s="31">
        <v>77.5</v>
      </c>
      <c r="K26" s="31">
        <v>76.5</v>
      </c>
      <c r="L26" s="32">
        <v>75.5</v>
      </c>
      <c r="M26" s="85">
        <v>79.5</v>
      </c>
      <c r="N26" s="31">
        <v>79</v>
      </c>
      <c r="O26" s="31">
        <v>78</v>
      </c>
      <c r="P26" s="31">
        <v>77</v>
      </c>
      <c r="Q26" s="31">
        <v>76.5</v>
      </c>
      <c r="R26" s="31">
        <v>75.5</v>
      </c>
      <c r="S26" s="30">
        <v>80.5</v>
      </c>
      <c r="T26" s="31">
        <v>79.5</v>
      </c>
      <c r="U26" s="31">
        <v>78.5</v>
      </c>
      <c r="V26" s="31">
        <v>77.5</v>
      </c>
      <c r="W26" s="31">
        <v>77</v>
      </c>
      <c r="X26" s="32">
        <v>76</v>
      </c>
      <c r="Y26" s="33">
        <f>+((Y25/Y27)/7)*1000</f>
        <v>78.269031631745023</v>
      </c>
    </row>
    <row r="27" spans="1:30" s="2" customFormat="1" ht="33" customHeight="1" x14ac:dyDescent="0.25">
      <c r="A27" s="97" t="s">
        <v>21</v>
      </c>
      <c r="B27" s="34">
        <v>281</v>
      </c>
      <c r="C27" s="35">
        <v>588</v>
      </c>
      <c r="D27" s="35">
        <v>584</v>
      </c>
      <c r="E27" s="36">
        <v>387</v>
      </c>
      <c r="F27" s="34">
        <v>237</v>
      </c>
      <c r="G27" s="35">
        <v>931</v>
      </c>
      <c r="H27" s="35">
        <v>710</v>
      </c>
      <c r="I27" s="35">
        <v>946</v>
      </c>
      <c r="J27" s="35">
        <v>726</v>
      </c>
      <c r="K27" s="35">
        <v>763</v>
      </c>
      <c r="L27" s="36">
        <v>490</v>
      </c>
      <c r="M27" s="86">
        <v>349</v>
      </c>
      <c r="N27" s="35">
        <v>545</v>
      </c>
      <c r="O27" s="35">
        <v>578</v>
      </c>
      <c r="P27" s="35">
        <v>438</v>
      </c>
      <c r="Q27" s="35">
        <v>526</v>
      </c>
      <c r="R27" s="35">
        <v>454</v>
      </c>
      <c r="S27" s="34">
        <v>275</v>
      </c>
      <c r="T27" s="35">
        <v>435</v>
      </c>
      <c r="U27" s="35">
        <v>602</v>
      </c>
      <c r="V27" s="35">
        <v>442</v>
      </c>
      <c r="W27" s="35">
        <v>525</v>
      </c>
      <c r="X27" s="36">
        <v>549</v>
      </c>
      <c r="Y27" s="37">
        <f>SUM(B27:X27)</f>
        <v>12361</v>
      </c>
      <c r="Z27" s="2">
        <f>((Y25*1000)/Y27)/7</f>
        <v>78.269031631745023</v>
      </c>
    </row>
    <row r="28" spans="1:30" s="2" customFormat="1" ht="33" customHeight="1" x14ac:dyDescent="0.25">
      <c r="A28" s="98" t="s">
        <v>22</v>
      </c>
      <c r="B28" s="38">
        <f>((B27*B26)*7/1000-B18-B19)/4</f>
        <v>26.221902777777778</v>
      </c>
      <c r="C28" s="39">
        <f t="shared" ref="C28:X28" si="6">((C27*C26)*7/1000-C18-C19)/4</f>
        <v>54.070244444444448</v>
      </c>
      <c r="D28" s="39">
        <f t="shared" si="6"/>
        <v>52.944111111111113</v>
      </c>
      <c r="E28" s="40">
        <f t="shared" si="6"/>
        <v>34.384599999999999</v>
      </c>
      <c r="F28" s="38">
        <f t="shared" si="6"/>
        <v>21.654136111111111</v>
      </c>
      <c r="G28" s="39">
        <f t="shared" si="6"/>
        <v>84.785822222222222</v>
      </c>
      <c r="H28" s="39">
        <f t="shared" si="6"/>
        <v>63.792777777777779</v>
      </c>
      <c r="I28" s="39">
        <f t="shared" si="6"/>
        <v>83.747066666666655</v>
      </c>
      <c r="J28" s="39">
        <f t="shared" si="6"/>
        <v>64.114894444444445</v>
      </c>
      <c r="K28" s="39">
        <f t="shared" si="6"/>
        <v>66.124155555555561</v>
      </c>
      <c r="L28" s="40">
        <f t="shared" si="6"/>
        <v>41.861555555555555</v>
      </c>
      <c r="M28" s="87">
        <f t="shared" si="6"/>
        <v>31.60787777777778</v>
      </c>
      <c r="N28" s="39">
        <f t="shared" si="6"/>
        <v>48.932811111111114</v>
      </c>
      <c r="O28" s="39">
        <f t="shared" si="6"/>
        <v>51.192244444444448</v>
      </c>
      <c r="P28" s="39">
        <f t="shared" si="6"/>
        <v>38.221555555555554</v>
      </c>
      <c r="Q28" s="39">
        <f t="shared" si="6"/>
        <v>45.577666666666666</v>
      </c>
      <c r="R28" s="39">
        <f t="shared" si="6"/>
        <v>38.818266666666666</v>
      </c>
      <c r="S28" s="38">
        <f t="shared" si="6"/>
        <v>25.126875000000002</v>
      </c>
      <c r="T28" s="39">
        <f t="shared" si="6"/>
        <v>39.24163055555556</v>
      </c>
      <c r="U28" s="39">
        <f t="shared" si="6"/>
        <v>53.629377777777776</v>
      </c>
      <c r="V28" s="39">
        <f t="shared" si="6"/>
        <v>38.817999999999998</v>
      </c>
      <c r="W28" s="39">
        <f t="shared" si="6"/>
        <v>45.915486111111115</v>
      </c>
      <c r="X28" s="40">
        <f t="shared" si="6"/>
        <v>47.193977777777775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162.2775</v>
      </c>
      <c r="C29" s="43">
        <f t="shared" si="7"/>
        <v>333.39600000000002</v>
      </c>
      <c r="D29" s="43">
        <f t="shared" si="7"/>
        <v>327.04000000000002</v>
      </c>
      <c r="E29" s="90">
        <f>((E27*E26)*7)/1000</f>
        <v>212.65649999999999</v>
      </c>
      <c r="F29" s="42">
        <f>((F27*F26)*7)/1000</f>
        <v>133.54949999999999</v>
      </c>
      <c r="G29" s="43">
        <f t="shared" ref="G29:H29" si="8">((G27*G26)*7)/1000</f>
        <v>521.36</v>
      </c>
      <c r="H29" s="43">
        <f t="shared" si="8"/>
        <v>392.63</v>
      </c>
      <c r="I29" s="43">
        <f>((I27*I26)*7)/1000</f>
        <v>516.51599999999996</v>
      </c>
      <c r="J29" s="43">
        <f>((J27*J26)*7)/1000</f>
        <v>393.85500000000002</v>
      </c>
      <c r="K29" s="43">
        <f t="shared" ref="K29:L29" si="9">((K27*K26)*7)/1000</f>
        <v>408.5865</v>
      </c>
      <c r="L29" s="90">
        <f t="shared" si="9"/>
        <v>258.96499999999997</v>
      </c>
      <c r="M29" s="88">
        <f>((M27*M26)*7)/1000</f>
        <v>194.21850000000001</v>
      </c>
      <c r="N29" s="43">
        <f>((N27*N26)*7)/1000</f>
        <v>301.38499999999999</v>
      </c>
      <c r="O29" s="43">
        <f>((O27*O26)*7)/1000</f>
        <v>315.58800000000002</v>
      </c>
      <c r="P29" s="43">
        <f t="shared" ref="P29:X29" si="10">((P27*P26)*7)/1000</f>
        <v>236.08199999999999</v>
      </c>
      <c r="Q29" s="43">
        <f t="shared" si="10"/>
        <v>281.673</v>
      </c>
      <c r="R29" s="43">
        <f t="shared" si="10"/>
        <v>239.93899999999999</v>
      </c>
      <c r="S29" s="44">
        <f t="shared" si="10"/>
        <v>154.96250000000001</v>
      </c>
      <c r="T29" s="45">
        <f t="shared" si="10"/>
        <v>242.07749999999999</v>
      </c>
      <c r="U29" s="45">
        <f t="shared" si="10"/>
        <v>330.79899999999998</v>
      </c>
      <c r="V29" s="45">
        <f t="shared" si="10"/>
        <v>239.785</v>
      </c>
      <c r="W29" s="45">
        <f t="shared" si="10"/>
        <v>282.97500000000002</v>
      </c>
      <c r="X29" s="46">
        <f t="shared" si="10"/>
        <v>292.06799999999998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82.500000000000014</v>
      </c>
      <c r="C30" s="49">
        <f t="shared" si="11"/>
        <v>81</v>
      </c>
      <c r="D30" s="49">
        <f t="shared" si="11"/>
        <v>80</v>
      </c>
      <c r="E30" s="50">
        <f>+(E25/E27)/7*1000</f>
        <v>78.500000000000014</v>
      </c>
      <c r="F30" s="48">
        <f t="shared" ref="F30:H30" si="12">+(F25/F27)/7*1000</f>
        <v>80.5</v>
      </c>
      <c r="G30" s="49">
        <f t="shared" si="12"/>
        <v>80</v>
      </c>
      <c r="H30" s="49">
        <f t="shared" si="12"/>
        <v>78.999999999999986</v>
      </c>
      <c r="I30" s="49">
        <f>+(I25/I27)/7*1000</f>
        <v>77.999999999999986</v>
      </c>
      <c r="J30" s="49">
        <f t="shared" ref="J30:L30" si="13">+(J25/J27)/7*1000</f>
        <v>77.5</v>
      </c>
      <c r="K30" s="49">
        <f t="shared" si="13"/>
        <v>76.5</v>
      </c>
      <c r="L30" s="50">
        <f t="shared" si="13"/>
        <v>75.5</v>
      </c>
      <c r="M30" s="89">
        <f>+(M25/M27)/7*1000</f>
        <v>79.500000000000014</v>
      </c>
      <c r="N30" s="49">
        <f t="shared" ref="N30:X30" si="14">+(N25/N27)/7*1000</f>
        <v>78.999999999999986</v>
      </c>
      <c r="O30" s="49">
        <f t="shared" si="14"/>
        <v>78</v>
      </c>
      <c r="P30" s="49">
        <f t="shared" si="14"/>
        <v>77</v>
      </c>
      <c r="Q30" s="49">
        <f t="shared" si="14"/>
        <v>76.5</v>
      </c>
      <c r="R30" s="49">
        <f t="shared" si="14"/>
        <v>75.5</v>
      </c>
      <c r="S30" s="48">
        <f t="shared" si="14"/>
        <v>80.5</v>
      </c>
      <c r="T30" s="49">
        <f t="shared" si="14"/>
        <v>79.5</v>
      </c>
      <c r="U30" s="49">
        <f t="shared" si="14"/>
        <v>78.500000000000014</v>
      </c>
      <c r="V30" s="49">
        <f t="shared" si="14"/>
        <v>77.5</v>
      </c>
      <c r="W30" s="49">
        <f t="shared" si="14"/>
        <v>77</v>
      </c>
      <c r="X30" s="50">
        <f t="shared" si="14"/>
        <v>75.999999999999986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320" t="s">
        <v>26</v>
      </c>
      <c r="C36" s="321"/>
      <c r="D36" s="321"/>
      <c r="E36" s="321"/>
      <c r="F36" s="321"/>
      <c r="G36" s="321"/>
      <c r="H36" s="318"/>
      <c r="I36" s="102"/>
      <c r="J36" s="55" t="s">
        <v>27</v>
      </c>
      <c r="K36" s="110"/>
      <c r="L36" s="321" t="s">
        <v>26</v>
      </c>
      <c r="M36" s="321"/>
      <c r="N36" s="321"/>
      <c r="O36" s="321"/>
      <c r="P36" s="318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32.539944444444444</v>
      </c>
      <c r="C39" s="82">
        <v>71.762111111111096</v>
      </c>
      <c r="D39" s="82">
        <v>80.546111111111102</v>
      </c>
      <c r="E39" s="82">
        <v>68.569500000000005</v>
      </c>
      <c r="F39" s="82">
        <v>78.406981481481466</v>
      </c>
      <c r="G39" s="82">
        <v>78.231388888888887</v>
      </c>
      <c r="H39" s="82"/>
      <c r="I39" s="104">
        <f t="shared" ref="I39:I46" si="15">SUM(B39:H39)</f>
        <v>410.05603703703702</v>
      </c>
      <c r="J39" s="2"/>
      <c r="K39" s="94" t="s">
        <v>13</v>
      </c>
      <c r="L39" s="82">
        <v>14.4</v>
      </c>
      <c r="M39" s="82">
        <v>17.5</v>
      </c>
      <c r="N39" s="82">
        <v>13.5</v>
      </c>
      <c r="O39" s="82"/>
      <c r="P39" s="82"/>
      <c r="Q39" s="104">
        <f t="shared" ref="Q39:Q46" si="16">SUM(L39:P39)</f>
        <v>45.4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27.367111111111107</v>
      </c>
      <c r="C40" s="82">
        <v>60.649777777777786</v>
      </c>
      <c r="D40" s="82">
        <v>68.760177777777784</v>
      </c>
      <c r="E40" s="82">
        <v>58.935600000000001</v>
      </c>
      <c r="F40" s="82">
        <v>67.041103703703712</v>
      </c>
      <c r="G40" s="82">
        <v>66.56172222222223</v>
      </c>
      <c r="H40" s="82"/>
      <c r="I40" s="104">
        <f t="shared" si="15"/>
        <v>349.31549259259259</v>
      </c>
      <c r="J40" s="2"/>
      <c r="K40" s="95" t="s">
        <v>14</v>
      </c>
      <c r="L40" s="82">
        <v>12.1</v>
      </c>
      <c r="M40" s="82">
        <v>14.5</v>
      </c>
      <c r="N40" s="82">
        <v>11.1</v>
      </c>
      <c r="O40" s="82"/>
      <c r="P40" s="82"/>
      <c r="Q40" s="104">
        <f t="shared" si="16"/>
        <v>37.700000000000003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27.367111111111107</v>
      </c>
      <c r="C42" s="82">
        <v>60.649777777777786</v>
      </c>
      <c r="D42" s="82">
        <v>68.760177777777784</v>
      </c>
      <c r="E42" s="82">
        <v>58.935600000000001</v>
      </c>
      <c r="F42" s="82">
        <v>67.041103703703712</v>
      </c>
      <c r="G42" s="82">
        <v>66.56172222222223</v>
      </c>
      <c r="H42" s="82"/>
      <c r="I42" s="104">
        <f t="shared" si="15"/>
        <v>349.31549259259259</v>
      </c>
      <c r="J42" s="2"/>
      <c r="K42" s="95" t="s">
        <v>16</v>
      </c>
      <c r="L42" s="82">
        <v>12.1</v>
      </c>
      <c r="M42" s="82">
        <v>14.5</v>
      </c>
      <c r="N42" s="82">
        <v>11.1</v>
      </c>
      <c r="O42" s="82"/>
      <c r="P42" s="82"/>
      <c r="Q42" s="104">
        <f t="shared" si="16"/>
        <v>37.700000000000003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27.367111111111107</v>
      </c>
      <c r="C43" s="82">
        <v>60.649777777777786</v>
      </c>
      <c r="D43" s="82">
        <v>68.760177777777784</v>
      </c>
      <c r="E43" s="82">
        <v>58.935600000000001</v>
      </c>
      <c r="F43" s="82">
        <v>67.041103703703712</v>
      </c>
      <c r="G43" s="82">
        <v>66.56172222222223</v>
      </c>
      <c r="H43" s="82"/>
      <c r="I43" s="104">
        <f t="shared" si="15"/>
        <v>349.31549259259259</v>
      </c>
      <c r="J43" s="2"/>
      <c r="K43" s="94" t="s">
        <v>17</v>
      </c>
      <c r="L43" s="82">
        <v>12.1</v>
      </c>
      <c r="M43" s="82">
        <v>14.6</v>
      </c>
      <c r="N43" s="82">
        <v>11.1</v>
      </c>
      <c r="O43" s="82"/>
      <c r="P43" s="82"/>
      <c r="Q43" s="104">
        <f t="shared" si="16"/>
        <v>37.799999999999997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27.367111111111107</v>
      </c>
      <c r="C44" s="82">
        <v>60.649777777777786</v>
      </c>
      <c r="D44" s="82">
        <v>68.760177777777784</v>
      </c>
      <c r="E44" s="82">
        <v>58.935600000000001</v>
      </c>
      <c r="F44" s="82">
        <v>67.041103703703712</v>
      </c>
      <c r="G44" s="82">
        <v>66.56172222222223</v>
      </c>
      <c r="H44" s="82"/>
      <c r="I44" s="104">
        <f t="shared" si="15"/>
        <v>349.31549259259259</v>
      </c>
      <c r="J44" s="2"/>
      <c r="K44" s="95" t="s">
        <v>18</v>
      </c>
      <c r="L44" s="82">
        <v>12.2</v>
      </c>
      <c r="M44" s="82">
        <v>14.6</v>
      </c>
      <c r="N44" s="82">
        <v>11.2</v>
      </c>
      <c r="O44" s="82"/>
      <c r="P44" s="82"/>
      <c r="Q44" s="104">
        <f t="shared" si="16"/>
        <v>38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27.367111111111107</v>
      </c>
      <c r="C45" s="82">
        <v>60.649777777777786</v>
      </c>
      <c r="D45" s="82">
        <v>68.760177777777784</v>
      </c>
      <c r="E45" s="82">
        <v>58.935600000000001</v>
      </c>
      <c r="F45" s="82">
        <v>67.041103703703712</v>
      </c>
      <c r="G45" s="82">
        <v>66.56172222222223</v>
      </c>
      <c r="H45" s="82"/>
      <c r="I45" s="104">
        <f t="shared" si="15"/>
        <v>349.31549259259259</v>
      </c>
      <c r="J45" s="2"/>
      <c r="K45" s="94" t="s">
        <v>19</v>
      </c>
      <c r="L45" s="82">
        <v>12.2</v>
      </c>
      <c r="M45" s="82">
        <v>14.6</v>
      </c>
      <c r="N45" s="82">
        <v>11.2</v>
      </c>
      <c r="O45" s="82"/>
      <c r="P45" s="82"/>
      <c r="Q45" s="104">
        <f t="shared" si="16"/>
        <v>38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169.37549999999999</v>
      </c>
      <c r="C46" s="28">
        <f t="shared" si="17"/>
        <v>375.01100000000002</v>
      </c>
      <c r="D46" s="28">
        <f t="shared" si="17"/>
        <v>424.34700000000009</v>
      </c>
      <c r="E46" s="28">
        <f t="shared" si="17"/>
        <v>363.2475</v>
      </c>
      <c r="F46" s="28">
        <f t="shared" si="17"/>
        <v>413.61249999999995</v>
      </c>
      <c r="G46" s="28">
        <f t="shared" si="17"/>
        <v>411.03999999999996</v>
      </c>
      <c r="H46" s="28">
        <f t="shared" si="17"/>
        <v>0</v>
      </c>
      <c r="I46" s="104">
        <f t="shared" si="15"/>
        <v>2156.6334999999999</v>
      </c>
      <c r="K46" s="80" t="s">
        <v>11</v>
      </c>
      <c r="L46" s="84">
        <f>SUM(L39:L45)</f>
        <v>75.100000000000009</v>
      </c>
      <c r="M46" s="28">
        <f>SUM(M39:M45)</f>
        <v>90.3</v>
      </c>
      <c r="N46" s="28">
        <f>SUM(N39:N45)</f>
        <v>69.2</v>
      </c>
      <c r="O46" s="28">
        <f>SUM(O39:O45)</f>
        <v>0</v>
      </c>
      <c r="P46" s="28">
        <f>SUM(P39:P45)</f>
        <v>0</v>
      </c>
      <c r="Q46" s="104">
        <f t="shared" si="16"/>
        <v>234.60000000000002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85.5</v>
      </c>
      <c r="C47" s="31">
        <v>84.5</v>
      </c>
      <c r="D47" s="31">
        <v>83.5</v>
      </c>
      <c r="E47" s="31">
        <v>82.5</v>
      </c>
      <c r="F47" s="31">
        <v>81.5</v>
      </c>
      <c r="G47" s="31">
        <v>80</v>
      </c>
      <c r="H47" s="31"/>
      <c r="I47" s="105">
        <f>+((I46/I48)/7)*1000</f>
        <v>82.575850978289992</v>
      </c>
      <c r="K47" s="113" t="s">
        <v>20</v>
      </c>
      <c r="L47" s="85">
        <v>86.5</v>
      </c>
      <c r="M47" s="31">
        <v>86</v>
      </c>
      <c r="N47" s="31">
        <v>86</v>
      </c>
      <c r="O47" s="31"/>
      <c r="P47" s="31"/>
      <c r="Q47" s="105">
        <f>+((Q46/Q48)/7)*1000</f>
        <v>86.154976129269187</v>
      </c>
      <c r="R47" s="65"/>
      <c r="S47" s="65"/>
    </row>
    <row r="48" spans="1:30" ht="33.75" customHeight="1" x14ac:dyDescent="0.25">
      <c r="A48" s="97" t="s">
        <v>21</v>
      </c>
      <c r="B48" s="86">
        <v>283</v>
      </c>
      <c r="C48" s="35">
        <v>634</v>
      </c>
      <c r="D48" s="35">
        <v>726</v>
      </c>
      <c r="E48" s="35">
        <v>629</v>
      </c>
      <c r="F48" s="35">
        <v>725</v>
      </c>
      <c r="G48" s="35">
        <v>734</v>
      </c>
      <c r="H48" s="35"/>
      <c r="I48" s="106">
        <f>SUM(B48:H48)</f>
        <v>3731</v>
      </c>
      <c r="J48" s="66"/>
      <c r="K48" s="97" t="s">
        <v>21</v>
      </c>
      <c r="L48" s="109">
        <v>124</v>
      </c>
      <c r="M48" s="67">
        <v>150</v>
      </c>
      <c r="N48" s="67">
        <v>115</v>
      </c>
      <c r="O48" s="67"/>
      <c r="P48" s="67"/>
      <c r="Q48" s="115">
        <f>SUM(L48:P48)</f>
        <v>389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((B48*B47)*7/1000-B39)/5</f>
        <v>27.367111111111107</v>
      </c>
      <c r="C49" s="39">
        <f t="shared" si="18"/>
        <v>60.649777777777786</v>
      </c>
      <c r="D49" s="39">
        <f t="shared" si="18"/>
        <v>68.760177777777784</v>
      </c>
      <c r="E49" s="39">
        <f t="shared" si="18"/>
        <v>58.935600000000001</v>
      </c>
      <c r="F49" s="39">
        <f t="shared" si="18"/>
        <v>67.041103703703712</v>
      </c>
      <c r="G49" s="39">
        <f t="shared" si="18"/>
        <v>66.56172222222223</v>
      </c>
      <c r="H49" s="39">
        <f t="shared" si="18"/>
        <v>0</v>
      </c>
      <c r="I49" s="107">
        <f>((I46*1000)/I48)/7</f>
        <v>82.575850978289992</v>
      </c>
      <c r="K49" s="98" t="s">
        <v>22</v>
      </c>
      <c r="L49" s="87">
        <f t="shared" ref="L49:P49" si="19">((L48*L47)*7/1000-L39)/5</f>
        <v>12.136399999999998</v>
      </c>
      <c r="M49" s="39">
        <f t="shared" si="19"/>
        <v>14.559999999999999</v>
      </c>
      <c r="N49" s="39">
        <f t="shared" si="19"/>
        <v>11.146000000000001</v>
      </c>
      <c r="O49" s="39">
        <f t="shared" si="19"/>
        <v>0</v>
      </c>
      <c r="P49" s="39">
        <f t="shared" si="19"/>
        <v>0</v>
      </c>
      <c r="Q49" s="116">
        <f>((Q46*1000)/Q48)/7</f>
        <v>86.154976129269201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169.37549999999999</v>
      </c>
      <c r="C50" s="43">
        <f t="shared" si="20"/>
        <v>375.01100000000002</v>
      </c>
      <c r="D50" s="43">
        <f t="shared" si="20"/>
        <v>424.34699999999998</v>
      </c>
      <c r="E50" s="43">
        <f t="shared" si="20"/>
        <v>363.2475</v>
      </c>
      <c r="F50" s="43">
        <f t="shared" si="20"/>
        <v>413.61250000000001</v>
      </c>
      <c r="G50" s="43">
        <f t="shared" si="20"/>
        <v>411.04</v>
      </c>
      <c r="H50" s="43">
        <f t="shared" si="20"/>
        <v>0</v>
      </c>
      <c r="I50" s="90"/>
      <c r="K50" s="99" t="s">
        <v>23</v>
      </c>
      <c r="L50" s="88">
        <f>((L48*L47)*7)/1000</f>
        <v>75.081999999999994</v>
      </c>
      <c r="M50" s="43">
        <f>((M48*M47)*7)/1000</f>
        <v>90.3</v>
      </c>
      <c r="N50" s="43">
        <f>((N48*N47)*7)/1000</f>
        <v>69.23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85.499999999999986</v>
      </c>
      <c r="C51" s="49">
        <f t="shared" si="21"/>
        <v>84.5</v>
      </c>
      <c r="D51" s="49">
        <f t="shared" si="21"/>
        <v>83.500000000000014</v>
      </c>
      <c r="E51" s="49">
        <f t="shared" si="21"/>
        <v>82.5</v>
      </c>
      <c r="F51" s="49">
        <f t="shared" si="21"/>
        <v>81.499999999999986</v>
      </c>
      <c r="G51" s="49">
        <f t="shared" si="21"/>
        <v>79.999999999999986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86.52073732718894</v>
      </c>
      <c r="M51" s="49">
        <f>+(M46/M48)/7*1000</f>
        <v>86</v>
      </c>
      <c r="N51" s="49">
        <f>+(N46/N48)/7*1000</f>
        <v>85.962732919254677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322"/>
      <c r="K54" s="32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320" t="s">
        <v>8</v>
      </c>
      <c r="C55" s="321"/>
      <c r="D55" s="321"/>
      <c r="E55" s="321"/>
      <c r="F55" s="321"/>
      <c r="G55" s="318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63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31.2</v>
      </c>
      <c r="C58" s="82">
        <v>39.4</v>
      </c>
      <c r="D58" s="82">
        <v>35.1</v>
      </c>
      <c r="E58" s="82">
        <v>31</v>
      </c>
      <c r="F58" s="82">
        <v>26.6</v>
      </c>
      <c r="G58" s="82"/>
      <c r="H58" s="104">
        <f t="shared" ref="H58:H65" si="22">SUM(B58:G58)</f>
        <v>163.29999999999998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26.2</v>
      </c>
      <c r="C59" s="82">
        <v>32.700000000000003</v>
      </c>
      <c r="D59" s="82">
        <v>28.9</v>
      </c>
      <c r="E59" s="82">
        <v>25.6</v>
      </c>
      <c r="F59" s="82">
        <v>21.7</v>
      </c>
      <c r="G59" s="82"/>
      <c r="H59" s="104">
        <f t="shared" si="22"/>
        <v>135.1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2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26</v>
      </c>
      <c r="C61" s="82">
        <v>32.700000000000003</v>
      </c>
      <c r="D61" s="82">
        <v>28.9</v>
      </c>
      <c r="E61" s="82">
        <v>25.6</v>
      </c>
      <c r="F61" s="82">
        <v>21.7</v>
      </c>
      <c r="G61" s="82"/>
      <c r="H61" s="104">
        <f t="shared" si="22"/>
        <v>134.89999999999998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26.1</v>
      </c>
      <c r="C62" s="82">
        <v>32.700000000000003</v>
      </c>
      <c r="D62" s="82">
        <v>28.9</v>
      </c>
      <c r="E62" s="82">
        <v>25.6</v>
      </c>
      <c r="F62" s="82">
        <v>21.7</v>
      </c>
      <c r="G62" s="82"/>
      <c r="H62" s="104">
        <f t="shared" si="22"/>
        <v>135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>
        <v>26.1</v>
      </c>
      <c r="C63" s="82">
        <v>32.700000000000003</v>
      </c>
      <c r="D63" s="82">
        <v>28.9</v>
      </c>
      <c r="E63" s="82">
        <v>25.6</v>
      </c>
      <c r="F63" s="82">
        <v>21.7</v>
      </c>
      <c r="G63" s="82"/>
      <c r="H63" s="104">
        <f t="shared" si="22"/>
        <v>135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26.1</v>
      </c>
      <c r="C64" s="82">
        <v>32.799999999999997</v>
      </c>
      <c r="D64" s="82">
        <v>28.9</v>
      </c>
      <c r="E64" s="82">
        <v>25.6</v>
      </c>
      <c r="F64" s="82">
        <v>21.8</v>
      </c>
      <c r="G64" s="82"/>
      <c r="H64" s="104">
        <f t="shared" si="22"/>
        <v>135.20000000000002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161.69999999999999</v>
      </c>
      <c r="C65" s="28">
        <f t="shared" si="23"/>
        <v>203</v>
      </c>
      <c r="D65" s="28">
        <f t="shared" si="23"/>
        <v>179.60000000000002</v>
      </c>
      <c r="E65" s="28">
        <f t="shared" si="23"/>
        <v>159</v>
      </c>
      <c r="F65" s="28">
        <f t="shared" si="23"/>
        <v>135.20000000000002</v>
      </c>
      <c r="G65" s="28">
        <f t="shared" si="23"/>
        <v>0</v>
      </c>
      <c r="H65" s="104">
        <f t="shared" si="22"/>
        <v>838.5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93.5</v>
      </c>
      <c r="C66" s="31">
        <v>93</v>
      </c>
      <c r="D66" s="31">
        <v>92</v>
      </c>
      <c r="E66" s="31">
        <v>92</v>
      </c>
      <c r="F66" s="31">
        <v>92</v>
      </c>
      <c r="G66" s="31"/>
      <c r="H66" s="105">
        <f>+((H65/H67)/7)*1000</f>
        <v>92.498621070049651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247</v>
      </c>
      <c r="C67" s="67">
        <v>312</v>
      </c>
      <c r="D67" s="67">
        <v>279</v>
      </c>
      <c r="E67" s="67">
        <v>247</v>
      </c>
      <c r="F67" s="67">
        <v>210</v>
      </c>
      <c r="G67" s="67"/>
      <c r="H67" s="115">
        <f>SUM(B67:G67)</f>
        <v>1295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((B67*B66)*7/1000-B58-B59)/4</f>
        <v>26.065375</v>
      </c>
      <c r="C68" s="39">
        <f t="shared" si="24"/>
        <v>32.753</v>
      </c>
      <c r="D68" s="39">
        <f t="shared" si="24"/>
        <v>28.918999999999997</v>
      </c>
      <c r="E68" s="39">
        <f t="shared" si="24"/>
        <v>25.617000000000004</v>
      </c>
      <c r="F68" s="39">
        <f t="shared" si="24"/>
        <v>21.735000000000003</v>
      </c>
      <c r="G68" s="39">
        <f t="shared" si="24"/>
        <v>0</v>
      </c>
      <c r="H68" s="119">
        <f>((H65*1000)/H67)/7</f>
        <v>92.498621070049651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161.66149999999999</v>
      </c>
      <c r="C69" s="43">
        <f t="shared" si="25"/>
        <v>203.11199999999999</v>
      </c>
      <c r="D69" s="43">
        <f t="shared" si="25"/>
        <v>179.67599999999999</v>
      </c>
      <c r="E69" s="43">
        <f t="shared" si="25"/>
        <v>159.06800000000001</v>
      </c>
      <c r="F69" s="43">
        <f t="shared" si="25"/>
        <v>135.24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93.522267206477736</v>
      </c>
      <c r="C70" s="49">
        <f t="shared" si="26"/>
        <v>92.948717948717956</v>
      </c>
      <c r="D70" s="49">
        <f t="shared" si="26"/>
        <v>91.961085509472611</v>
      </c>
      <c r="E70" s="49">
        <f t="shared" si="26"/>
        <v>91.960670908039319</v>
      </c>
      <c r="F70" s="49">
        <f t="shared" si="26"/>
        <v>91.972789115646279</v>
      </c>
      <c r="G70" s="49" t="e">
        <f t="shared" si="26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P36"/>
    <mergeCell ref="J54:K54"/>
    <mergeCell ref="B55:G55"/>
    <mergeCell ref="A3:C3"/>
    <mergeCell ref="E9:G9"/>
    <mergeCell ref="R9:S9"/>
    <mergeCell ref="K11:L11"/>
    <mergeCell ref="B15:E15"/>
    <mergeCell ref="F15:L15"/>
    <mergeCell ref="M15:R15"/>
    <mergeCell ref="S15:X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9"/>
  <sheetViews>
    <sheetView topLeftCell="A43" zoomScale="30" zoomScaleNormal="30" workbookViewId="0">
      <selection activeCell="Q46" activeCellId="1" sqref="H65 Q46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315" t="s">
        <v>0</v>
      </c>
      <c r="B3" s="315"/>
      <c r="C3" s="315"/>
      <c r="D3" s="305"/>
      <c r="E3" s="305"/>
      <c r="F3" s="305"/>
      <c r="G3" s="305"/>
      <c r="H3" s="305"/>
      <c r="I3" s="305"/>
      <c r="J3" s="305"/>
      <c r="K3" s="305"/>
      <c r="L3" s="305"/>
      <c r="M3" s="305"/>
      <c r="N3" s="305"/>
      <c r="O3" s="305"/>
      <c r="P3" s="305"/>
      <c r="Q3" s="305"/>
      <c r="R3" s="305"/>
      <c r="S3" s="305"/>
      <c r="T3" s="305"/>
      <c r="U3" s="305"/>
      <c r="V3" s="305"/>
      <c r="W3" s="305"/>
      <c r="X3" s="305"/>
      <c r="Y3" s="2"/>
      <c r="Z3" s="2"/>
      <c r="AA3" s="2"/>
      <c r="AB3" s="2"/>
      <c r="AC3" s="2"/>
      <c r="AD3" s="305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305" t="s">
        <v>1</v>
      </c>
      <c r="B9" s="305"/>
      <c r="C9" s="305"/>
      <c r="D9" s="1"/>
      <c r="E9" s="316" t="s">
        <v>2</v>
      </c>
      <c r="F9" s="316"/>
      <c r="G9" s="316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316"/>
      <c r="S9" s="31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305"/>
      <c r="B10" s="305"/>
      <c r="C10" s="30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305" t="s">
        <v>4</v>
      </c>
      <c r="B11" s="305"/>
      <c r="C11" s="305"/>
      <c r="D11" s="1"/>
      <c r="E11" s="306">
        <v>1</v>
      </c>
      <c r="F11" s="1"/>
      <c r="G11" s="1"/>
      <c r="H11" s="1"/>
      <c r="I11" s="1"/>
      <c r="J11" s="1"/>
      <c r="K11" s="317" t="s">
        <v>70</v>
      </c>
      <c r="L11" s="317"/>
      <c r="M11" s="307"/>
      <c r="N11" s="30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305"/>
      <c r="B12" s="305"/>
      <c r="C12" s="305"/>
      <c r="D12" s="1"/>
      <c r="E12" s="5"/>
      <c r="F12" s="1"/>
      <c r="G12" s="1"/>
      <c r="H12" s="1"/>
      <c r="I12" s="1"/>
      <c r="J12" s="1"/>
      <c r="K12" s="307"/>
      <c r="L12" s="307"/>
      <c r="M12" s="307"/>
      <c r="N12" s="30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305"/>
      <c r="B13" s="305"/>
      <c r="C13" s="305"/>
      <c r="D13" s="305"/>
      <c r="E13" s="305"/>
      <c r="F13" s="305"/>
      <c r="G13" s="305"/>
      <c r="H13" s="305"/>
      <c r="I13" s="305"/>
      <c r="J13" s="305"/>
      <c r="K13" s="305"/>
      <c r="L13" s="307"/>
      <c r="M13" s="307"/>
      <c r="N13" s="307"/>
      <c r="O13" s="307"/>
      <c r="P13" s="307"/>
      <c r="Q13" s="307"/>
      <c r="R13" s="307"/>
      <c r="S13" s="307"/>
      <c r="T13" s="307"/>
      <c r="U13" s="307"/>
      <c r="V13" s="307"/>
      <c r="W13" s="1"/>
      <c r="X13" s="1"/>
      <c r="Y13" s="1"/>
    </row>
    <row r="14" spans="1:30" s="3" customFormat="1" ht="27" thickBot="1" x14ac:dyDescent="0.3">
      <c r="A14" s="305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328" t="s">
        <v>8</v>
      </c>
      <c r="C15" s="329"/>
      <c r="D15" s="329"/>
      <c r="E15" s="330"/>
      <c r="F15" s="328" t="s">
        <v>55</v>
      </c>
      <c r="G15" s="329"/>
      <c r="H15" s="329"/>
      <c r="I15" s="329"/>
      <c r="J15" s="329"/>
      <c r="K15" s="329"/>
      <c r="L15" s="330"/>
      <c r="M15" s="323" t="s">
        <v>9</v>
      </c>
      <c r="N15" s="323"/>
      <c r="O15" s="323"/>
      <c r="P15" s="323"/>
      <c r="Q15" s="323"/>
      <c r="R15" s="324"/>
      <c r="S15" s="325" t="s">
        <v>30</v>
      </c>
      <c r="T15" s="326"/>
      <c r="U15" s="326"/>
      <c r="V15" s="326"/>
      <c r="W15" s="326"/>
      <c r="X15" s="32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273">
        <v>3</v>
      </c>
      <c r="E16" s="260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260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26.221902777777778</v>
      </c>
      <c r="C18" s="24">
        <v>54.070244444444448</v>
      </c>
      <c r="D18" s="24">
        <v>52.944111111111113</v>
      </c>
      <c r="E18" s="25">
        <v>34.384599999999999</v>
      </c>
      <c r="F18" s="23">
        <v>39.5</v>
      </c>
      <c r="G18" s="24">
        <v>44.2</v>
      </c>
      <c r="H18" s="24">
        <v>44.2</v>
      </c>
      <c r="I18" s="24">
        <v>83.7</v>
      </c>
      <c r="J18" s="24">
        <v>70.8</v>
      </c>
      <c r="K18" s="24">
        <v>80.599999999999994</v>
      </c>
      <c r="L18" s="25">
        <v>46.8</v>
      </c>
      <c r="M18" s="82">
        <v>31.60787777777778</v>
      </c>
      <c r="N18" s="24">
        <v>48.932811111111114</v>
      </c>
      <c r="O18" s="24">
        <v>51.192244444444448</v>
      </c>
      <c r="P18" s="24">
        <v>38.221555555555554</v>
      </c>
      <c r="Q18" s="24">
        <v>45.577666666666666</v>
      </c>
      <c r="R18" s="24">
        <v>38.818266666666666</v>
      </c>
      <c r="S18" s="23">
        <v>25.126875000000002</v>
      </c>
      <c r="T18" s="24">
        <v>39.24163055555556</v>
      </c>
      <c r="U18" s="24">
        <v>53.629377777777776</v>
      </c>
      <c r="V18" s="24">
        <v>38.817999999999998</v>
      </c>
      <c r="W18" s="24">
        <v>45.915486111111115</v>
      </c>
      <c r="X18" s="25">
        <v>47.193977777777775</v>
      </c>
      <c r="Y18" s="26">
        <f t="shared" ref="Y18:Y25" si="0">SUM(B18:X18)</f>
        <v>1081.6966277777776</v>
      </c>
      <c r="AA18" s="2"/>
      <c r="AB18" s="20"/>
    </row>
    <row r="19" spans="1:30" ht="39.950000000000003" customHeight="1" x14ac:dyDescent="0.25">
      <c r="A19" s="95" t="s">
        <v>14</v>
      </c>
      <c r="B19" s="23">
        <v>24.657516203703704</v>
      </c>
      <c r="C19" s="24">
        <v>51.356292592592602</v>
      </c>
      <c r="D19" s="24">
        <v>50.451981481481482</v>
      </c>
      <c r="E19" s="25">
        <v>32.772733333333328</v>
      </c>
      <c r="F19" s="23">
        <v>39.5</v>
      </c>
      <c r="G19" s="24">
        <v>44.2</v>
      </c>
      <c r="H19" s="24">
        <v>44.2</v>
      </c>
      <c r="I19" s="24">
        <v>83.7</v>
      </c>
      <c r="J19" s="24">
        <v>70.8</v>
      </c>
      <c r="K19" s="24">
        <v>80.599999999999994</v>
      </c>
      <c r="L19" s="25">
        <v>46.8</v>
      </c>
      <c r="M19" s="82">
        <v>28.841853703703702</v>
      </c>
      <c r="N19" s="24">
        <v>46.526198148148147</v>
      </c>
      <c r="O19" s="24">
        <v>48.687125925925926</v>
      </c>
      <c r="P19" s="24">
        <v>36.259740740740739</v>
      </c>
      <c r="Q19" s="24">
        <v>43.644888888888886</v>
      </c>
      <c r="R19" s="24">
        <v>37.13153888888889</v>
      </c>
      <c r="S19" s="23">
        <v>22.047604166666662</v>
      </c>
      <c r="T19" s="24">
        <v>37.358478240740737</v>
      </c>
      <c r="U19" s="24">
        <v>50.91177037037037</v>
      </c>
      <c r="V19" s="24">
        <v>37.104166666666664</v>
      </c>
      <c r="W19" s="24">
        <v>43.699418981481479</v>
      </c>
      <c r="X19" s="25">
        <v>45.295837037037039</v>
      </c>
      <c r="Y19" s="26">
        <f t="shared" si="0"/>
        <v>1046.5471453703703</v>
      </c>
      <c r="AA19" s="2"/>
      <c r="AB19" s="20"/>
    </row>
    <row r="20" spans="1:30" ht="39.75" customHeight="1" x14ac:dyDescent="0.25">
      <c r="A20" s="94" t="s">
        <v>15</v>
      </c>
      <c r="B20" s="79">
        <v>24.852116203703698</v>
      </c>
      <c r="C20" s="24">
        <v>51.767892592592602</v>
      </c>
      <c r="D20" s="24">
        <v>50.860781481481482</v>
      </c>
      <c r="E20" s="25">
        <v>33.042933333333337</v>
      </c>
      <c r="F20" s="23">
        <v>39.5</v>
      </c>
      <c r="G20" s="24">
        <v>44.2</v>
      </c>
      <c r="H20" s="24">
        <v>44.2</v>
      </c>
      <c r="I20" s="24">
        <v>83.7</v>
      </c>
      <c r="J20" s="24">
        <v>70.8</v>
      </c>
      <c r="K20" s="24">
        <v>80.599999999999994</v>
      </c>
      <c r="L20" s="25">
        <v>46.9</v>
      </c>
      <c r="M20" s="83">
        <v>28.841853703703702</v>
      </c>
      <c r="N20" s="24">
        <v>46.52619814814814</v>
      </c>
      <c r="O20" s="24">
        <v>48.687125925925926</v>
      </c>
      <c r="P20" s="24">
        <v>36.259740740740739</v>
      </c>
      <c r="Q20" s="24">
        <v>43.644888888888886</v>
      </c>
      <c r="R20" s="24">
        <v>37.131538888888898</v>
      </c>
      <c r="S20" s="79">
        <v>22.047604166666666</v>
      </c>
      <c r="T20" s="24">
        <v>37.358478240740737</v>
      </c>
      <c r="U20" s="24">
        <v>50.911770370370377</v>
      </c>
      <c r="V20" s="24">
        <v>37.104166666666671</v>
      </c>
      <c r="W20" s="24">
        <v>43.699418981481486</v>
      </c>
      <c r="X20" s="25">
        <v>45.680137037037028</v>
      </c>
      <c r="Y20" s="26">
        <f t="shared" si="0"/>
        <v>1048.3166453703705</v>
      </c>
      <c r="AA20" s="2"/>
      <c r="AB20" s="20"/>
    </row>
    <row r="21" spans="1:30" ht="39.950000000000003" customHeight="1" x14ac:dyDescent="0.25">
      <c r="A21" s="95" t="s">
        <v>16</v>
      </c>
      <c r="B21" s="23">
        <v>24.852116203703698</v>
      </c>
      <c r="C21" s="24">
        <v>51.767892592592602</v>
      </c>
      <c r="D21" s="24">
        <v>50.860781481481482</v>
      </c>
      <c r="E21" s="25">
        <v>33.042933333333337</v>
      </c>
      <c r="F21" s="23">
        <v>39.5</v>
      </c>
      <c r="G21" s="24">
        <v>44.2</v>
      </c>
      <c r="H21" s="24">
        <v>44.2</v>
      </c>
      <c r="I21" s="24">
        <v>83.7</v>
      </c>
      <c r="J21" s="24">
        <v>70.8</v>
      </c>
      <c r="K21" s="24">
        <v>80.599999999999994</v>
      </c>
      <c r="L21" s="25">
        <v>46.9</v>
      </c>
      <c r="M21" s="82">
        <v>28.841853703703702</v>
      </c>
      <c r="N21" s="24">
        <v>46.52619814814814</v>
      </c>
      <c r="O21" s="24">
        <v>48.687125925925926</v>
      </c>
      <c r="P21" s="24">
        <v>36.259740740740739</v>
      </c>
      <c r="Q21" s="24">
        <v>43.644888888888886</v>
      </c>
      <c r="R21" s="24">
        <v>37.131538888888898</v>
      </c>
      <c r="S21" s="23">
        <v>22.047604166666666</v>
      </c>
      <c r="T21" s="24">
        <v>37.358478240740737</v>
      </c>
      <c r="U21" s="24">
        <v>50.911770370370377</v>
      </c>
      <c r="V21" s="24">
        <v>37.104166666666671</v>
      </c>
      <c r="W21" s="24">
        <v>43.699418981481486</v>
      </c>
      <c r="X21" s="25">
        <v>45.680137037037028</v>
      </c>
      <c r="Y21" s="26">
        <f t="shared" si="0"/>
        <v>1048.3166453703705</v>
      </c>
      <c r="AA21" s="2"/>
      <c r="AB21" s="20"/>
    </row>
    <row r="22" spans="1:30" ht="39.950000000000003" customHeight="1" x14ac:dyDescent="0.25">
      <c r="A22" s="94" t="s">
        <v>17</v>
      </c>
      <c r="B22" s="23">
        <v>24.852116203703698</v>
      </c>
      <c r="C22" s="24">
        <v>51.767892592592602</v>
      </c>
      <c r="D22" s="24">
        <v>50.860781481481482</v>
      </c>
      <c r="E22" s="25">
        <v>33.042933333333337</v>
      </c>
      <c r="F22" s="23">
        <v>41.991999999999997</v>
      </c>
      <c r="G22" s="24">
        <v>45.814666666666689</v>
      </c>
      <c r="H22" s="24">
        <v>45.814666666666689</v>
      </c>
      <c r="I22" s="24">
        <v>82.171666666666695</v>
      </c>
      <c r="J22" s="24">
        <v>68.656833333333324</v>
      </c>
      <c r="K22" s="24">
        <v>76.96933333333331</v>
      </c>
      <c r="L22" s="25">
        <v>43.468999999999994</v>
      </c>
      <c r="M22" s="82">
        <v>28.841853703703702</v>
      </c>
      <c r="N22" s="24">
        <v>46.52619814814814</v>
      </c>
      <c r="O22" s="24">
        <v>48.687125925925926</v>
      </c>
      <c r="P22" s="24">
        <v>36.259740740740739</v>
      </c>
      <c r="Q22" s="24">
        <v>43.644888888888886</v>
      </c>
      <c r="R22" s="24">
        <v>37.131538888888898</v>
      </c>
      <c r="S22" s="23">
        <v>36.200000000000003</v>
      </c>
      <c r="T22" s="24">
        <v>61</v>
      </c>
      <c r="U22" s="24">
        <v>42.4</v>
      </c>
      <c r="V22" s="24">
        <v>50</v>
      </c>
      <c r="W22" s="24">
        <v>47.2</v>
      </c>
      <c r="X22" s="25"/>
      <c r="Y22" s="26">
        <f t="shared" si="0"/>
        <v>1043.3032365740742</v>
      </c>
      <c r="AA22" s="2"/>
      <c r="AB22" s="20"/>
    </row>
    <row r="23" spans="1:30" ht="39.950000000000003" customHeight="1" x14ac:dyDescent="0.25">
      <c r="A23" s="95" t="s">
        <v>18</v>
      </c>
      <c r="B23" s="23">
        <v>24.852116203703698</v>
      </c>
      <c r="C23" s="24">
        <v>51.767892592592602</v>
      </c>
      <c r="D23" s="24">
        <v>50.860781481481482</v>
      </c>
      <c r="E23" s="25">
        <v>33.042933333333337</v>
      </c>
      <c r="F23" s="23">
        <v>41.991999999999997</v>
      </c>
      <c r="G23" s="24">
        <v>45.814666666666689</v>
      </c>
      <c r="H23" s="24">
        <v>45.814666666666689</v>
      </c>
      <c r="I23" s="24">
        <v>82.171666666666695</v>
      </c>
      <c r="J23" s="24">
        <v>68.656833333333324</v>
      </c>
      <c r="K23" s="24">
        <v>76.96933333333331</v>
      </c>
      <c r="L23" s="25">
        <v>43.468999999999994</v>
      </c>
      <c r="M23" s="82">
        <v>29.4</v>
      </c>
      <c r="N23" s="24">
        <v>58.5</v>
      </c>
      <c r="O23" s="24">
        <v>42.9</v>
      </c>
      <c r="P23" s="24">
        <v>63.5</v>
      </c>
      <c r="Q23" s="24">
        <v>46.8</v>
      </c>
      <c r="R23" s="24"/>
      <c r="S23" s="23">
        <v>36.200000000000003</v>
      </c>
      <c r="T23" s="24">
        <v>61</v>
      </c>
      <c r="U23" s="24">
        <v>42.4</v>
      </c>
      <c r="V23" s="24">
        <v>50</v>
      </c>
      <c r="W23" s="24">
        <v>47.2</v>
      </c>
      <c r="X23" s="25"/>
      <c r="Y23" s="26">
        <f t="shared" si="0"/>
        <v>1043.3118902777776</v>
      </c>
      <c r="AA23" s="2"/>
      <c r="AB23" s="20"/>
    </row>
    <row r="24" spans="1:30" ht="39.950000000000003" customHeight="1" x14ac:dyDescent="0.25">
      <c r="A24" s="94" t="s">
        <v>19</v>
      </c>
      <c r="B24" s="23">
        <v>23.9</v>
      </c>
      <c r="C24" s="24">
        <v>42.9</v>
      </c>
      <c r="D24" s="24">
        <v>40.6</v>
      </c>
      <c r="E24" s="25">
        <v>53.5</v>
      </c>
      <c r="F24" s="23">
        <v>41.991999999999997</v>
      </c>
      <c r="G24" s="24">
        <v>45.814666666666689</v>
      </c>
      <c r="H24" s="24">
        <v>45.814666666666689</v>
      </c>
      <c r="I24" s="24">
        <v>82.171666666666695</v>
      </c>
      <c r="J24" s="24">
        <v>68.656833333333324</v>
      </c>
      <c r="K24" s="24">
        <v>76.96933333333331</v>
      </c>
      <c r="L24" s="25">
        <v>43.468999999999994</v>
      </c>
      <c r="M24" s="82">
        <v>29.4</v>
      </c>
      <c r="N24" s="24">
        <v>58.5</v>
      </c>
      <c r="O24" s="24">
        <v>42.9</v>
      </c>
      <c r="P24" s="24">
        <v>63.5</v>
      </c>
      <c r="Q24" s="24">
        <v>46.8</v>
      </c>
      <c r="R24" s="24"/>
      <c r="S24" s="23">
        <v>36.200000000000003</v>
      </c>
      <c r="T24" s="24">
        <v>61</v>
      </c>
      <c r="U24" s="24">
        <v>42.4</v>
      </c>
      <c r="V24" s="24">
        <v>50</v>
      </c>
      <c r="W24" s="24">
        <v>47.2</v>
      </c>
      <c r="X24" s="25"/>
      <c r="Y24" s="26">
        <f t="shared" si="0"/>
        <v>1043.6881666666666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174.18788379629629</v>
      </c>
      <c r="C25" s="28">
        <f t="shared" si="1"/>
        <v>355.39810740740745</v>
      </c>
      <c r="D25" s="28">
        <f t="shared" si="1"/>
        <v>347.43921851851849</v>
      </c>
      <c r="E25" s="29">
        <f>SUM(E18:E24)</f>
        <v>252.82906666666668</v>
      </c>
      <c r="F25" s="27">
        <f t="shared" ref="F25:H25" si="2">SUM(F18:F24)</f>
        <v>283.976</v>
      </c>
      <c r="G25" s="28">
        <f t="shared" si="2"/>
        <v>314.24400000000009</v>
      </c>
      <c r="H25" s="28">
        <f t="shared" si="2"/>
        <v>314.24400000000009</v>
      </c>
      <c r="I25" s="28">
        <f>SUM(I18:I24)</f>
        <v>581.31500000000005</v>
      </c>
      <c r="J25" s="28">
        <f t="shared" ref="J25:L25" si="3">SUM(J18:J24)</f>
        <v>489.1705</v>
      </c>
      <c r="K25" s="28">
        <f t="shared" si="3"/>
        <v>553.30799999999999</v>
      </c>
      <c r="L25" s="29">
        <f t="shared" si="3"/>
        <v>317.80699999999996</v>
      </c>
      <c r="M25" s="84">
        <f>SUM(M18:M24)</f>
        <v>205.77529259259259</v>
      </c>
      <c r="N25" s="28">
        <f t="shared" ref="N25:R25" si="4">SUM(N18:N24)</f>
        <v>352.03760370370367</v>
      </c>
      <c r="O25" s="28">
        <f t="shared" si="4"/>
        <v>331.7407481481481</v>
      </c>
      <c r="P25" s="28">
        <f t="shared" si="4"/>
        <v>310.26051851851855</v>
      </c>
      <c r="Q25" s="28">
        <f t="shared" si="4"/>
        <v>313.7572222222222</v>
      </c>
      <c r="R25" s="28">
        <f t="shared" si="4"/>
        <v>187.34442222222225</v>
      </c>
      <c r="S25" s="27">
        <f>SUM(S18:S24)</f>
        <v>199.8696875</v>
      </c>
      <c r="T25" s="28">
        <f t="shared" ref="T25:X25" si="5">SUM(T18:T24)</f>
        <v>334.31706527777777</v>
      </c>
      <c r="U25" s="28">
        <f t="shared" si="5"/>
        <v>333.5646888888889</v>
      </c>
      <c r="V25" s="28">
        <f t="shared" si="5"/>
        <v>300.13049999999998</v>
      </c>
      <c r="W25" s="28">
        <f t="shared" si="5"/>
        <v>318.61374305555552</v>
      </c>
      <c r="X25" s="29">
        <f t="shared" si="5"/>
        <v>183.85008888888888</v>
      </c>
      <c r="Y25" s="26">
        <f t="shared" si="0"/>
        <v>7355.1803574074074</v>
      </c>
    </row>
    <row r="26" spans="1:30" s="2" customFormat="1" ht="36.75" customHeight="1" x14ac:dyDescent="0.25">
      <c r="A26" s="96" t="s">
        <v>20</v>
      </c>
      <c r="B26" s="30">
        <v>90</v>
      </c>
      <c r="C26" s="31">
        <v>88.5</v>
      </c>
      <c r="D26" s="31">
        <v>87.5</v>
      </c>
      <c r="E26" s="32">
        <v>86</v>
      </c>
      <c r="F26" s="30">
        <v>88</v>
      </c>
      <c r="G26" s="31">
        <v>87</v>
      </c>
      <c r="H26" s="31">
        <v>87</v>
      </c>
      <c r="I26" s="31">
        <v>85</v>
      </c>
      <c r="J26" s="31">
        <v>84.5</v>
      </c>
      <c r="K26" s="31">
        <v>84</v>
      </c>
      <c r="L26" s="32">
        <v>83</v>
      </c>
      <c r="M26" s="85">
        <v>86.5</v>
      </c>
      <c r="N26" s="31">
        <v>86</v>
      </c>
      <c r="O26" s="31">
        <v>85</v>
      </c>
      <c r="P26" s="31">
        <v>84</v>
      </c>
      <c r="Q26" s="31">
        <v>83.5</v>
      </c>
      <c r="R26" s="31">
        <v>82.5</v>
      </c>
      <c r="S26" s="30">
        <v>87.5</v>
      </c>
      <c r="T26" s="31">
        <v>86.5</v>
      </c>
      <c r="U26" s="31">
        <v>85.5</v>
      </c>
      <c r="V26" s="31">
        <v>84.5</v>
      </c>
      <c r="W26" s="31">
        <v>84</v>
      </c>
      <c r="X26" s="32">
        <v>83.5</v>
      </c>
      <c r="Y26" s="33">
        <f>+((Y25/Y27)/7)*1000</f>
        <v>85.426020411235854</v>
      </c>
    </row>
    <row r="27" spans="1:30" s="2" customFormat="1" ht="33" customHeight="1" x14ac:dyDescent="0.25">
      <c r="A27" s="97" t="s">
        <v>21</v>
      </c>
      <c r="B27" s="34">
        <v>278</v>
      </c>
      <c r="C27" s="35">
        <v>588</v>
      </c>
      <c r="D27" s="35">
        <v>584</v>
      </c>
      <c r="E27" s="36">
        <v>386</v>
      </c>
      <c r="F27" s="34">
        <v>461</v>
      </c>
      <c r="G27" s="35">
        <v>516</v>
      </c>
      <c r="H27" s="35">
        <v>516</v>
      </c>
      <c r="I27" s="35">
        <v>977</v>
      </c>
      <c r="J27" s="35">
        <v>827</v>
      </c>
      <c r="K27" s="35">
        <v>941</v>
      </c>
      <c r="L27" s="36">
        <v>547</v>
      </c>
      <c r="M27" s="86">
        <v>338</v>
      </c>
      <c r="N27" s="35">
        <v>545</v>
      </c>
      <c r="O27" s="35">
        <v>577</v>
      </c>
      <c r="P27" s="35">
        <v>435</v>
      </c>
      <c r="Q27" s="35">
        <v>526</v>
      </c>
      <c r="R27" s="35">
        <v>453</v>
      </c>
      <c r="S27" s="34">
        <v>429</v>
      </c>
      <c r="T27" s="35">
        <v>723</v>
      </c>
      <c r="U27" s="35">
        <v>502</v>
      </c>
      <c r="V27" s="35">
        <v>592</v>
      </c>
      <c r="W27" s="35">
        <v>559</v>
      </c>
      <c r="X27" s="36"/>
      <c r="Y27" s="37">
        <f>SUM(B27:X27)</f>
        <v>12300</v>
      </c>
      <c r="Z27" s="2">
        <f>((Y25*1000)/Y27)/7</f>
        <v>85.426020411235868</v>
      </c>
    </row>
    <row r="28" spans="1:30" s="2" customFormat="1" ht="33" customHeight="1" x14ac:dyDescent="0.25">
      <c r="A28" s="98" t="s">
        <v>22</v>
      </c>
      <c r="B28" s="38">
        <f>((B27*B26)*7/1000-B18-B19)/5</f>
        <v>24.852116203703698</v>
      </c>
      <c r="C28" s="39">
        <f t="shared" ref="C28:X28" si="6">((C27*C26)*7/1000-C18-C19)/5</f>
        <v>51.767892592592602</v>
      </c>
      <c r="D28" s="39">
        <f t="shared" si="6"/>
        <v>50.860781481481482</v>
      </c>
      <c r="E28" s="40">
        <f t="shared" si="6"/>
        <v>33.042933333333337</v>
      </c>
      <c r="F28" s="38">
        <f>((F27*F26)*7/1000-F18-F19-F20-F21)/3</f>
        <v>41.991999999999997</v>
      </c>
      <c r="G28" s="39">
        <f t="shared" ref="G28:L28" si="7">((G27*G26)*7/1000-G18-G19-G20-G21)/3</f>
        <v>45.814666666666689</v>
      </c>
      <c r="H28" s="39">
        <f t="shared" si="7"/>
        <v>45.814666666666689</v>
      </c>
      <c r="I28" s="39">
        <f t="shared" si="7"/>
        <v>82.171666666666695</v>
      </c>
      <c r="J28" s="39">
        <f t="shared" si="7"/>
        <v>68.656833333333324</v>
      </c>
      <c r="K28" s="39">
        <f t="shared" si="7"/>
        <v>76.96933333333331</v>
      </c>
      <c r="L28" s="40">
        <f t="shared" si="7"/>
        <v>43.468999999999994</v>
      </c>
      <c r="M28" s="87">
        <f t="shared" si="6"/>
        <v>28.841853703703702</v>
      </c>
      <c r="N28" s="39">
        <f t="shared" si="6"/>
        <v>46.52619814814814</v>
      </c>
      <c r="O28" s="39">
        <f t="shared" si="6"/>
        <v>48.687125925925926</v>
      </c>
      <c r="P28" s="39">
        <f t="shared" si="6"/>
        <v>36.259740740740739</v>
      </c>
      <c r="Q28" s="39">
        <f t="shared" si="6"/>
        <v>43.644888888888886</v>
      </c>
      <c r="R28" s="39">
        <f t="shared" si="6"/>
        <v>37.131538888888898</v>
      </c>
      <c r="S28" s="38">
        <f t="shared" si="6"/>
        <v>43.117604166666659</v>
      </c>
      <c r="T28" s="39">
        <f t="shared" si="6"/>
        <v>72.23527824074074</v>
      </c>
      <c r="U28" s="39">
        <f t="shared" si="6"/>
        <v>39.181170370370367</v>
      </c>
      <c r="V28" s="39">
        <f t="shared" si="6"/>
        <v>54.849166666666669</v>
      </c>
      <c r="W28" s="39">
        <f t="shared" si="6"/>
        <v>47.815418981481479</v>
      </c>
      <c r="X28" s="40">
        <f t="shared" si="6"/>
        <v>-18.497962962962966</v>
      </c>
      <c r="Y28" s="41"/>
    </row>
    <row r="29" spans="1:30" ht="33.75" customHeight="1" x14ac:dyDescent="0.25">
      <c r="A29" s="99" t="s">
        <v>23</v>
      </c>
      <c r="B29" s="42">
        <f t="shared" ref="B29:D29" si="8">((B27*B26)*7)/1000</f>
        <v>175.14</v>
      </c>
      <c r="C29" s="43">
        <f t="shared" si="8"/>
        <v>364.26600000000002</v>
      </c>
      <c r="D29" s="43">
        <f t="shared" si="8"/>
        <v>357.7</v>
      </c>
      <c r="E29" s="90">
        <f>((E27*E26)*7)/1000</f>
        <v>232.37200000000001</v>
      </c>
      <c r="F29" s="42">
        <f>((F27*F26)*7)/1000</f>
        <v>283.976</v>
      </c>
      <c r="G29" s="43">
        <f t="shared" ref="G29:H29" si="9">((G27*G26)*7)/1000</f>
        <v>314.24400000000003</v>
      </c>
      <c r="H29" s="43">
        <f t="shared" si="9"/>
        <v>314.24400000000003</v>
      </c>
      <c r="I29" s="43">
        <f>((I27*I26)*7)/1000</f>
        <v>581.31500000000005</v>
      </c>
      <c r="J29" s="43">
        <f>((J27*J26)*7)/1000</f>
        <v>489.1705</v>
      </c>
      <c r="K29" s="43">
        <f t="shared" ref="K29:L29" si="10">((K27*K26)*7)/1000</f>
        <v>553.30799999999999</v>
      </c>
      <c r="L29" s="90">
        <f t="shared" si="10"/>
        <v>317.80700000000002</v>
      </c>
      <c r="M29" s="88">
        <f>((M27*M26)*7)/1000</f>
        <v>204.65899999999999</v>
      </c>
      <c r="N29" s="43">
        <f>((N27*N26)*7)/1000</f>
        <v>328.09</v>
      </c>
      <c r="O29" s="43">
        <f>((O27*O26)*7)/1000</f>
        <v>343.315</v>
      </c>
      <c r="P29" s="43">
        <f t="shared" ref="P29:X29" si="11">((P27*P26)*7)/1000</f>
        <v>255.78</v>
      </c>
      <c r="Q29" s="43">
        <f t="shared" si="11"/>
        <v>307.447</v>
      </c>
      <c r="R29" s="43">
        <f t="shared" si="11"/>
        <v>261.60750000000002</v>
      </c>
      <c r="S29" s="44">
        <f t="shared" si="11"/>
        <v>262.76249999999999</v>
      </c>
      <c r="T29" s="45">
        <f t="shared" si="11"/>
        <v>437.7765</v>
      </c>
      <c r="U29" s="45">
        <f t="shared" si="11"/>
        <v>300.447</v>
      </c>
      <c r="V29" s="45">
        <f t="shared" si="11"/>
        <v>350.16800000000001</v>
      </c>
      <c r="W29" s="45">
        <f t="shared" si="11"/>
        <v>328.69200000000001</v>
      </c>
      <c r="X29" s="46">
        <f t="shared" si="11"/>
        <v>0</v>
      </c>
      <c r="Y29" s="47"/>
    </row>
    <row r="30" spans="1:30" ht="33.75" customHeight="1" thickBot="1" x14ac:dyDescent="0.3">
      <c r="A30" s="100" t="s">
        <v>24</v>
      </c>
      <c r="B30" s="48">
        <f t="shared" ref="B30:D30" si="12">+(B25/B27)/7*1000</f>
        <v>89.510731652773018</v>
      </c>
      <c r="C30" s="49">
        <f t="shared" si="12"/>
        <v>86.345507144656821</v>
      </c>
      <c r="D30" s="49">
        <f t="shared" si="12"/>
        <v>84.990024099441897</v>
      </c>
      <c r="E30" s="50">
        <f>+(E25/E27)/7*1000</f>
        <v>93.571083148285211</v>
      </c>
      <c r="F30" s="48">
        <f t="shared" ref="F30:H30" si="13">+(F25/F27)/7*1000</f>
        <v>88</v>
      </c>
      <c r="G30" s="49">
        <f t="shared" si="13"/>
        <v>87.000000000000043</v>
      </c>
      <c r="H30" s="49">
        <f t="shared" si="13"/>
        <v>87.000000000000043</v>
      </c>
      <c r="I30" s="49">
        <f>+(I25/I27)/7*1000</f>
        <v>85</v>
      </c>
      <c r="J30" s="49">
        <f t="shared" ref="J30:L30" si="14">+(J25/J27)/7*1000</f>
        <v>84.5</v>
      </c>
      <c r="K30" s="49">
        <f t="shared" si="14"/>
        <v>83.999999999999986</v>
      </c>
      <c r="L30" s="50">
        <f t="shared" si="14"/>
        <v>82.999999999999986</v>
      </c>
      <c r="M30" s="89">
        <f>+(M25/M27)/7*1000</f>
        <v>86.971805829498138</v>
      </c>
      <c r="N30" s="49">
        <f t="shared" ref="N30:X30" si="15">+(N25/N27)/7*1000</f>
        <v>92.277222464928883</v>
      </c>
      <c r="O30" s="49">
        <f t="shared" si="15"/>
        <v>82.134376862626411</v>
      </c>
      <c r="P30" s="49">
        <f t="shared" si="15"/>
        <v>101.89179590099131</v>
      </c>
      <c r="Q30" s="49">
        <f t="shared" si="15"/>
        <v>85.213802884905547</v>
      </c>
      <c r="R30" s="49">
        <f t="shared" si="15"/>
        <v>59.080549423595791</v>
      </c>
      <c r="S30" s="48">
        <f t="shared" si="15"/>
        <v>66.556672494172489</v>
      </c>
      <c r="T30" s="49">
        <f t="shared" si="15"/>
        <v>66.057511416276981</v>
      </c>
      <c r="U30" s="49">
        <f t="shared" si="15"/>
        <v>94.924498830076516</v>
      </c>
      <c r="V30" s="49">
        <f t="shared" si="15"/>
        <v>72.425313706563699</v>
      </c>
      <c r="W30" s="49">
        <f t="shared" si="15"/>
        <v>81.424416829940071</v>
      </c>
      <c r="X30" s="50" t="e">
        <f t="shared" si="15"/>
        <v>#DIV/0!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320" t="s">
        <v>26</v>
      </c>
      <c r="C36" s="321"/>
      <c r="D36" s="321"/>
      <c r="E36" s="321"/>
      <c r="F36" s="321"/>
      <c r="G36" s="321"/>
      <c r="H36" s="318"/>
      <c r="I36" s="102"/>
      <c r="J36" s="55" t="s">
        <v>27</v>
      </c>
      <c r="K36" s="110"/>
      <c r="L36" s="321" t="s">
        <v>26</v>
      </c>
      <c r="M36" s="321"/>
      <c r="N36" s="321"/>
      <c r="O36" s="321"/>
      <c r="P36" s="318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22.7</v>
      </c>
      <c r="C39" s="82">
        <v>63.4</v>
      </c>
      <c r="D39" s="82">
        <v>59.6</v>
      </c>
      <c r="E39" s="82">
        <v>66.400000000000006</v>
      </c>
      <c r="F39" s="82">
        <v>71.400000000000006</v>
      </c>
      <c r="G39" s="82">
        <v>65.8</v>
      </c>
      <c r="H39" s="82"/>
      <c r="I39" s="104">
        <f t="shared" ref="I39:I46" si="16">SUM(B39:H39)</f>
        <v>349.3</v>
      </c>
      <c r="J39" s="2"/>
      <c r="K39" s="94" t="s">
        <v>13</v>
      </c>
      <c r="L39" s="82">
        <v>12.2</v>
      </c>
      <c r="M39" s="82">
        <v>14.6</v>
      </c>
      <c r="N39" s="82">
        <v>11.2</v>
      </c>
      <c r="O39" s="82"/>
      <c r="P39" s="82"/>
      <c r="Q39" s="104">
        <f t="shared" ref="Q39:Q46" si="17">SUM(L39:P39)</f>
        <v>38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21.5</v>
      </c>
      <c r="C40" s="82">
        <v>59.4</v>
      </c>
      <c r="D40" s="82">
        <v>55.8</v>
      </c>
      <c r="E40" s="82">
        <v>62.3</v>
      </c>
      <c r="F40" s="82">
        <v>66.900000000000006</v>
      </c>
      <c r="G40" s="82">
        <v>61.7</v>
      </c>
      <c r="H40" s="82"/>
      <c r="I40" s="104">
        <f t="shared" si="16"/>
        <v>327.59999999999997</v>
      </c>
      <c r="J40" s="2"/>
      <c r="K40" s="95" t="s">
        <v>14</v>
      </c>
      <c r="L40" s="82">
        <v>11.2</v>
      </c>
      <c r="M40" s="82">
        <v>13.5</v>
      </c>
      <c r="N40" s="82">
        <v>10.199999999999999</v>
      </c>
      <c r="O40" s="82"/>
      <c r="P40" s="82"/>
      <c r="Q40" s="104">
        <f t="shared" si="17"/>
        <v>34.9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>
        <v>22.369500000000006</v>
      </c>
      <c r="C41" s="24">
        <v>61.307600000000015</v>
      </c>
      <c r="D41" s="24">
        <v>56.677999999999997</v>
      </c>
      <c r="E41" s="24">
        <v>61.733399999999996</v>
      </c>
      <c r="F41" s="24">
        <v>65.848800000000011</v>
      </c>
      <c r="G41" s="24">
        <v>59.148900000000005</v>
      </c>
      <c r="H41" s="24"/>
      <c r="I41" s="104">
        <f t="shared" si="16"/>
        <v>327.08620000000008</v>
      </c>
      <c r="J41" s="2"/>
      <c r="K41" s="94" t="s">
        <v>15</v>
      </c>
      <c r="L41" s="82">
        <v>11.2</v>
      </c>
      <c r="M41" s="82">
        <v>13.5</v>
      </c>
      <c r="N41" s="82">
        <v>10.199999999999999</v>
      </c>
      <c r="O41" s="24"/>
      <c r="P41" s="24"/>
      <c r="Q41" s="104">
        <f t="shared" si="17"/>
        <v>34.9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22.369500000000006</v>
      </c>
      <c r="C42" s="82">
        <v>61.307600000000015</v>
      </c>
      <c r="D42" s="82">
        <v>56.677999999999997</v>
      </c>
      <c r="E42" s="82">
        <v>61.733399999999996</v>
      </c>
      <c r="F42" s="82">
        <v>65.848800000000011</v>
      </c>
      <c r="G42" s="82">
        <v>59.148900000000005</v>
      </c>
      <c r="H42" s="82"/>
      <c r="I42" s="104">
        <f t="shared" si="16"/>
        <v>327.08620000000008</v>
      </c>
      <c r="J42" s="2"/>
      <c r="K42" s="95" t="s">
        <v>16</v>
      </c>
      <c r="L42" s="82">
        <v>11.2</v>
      </c>
      <c r="M42" s="82">
        <v>13.5</v>
      </c>
      <c r="N42" s="82">
        <v>10.199999999999999</v>
      </c>
      <c r="O42" s="82"/>
      <c r="P42" s="82"/>
      <c r="Q42" s="104">
        <f t="shared" si="17"/>
        <v>34.9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22.369500000000006</v>
      </c>
      <c r="C43" s="82">
        <v>61.307600000000015</v>
      </c>
      <c r="D43" s="82">
        <v>56.677999999999997</v>
      </c>
      <c r="E43" s="82">
        <v>61.733399999999996</v>
      </c>
      <c r="F43" s="82">
        <v>65.848800000000011</v>
      </c>
      <c r="G43" s="82">
        <v>59.148900000000005</v>
      </c>
      <c r="H43" s="82"/>
      <c r="I43" s="104">
        <f t="shared" si="16"/>
        <v>327.08620000000008</v>
      </c>
      <c r="J43" s="2"/>
      <c r="K43" s="94" t="s">
        <v>17</v>
      </c>
      <c r="L43" s="82">
        <v>11.2</v>
      </c>
      <c r="M43" s="82">
        <v>13.5</v>
      </c>
      <c r="N43" s="82">
        <v>10.199999999999999</v>
      </c>
      <c r="O43" s="82"/>
      <c r="P43" s="82"/>
      <c r="Q43" s="104">
        <f t="shared" si="17"/>
        <v>34.9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22.369500000000006</v>
      </c>
      <c r="C44" s="82">
        <v>61.307600000000015</v>
      </c>
      <c r="D44" s="82">
        <v>56.677999999999997</v>
      </c>
      <c r="E44" s="82">
        <v>61.733399999999996</v>
      </c>
      <c r="F44" s="82">
        <v>65.848800000000011</v>
      </c>
      <c r="G44" s="82">
        <v>59.148900000000005</v>
      </c>
      <c r="H44" s="82"/>
      <c r="I44" s="104">
        <f t="shared" si="16"/>
        <v>327.08620000000008</v>
      </c>
      <c r="J44" s="2"/>
      <c r="K44" s="95" t="s">
        <v>18</v>
      </c>
      <c r="L44" s="82">
        <v>11.2</v>
      </c>
      <c r="M44" s="82">
        <v>13.5</v>
      </c>
      <c r="N44" s="82">
        <v>10.3</v>
      </c>
      <c r="O44" s="82"/>
      <c r="P44" s="82"/>
      <c r="Q44" s="104">
        <f t="shared" si="17"/>
        <v>35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22.369500000000006</v>
      </c>
      <c r="C45" s="82">
        <v>61.307600000000015</v>
      </c>
      <c r="D45" s="82">
        <v>56.677999999999997</v>
      </c>
      <c r="E45" s="82">
        <v>61.733399999999996</v>
      </c>
      <c r="F45" s="82">
        <v>65.848800000000011</v>
      </c>
      <c r="G45" s="82">
        <v>59.148900000000005</v>
      </c>
      <c r="H45" s="82"/>
      <c r="I45" s="104">
        <f t="shared" si="16"/>
        <v>327.08620000000008</v>
      </c>
      <c r="J45" s="2"/>
      <c r="K45" s="94" t="s">
        <v>19</v>
      </c>
      <c r="L45" s="82">
        <v>11.2</v>
      </c>
      <c r="M45" s="82">
        <v>13.5</v>
      </c>
      <c r="N45" s="82">
        <v>10.3</v>
      </c>
      <c r="O45" s="82"/>
      <c r="P45" s="82"/>
      <c r="Q45" s="104">
        <f t="shared" si="17"/>
        <v>35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8">SUM(B39:B45)</f>
        <v>156.04750000000004</v>
      </c>
      <c r="C46" s="28">
        <f t="shared" si="18"/>
        <v>429.33800000000014</v>
      </c>
      <c r="D46" s="28">
        <f t="shared" si="18"/>
        <v>398.78999999999996</v>
      </c>
      <c r="E46" s="28">
        <f t="shared" si="18"/>
        <v>437.36700000000002</v>
      </c>
      <c r="F46" s="28">
        <f t="shared" si="18"/>
        <v>467.54399999999998</v>
      </c>
      <c r="G46" s="28">
        <f t="shared" si="18"/>
        <v>423.24450000000007</v>
      </c>
      <c r="H46" s="28">
        <f t="shared" si="18"/>
        <v>0</v>
      </c>
      <c r="I46" s="104">
        <f t="shared" si="16"/>
        <v>2312.3310000000006</v>
      </c>
      <c r="K46" s="80" t="s">
        <v>11</v>
      </c>
      <c r="L46" s="84">
        <f>SUM(L39:L45)</f>
        <v>79.400000000000006</v>
      </c>
      <c r="M46" s="28">
        <f>SUM(M39:M45)</f>
        <v>95.6</v>
      </c>
      <c r="N46" s="28">
        <f>SUM(N39:N45)</f>
        <v>72.599999999999994</v>
      </c>
      <c r="O46" s="28">
        <f>SUM(O39:O45)</f>
        <v>0</v>
      </c>
      <c r="P46" s="28">
        <f>SUM(P39:P45)</f>
        <v>0</v>
      </c>
      <c r="Q46" s="104">
        <f t="shared" si="17"/>
        <v>247.6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92.5</v>
      </c>
      <c r="C47" s="31">
        <v>91</v>
      </c>
      <c r="D47" s="31">
        <v>90</v>
      </c>
      <c r="E47" s="31">
        <v>88.5</v>
      </c>
      <c r="F47" s="31">
        <v>88</v>
      </c>
      <c r="G47" s="31">
        <v>86.5</v>
      </c>
      <c r="H47" s="31"/>
      <c r="I47" s="105">
        <f>+((I46/I48)/7)*1000</f>
        <v>88.990571120689665</v>
      </c>
      <c r="K47" s="113" t="s">
        <v>20</v>
      </c>
      <c r="L47" s="85">
        <v>91.5</v>
      </c>
      <c r="M47" s="31">
        <v>91</v>
      </c>
      <c r="N47" s="31">
        <v>91</v>
      </c>
      <c r="O47" s="31"/>
      <c r="P47" s="31"/>
      <c r="Q47" s="105">
        <f>+((Q46/Q48)/7)*1000</f>
        <v>91.163475699558163</v>
      </c>
      <c r="R47" s="65"/>
      <c r="S47" s="65"/>
    </row>
    <row r="48" spans="1:30" ht="33.75" customHeight="1" x14ac:dyDescent="0.25">
      <c r="A48" s="97" t="s">
        <v>21</v>
      </c>
      <c r="B48" s="86">
        <v>241</v>
      </c>
      <c r="C48" s="35">
        <v>674</v>
      </c>
      <c r="D48" s="35">
        <v>633</v>
      </c>
      <c r="E48" s="35">
        <v>706</v>
      </c>
      <c r="F48" s="35">
        <v>759</v>
      </c>
      <c r="G48" s="35">
        <v>699</v>
      </c>
      <c r="H48" s="35"/>
      <c r="I48" s="106">
        <f>SUM(B48:H48)</f>
        <v>3712</v>
      </c>
      <c r="J48" s="66"/>
      <c r="K48" s="97" t="s">
        <v>21</v>
      </c>
      <c r="L48" s="109">
        <v>124</v>
      </c>
      <c r="M48" s="67">
        <v>150</v>
      </c>
      <c r="N48" s="67">
        <v>114</v>
      </c>
      <c r="O48" s="67"/>
      <c r="P48" s="67"/>
      <c r="Q48" s="115">
        <f>SUM(L48:P48)</f>
        <v>388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9">((B48*B47)*7/1000-B39-B40)/5</f>
        <v>22.369500000000006</v>
      </c>
      <c r="C49" s="39">
        <f t="shared" si="19"/>
        <v>61.307600000000015</v>
      </c>
      <c r="D49" s="39">
        <f t="shared" si="19"/>
        <v>56.677999999999997</v>
      </c>
      <c r="E49" s="39">
        <f t="shared" si="19"/>
        <v>61.733399999999996</v>
      </c>
      <c r="F49" s="39">
        <f t="shared" si="19"/>
        <v>65.848800000000011</v>
      </c>
      <c r="G49" s="39">
        <f t="shared" si="19"/>
        <v>59.148900000000005</v>
      </c>
      <c r="H49" s="39">
        <f t="shared" si="19"/>
        <v>0</v>
      </c>
      <c r="I49" s="107">
        <f>((I46*1000)/I48)/7</f>
        <v>88.990571120689665</v>
      </c>
      <c r="K49" s="98" t="s">
        <v>22</v>
      </c>
      <c r="L49" s="87">
        <f t="shared" ref="L49:P49" si="20">((L48*L47)*7/1000-L39)/6</f>
        <v>11.203666666666665</v>
      </c>
      <c r="M49" s="39">
        <f t="shared" si="20"/>
        <v>13.491666666666667</v>
      </c>
      <c r="N49" s="39">
        <f t="shared" si="20"/>
        <v>10.236333333333333</v>
      </c>
      <c r="O49" s="39">
        <f t="shared" si="20"/>
        <v>0</v>
      </c>
      <c r="P49" s="39">
        <f t="shared" si="20"/>
        <v>0</v>
      </c>
      <c r="Q49" s="116">
        <f>((Q46*1000)/Q48)/7</f>
        <v>91.163475699558177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1">((B48*B47)*7)/1000</f>
        <v>156.04750000000001</v>
      </c>
      <c r="C50" s="43">
        <f t="shared" si="21"/>
        <v>429.33800000000002</v>
      </c>
      <c r="D50" s="43">
        <f t="shared" si="21"/>
        <v>398.79</v>
      </c>
      <c r="E50" s="43">
        <f t="shared" si="21"/>
        <v>437.36700000000002</v>
      </c>
      <c r="F50" s="43">
        <f t="shared" si="21"/>
        <v>467.54399999999998</v>
      </c>
      <c r="G50" s="43">
        <f t="shared" si="21"/>
        <v>423.24450000000002</v>
      </c>
      <c r="H50" s="43">
        <f t="shared" si="21"/>
        <v>0</v>
      </c>
      <c r="I50" s="90"/>
      <c r="K50" s="99" t="s">
        <v>23</v>
      </c>
      <c r="L50" s="88">
        <f>((L48*L47)*7)/1000</f>
        <v>79.421999999999997</v>
      </c>
      <c r="M50" s="43">
        <f>((M48*M47)*7)/1000</f>
        <v>95.55</v>
      </c>
      <c r="N50" s="43">
        <f>((N48*N47)*7)/1000</f>
        <v>72.617999999999995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2">+(B46/B48)/7*1000</f>
        <v>92.500000000000028</v>
      </c>
      <c r="C51" s="49">
        <f t="shared" si="22"/>
        <v>91.000000000000043</v>
      </c>
      <c r="D51" s="49">
        <f t="shared" si="22"/>
        <v>89.999999999999986</v>
      </c>
      <c r="E51" s="49">
        <f t="shared" si="22"/>
        <v>88.500000000000014</v>
      </c>
      <c r="F51" s="49">
        <f t="shared" si="22"/>
        <v>88</v>
      </c>
      <c r="G51" s="49">
        <f t="shared" si="22"/>
        <v>86.500000000000028</v>
      </c>
      <c r="H51" s="49" t="e">
        <f t="shared" si="22"/>
        <v>#DIV/0!</v>
      </c>
      <c r="I51" s="108"/>
      <c r="J51" s="52"/>
      <c r="K51" s="100" t="s">
        <v>24</v>
      </c>
      <c r="L51" s="89">
        <f>+(L46/L48)/7*1000</f>
        <v>91.474654377880185</v>
      </c>
      <c r="M51" s="49">
        <f>+(M46/M48)/7*1000</f>
        <v>91.047619047619037</v>
      </c>
      <c r="N51" s="49">
        <f>+(N46/N48)/7*1000</f>
        <v>90.977443609022558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322"/>
      <c r="K54" s="32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320" t="s">
        <v>8</v>
      </c>
      <c r="C55" s="321"/>
      <c r="D55" s="321"/>
      <c r="E55" s="321"/>
      <c r="F55" s="321"/>
      <c r="G55" s="318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63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26.1</v>
      </c>
      <c r="C58" s="82">
        <v>32.799999999999997</v>
      </c>
      <c r="D58" s="82">
        <v>28.9</v>
      </c>
      <c r="E58" s="82">
        <v>25.6</v>
      </c>
      <c r="F58" s="82">
        <v>21.8</v>
      </c>
      <c r="G58" s="82"/>
      <c r="H58" s="104">
        <f t="shared" ref="H58:H65" si="23">SUM(B58:G58)</f>
        <v>135.20000000000002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24</v>
      </c>
      <c r="C59" s="82">
        <v>30.1</v>
      </c>
      <c r="D59" s="82">
        <v>26.8</v>
      </c>
      <c r="E59" s="82">
        <v>23.7</v>
      </c>
      <c r="F59" s="82">
        <v>20.100000000000001</v>
      </c>
      <c r="G59" s="82"/>
      <c r="H59" s="104">
        <f t="shared" si="23"/>
        <v>124.70000000000002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>
        <v>24</v>
      </c>
      <c r="C60" s="82">
        <v>30.1</v>
      </c>
      <c r="D60" s="82">
        <v>26.8</v>
      </c>
      <c r="E60" s="82">
        <v>23.7</v>
      </c>
      <c r="F60" s="82">
        <v>20.100000000000001</v>
      </c>
      <c r="G60" s="24"/>
      <c r="H60" s="104">
        <f t="shared" si="23"/>
        <v>124.70000000000002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24</v>
      </c>
      <c r="C61" s="82">
        <v>30.1</v>
      </c>
      <c r="D61" s="82">
        <v>26.8</v>
      </c>
      <c r="E61" s="82">
        <v>23.7</v>
      </c>
      <c r="F61" s="82">
        <v>20.100000000000001</v>
      </c>
      <c r="G61" s="82"/>
      <c r="H61" s="104">
        <f t="shared" si="23"/>
        <v>124.70000000000002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24.1</v>
      </c>
      <c r="C62" s="82">
        <v>30.2</v>
      </c>
      <c r="D62" s="82">
        <v>26.8</v>
      </c>
      <c r="E62" s="82">
        <v>23.7</v>
      </c>
      <c r="F62" s="82">
        <v>20.100000000000001</v>
      </c>
      <c r="G62" s="82"/>
      <c r="H62" s="104">
        <f t="shared" si="23"/>
        <v>124.9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>
        <v>24.1</v>
      </c>
      <c r="C63" s="82">
        <v>30.2</v>
      </c>
      <c r="D63" s="82">
        <v>26.8</v>
      </c>
      <c r="E63" s="82">
        <v>23.7</v>
      </c>
      <c r="F63" s="82">
        <v>20.2</v>
      </c>
      <c r="G63" s="82"/>
      <c r="H63" s="104">
        <f t="shared" si="23"/>
        <v>125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24.1</v>
      </c>
      <c r="C64" s="82">
        <v>30.2</v>
      </c>
      <c r="D64" s="82">
        <v>26.8</v>
      </c>
      <c r="E64" s="82">
        <v>23.8</v>
      </c>
      <c r="F64" s="82">
        <v>20.2</v>
      </c>
      <c r="G64" s="82"/>
      <c r="H64" s="104">
        <f t="shared" si="23"/>
        <v>125.1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4">SUM(B58:B64)</f>
        <v>170.39999999999998</v>
      </c>
      <c r="C65" s="28">
        <f t="shared" si="24"/>
        <v>213.69999999999996</v>
      </c>
      <c r="D65" s="28">
        <f t="shared" si="24"/>
        <v>189.70000000000002</v>
      </c>
      <c r="E65" s="28">
        <f t="shared" si="24"/>
        <v>167.9</v>
      </c>
      <c r="F65" s="28">
        <f t="shared" si="24"/>
        <v>142.60000000000002</v>
      </c>
      <c r="G65" s="28">
        <f t="shared" si="24"/>
        <v>0</v>
      </c>
      <c r="H65" s="104">
        <f t="shared" si="23"/>
        <v>884.3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99</v>
      </c>
      <c r="C66" s="31">
        <v>98.5</v>
      </c>
      <c r="D66" s="31">
        <v>97.5</v>
      </c>
      <c r="E66" s="31">
        <v>97.5</v>
      </c>
      <c r="F66" s="31">
        <v>97.5</v>
      </c>
      <c r="G66" s="31"/>
      <c r="H66" s="105">
        <f>+((H65/H67)/7)*1000</f>
        <v>98.005098082677591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246</v>
      </c>
      <c r="C67" s="67">
        <v>310</v>
      </c>
      <c r="D67" s="67">
        <v>278</v>
      </c>
      <c r="E67" s="67">
        <v>246</v>
      </c>
      <c r="F67" s="67">
        <v>209</v>
      </c>
      <c r="G67" s="67"/>
      <c r="H67" s="115">
        <f>SUM(B67:G67)</f>
        <v>1289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5">((B67*B66)*7/1000-B58)/6</f>
        <v>24.063000000000002</v>
      </c>
      <c r="C68" s="39">
        <f t="shared" si="25"/>
        <v>30.157499999999999</v>
      </c>
      <c r="D68" s="39">
        <f t="shared" si="25"/>
        <v>26.805833333333336</v>
      </c>
      <c r="E68" s="39">
        <f t="shared" si="25"/>
        <v>23.715833333333336</v>
      </c>
      <c r="F68" s="39">
        <f t="shared" si="25"/>
        <v>20.14041666666667</v>
      </c>
      <c r="G68" s="39">
        <f t="shared" si="25"/>
        <v>0</v>
      </c>
      <c r="H68" s="119">
        <f>((H65*1000)/H67)/7</f>
        <v>98.005098082677605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6">((B67*B66)*7)/1000</f>
        <v>170.47800000000001</v>
      </c>
      <c r="C69" s="43">
        <f t="shared" si="26"/>
        <v>213.745</v>
      </c>
      <c r="D69" s="43">
        <f t="shared" si="26"/>
        <v>189.73500000000001</v>
      </c>
      <c r="E69" s="43">
        <f t="shared" si="26"/>
        <v>167.89500000000001</v>
      </c>
      <c r="F69" s="43">
        <f t="shared" si="26"/>
        <v>142.64250000000001</v>
      </c>
      <c r="G69" s="43">
        <f t="shared" si="26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7">+(B65/B67)/7*1000</f>
        <v>98.954703832752614</v>
      </c>
      <c r="C70" s="49">
        <f t="shared" si="27"/>
        <v>98.479262672811046</v>
      </c>
      <c r="D70" s="49">
        <f t="shared" si="27"/>
        <v>97.482014388489219</v>
      </c>
      <c r="E70" s="49">
        <f t="shared" si="27"/>
        <v>97.502903600464563</v>
      </c>
      <c r="F70" s="49">
        <f t="shared" si="27"/>
        <v>97.470950102529073</v>
      </c>
      <c r="G70" s="49" t="e">
        <f t="shared" si="27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P36"/>
    <mergeCell ref="J54:K54"/>
    <mergeCell ref="B55:G55"/>
    <mergeCell ref="A3:C3"/>
    <mergeCell ref="E9:G9"/>
    <mergeCell ref="R9:S9"/>
    <mergeCell ref="K11:L11"/>
    <mergeCell ref="B15:E15"/>
    <mergeCell ref="F15:L15"/>
    <mergeCell ref="M15:R15"/>
    <mergeCell ref="S15:X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9"/>
  <sheetViews>
    <sheetView topLeftCell="A31" zoomScale="30" zoomScaleNormal="30" workbookViewId="0">
      <selection activeCell="L48" sqref="L48:N48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315" t="s">
        <v>0</v>
      </c>
      <c r="B3" s="315"/>
      <c r="C3" s="315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300"/>
      <c r="U3" s="300"/>
      <c r="V3" s="300"/>
      <c r="W3" s="300"/>
      <c r="X3" s="300"/>
      <c r="Y3" s="2"/>
      <c r="Z3" s="2"/>
      <c r="AA3" s="2"/>
      <c r="AB3" s="2"/>
      <c r="AC3" s="2"/>
      <c r="AD3" s="300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300" t="s">
        <v>1</v>
      </c>
      <c r="B9" s="300"/>
      <c r="C9" s="300"/>
      <c r="D9" s="1"/>
      <c r="E9" s="316" t="s">
        <v>2</v>
      </c>
      <c r="F9" s="316"/>
      <c r="G9" s="316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316"/>
      <c r="S9" s="31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300"/>
      <c r="B10" s="300"/>
      <c r="C10" s="30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300" t="s">
        <v>4</v>
      </c>
      <c r="B11" s="300"/>
      <c r="C11" s="300"/>
      <c r="D11" s="1"/>
      <c r="E11" s="301">
        <v>1</v>
      </c>
      <c r="F11" s="1"/>
      <c r="G11" s="1"/>
      <c r="H11" s="1"/>
      <c r="I11" s="1"/>
      <c r="J11" s="1"/>
      <c r="K11" s="317" t="s">
        <v>71</v>
      </c>
      <c r="L11" s="317"/>
      <c r="M11" s="302"/>
      <c r="N11" s="302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300"/>
      <c r="B12" s="300"/>
      <c r="C12" s="300"/>
      <c r="D12" s="1"/>
      <c r="E12" s="5"/>
      <c r="F12" s="1"/>
      <c r="G12" s="1"/>
      <c r="H12" s="1"/>
      <c r="I12" s="1"/>
      <c r="J12" s="1"/>
      <c r="K12" s="302"/>
      <c r="L12" s="302"/>
      <c r="M12" s="302"/>
      <c r="N12" s="302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300"/>
      <c r="B13" s="300"/>
      <c r="C13" s="300"/>
      <c r="D13" s="300"/>
      <c r="E13" s="300"/>
      <c r="F13" s="300"/>
      <c r="G13" s="300"/>
      <c r="H13" s="300"/>
      <c r="I13" s="300"/>
      <c r="J13" s="300"/>
      <c r="K13" s="300"/>
      <c r="L13" s="302"/>
      <c r="M13" s="302"/>
      <c r="N13" s="302"/>
      <c r="O13" s="302"/>
      <c r="P13" s="302"/>
      <c r="Q13" s="302"/>
      <c r="R13" s="302"/>
      <c r="S13" s="302"/>
      <c r="T13" s="302"/>
      <c r="U13" s="302"/>
      <c r="V13" s="302"/>
      <c r="W13" s="1"/>
      <c r="X13" s="1"/>
      <c r="Y13" s="1"/>
    </row>
    <row r="14" spans="1:30" s="3" customFormat="1" ht="27" thickBot="1" x14ac:dyDescent="0.3">
      <c r="A14" s="300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91" t="s">
        <v>7</v>
      </c>
      <c r="B15" s="328" t="s">
        <v>8</v>
      </c>
      <c r="C15" s="329"/>
      <c r="D15" s="329"/>
      <c r="E15" s="330"/>
      <c r="F15" s="328" t="s">
        <v>55</v>
      </c>
      <c r="G15" s="329"/>
      <c r="H15" s="329"/>
      <c r="I15" s="329"/>
      <c r="J15" s="329"/>
      <c r="K15" s="329"/>
      <c r="L15" s="330"/>
      <c r="M15" s="331" t="s">
        <v>9</v>
      </c>
      <c r="N15" s="323"/>
      <c r="O15" s="323"/>
      <c r="P15" s="323"/>
      <c r="Q15" s="324"/>
      <c r="R15" s="332" t="s">
        <v>30</v>
      </c>
      <c r="S15" s="333"/>
      <c r="T15" s="333"/>
      <c r="U15" s="333"/>
      <c r="V15" s="334"/>
      <c r="W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273">
        <v>3</v>
      </c>
      <c r="E16" s="260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260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308">
        <v>1</v>
      </c>
      <c r="S16" s="309">
        <v>2</v>
      </c>
      <c r="T16" s="310">
        <v>3</v>
      </c>
      <c r="U16" s="310">
        <v>4</v>
      </c>
      <c r="V16" s="311">
        <v>5</v>
      </c>
      <c r="W16" s="18" t="s">
        <v>11</v>
      </c>
      <c r="Y16" s="20"/>
      <c r="Z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14">
        <v>1</v>
      </c>
      <c r="S17" s="21">
        <v>2</v>
      </c>
      <c r="T17" s="21">
        <v>3</v>
      </c>
      <c r="U17" s="21">
        <v>4</v>
      </c>
      <c r="V17" s="22">
        <v>5</v>
      </c>
      <c r="W17" s="18"/>
      <c r="Y17" s="2"/>
      <c r="Z17" s="20"/>
    </row>
    <row r="18" spans="1:30" ht="39.950000000000003" customHeight="1" x14ac:dyDescent="0.25">
      <c r="A18" s="94" t="s">
        <v>13</v>
      </c>
      <c r="B18" s="23">
        <v>23.9</v>
      </c>
      <c r="C18" s="24">
        <v>42.9</v>
      </c>
      <c r="D18" s="24">
        <v>40.6</v>
      </c>
      <c r="E18" s="25">
        <v>53.5</v>
      </c>
      <c r="F18" s="23">
        <v>42</v>
      </c>
      <c r="G18" s="24">
        <v>45.8</v>
      </c>
      <c r="H18" s="24">
        <v>45.8</v>
      </c>
      <c r="I18" s="24">
        <v>82.2</v>
      </c>
      <c r="J18" s="24">
        <v>68.7</v>
      </c>
      <c r="K18" s="24">
        <v>77</v>
      </c>
      <c r="L18" s="25">
        <v>43.5</v>
      </c>
      <c r="M18" s="82">
        <v>29.4</v>
      </c>
      <c r="N18" s="24">
        <v>58.5</v>
      </c>
      <c r="O18" s="24">
        <v>42.9</v>
      </c>
      <c r="P18" s="24">
        <v>63.5</v>
      </c>
      <c r="Q18" s="24">
        <v>46.8</v>
      </c>
      <c r="R18" s="23">
        <v>36.200000000000003</v>
      </c>
      <c r="S18" s="24">
        <v>61</v>
      </c>
      <c r="T18" s="24">
        <v>42.4</v>
      </c>
      <c r="U18" s="24">
        <v>50</v>
      </c>
      <c r="V18" s="25">
        <v>47.2</v>
      </c>
      <c r="W18" s="26">
        <f t="shared" ref="W18:W25" si="0">SUM(B18:V18)</f>
        <v>1043.8</v>
      </c>
      <c r="Y18" s="2"/>
      <c r="Z18" s="20"/>
    </row>
    <row r="19" spans="1:30" ht="39.950000000000003" customHeight="1" x14ac:dyDescent="0.25">
      <c r="A19" s="95" t="s">
        <v>14</v>
      </c>
      <c r="B19" s="23">
        <v>23.9</v>
      </c>
      <c r="C19" s="24">
        <v>42.9</v>
      </c>
      <c r="D19" s="24">
        <v>40.6</v>
      </c>
      <c r="E19" s="25">
        <v>53.5</v>
      </c>
      <c r="F19" s="23">
        <v>42</v>
      </c>
      <c r="G19" s="24">
        <v>45.8</v>
      </c>
      <c r="H19" s="24">
        <v>45.8</v>
      </c>
      <c r="I19" s="24">
        <v>82.2</v>
      </c>
      <c r="J19" s="24">
        <v>68.7</v>
      </c>
      <c r="K19" s="24">
        <v>77</v>
      </c>
      <c r="L19" s="25">
        <v>43.5</v>
      </c>
      <c r="M19" s="82">
        <v>29.4</v>
      </c>
      <c r="N19" s="24">
        <v>58.5</v>
      </c>
      <c r="O19" s="24">
        <v>42.9</v>
      </c>
      <c r="P19" s="24">
        <v>63.5</v>
      </c>
      <c r="Q19" s="24">
        <v>46.8</v>
      </c>
      <c r="R19" s="23">
        <v>36.200000000000003</v>
      </c>
      <c r="S19" s="24">
        <v>61</v>
      </c>
      <c r="T19" s="24">
        <v>42.4</v>
      </c>
      <c r="U19" s="24">
        <v>50</v>
      </c>
      <c r="V19" s="25">
        <v>47.2</v>
      </c>
      <c r="W19" s="26">
        <f t="shared" si="0"/>
        <v>1043.8</v>
      </c>
      <c r="Y19" s="2"/>
      <c r="Z19" s="20"/>
    </row>
    <row r="20" spans="1:30" ht="39.75" customHeight="1" x14ac:dyDescent="0.25">
      <c r="A20" s="94" t="s">
        <v>15</v>
      </c>
      <c r="B20" s="79">
        <v>27.895599999999995</v>
      </c>
      <c r="C20" s="24">
        <v>48.695999999999998</v>
      </c>
      <c r="D20" s="24">
        <v>44.882599999999996</v>
      </c>
      <c r="E20" s="25">
        <v>57.595000000000006</v>
      </c>
      <c r="F20" s="23">
        <v>45.158399999999993</v>
      </c>
      <c r="G20" s="24">
        <v>49.814499999999995</v>
      </c>
      <c r="H20" s="24">
        <v>49.224399999999989</v>
      </c>
      <c r="I20" s="24">
        <v>92.957599999999985</v>
      </c>
      <c r="J20" s="24">
        <v>78.458699999999993</v>
      </c>
      <c r="K20" s="24">
        <v>88.424700000000001</v>
      </c>
      <c r="L20" s="25">
        <v>51.139099999999999</v>
      </c>
      <c r="M20" s="83">
        <v>34.545000000000002</v>
      </c>
      <c r="N20" s="24">
        <v>67.575500000000005</v>
      </c>
      <c r="O20" s="24">
        <v>48.785600000000002</v>
      </c>
      <c r="P20" s="24">
        <v>71.041799999999995</v>
      </c>
      <c r="Q20" s="24">
        <v>50.806799999999996</v>
      </c>
      <c r="R20" s="79">
        <v>42.877300000000005</v>
      </c>
      <c r="S20" s="24">
        <v>70.746799999999993</v>
      </c>
      <c r="T20" s="24">
        <v>48.270200000000003</v>
      </c>
      <c r="U20" s="24">
        <v>55.8352</v>
      </c>
      <c r="V20" s="25">
        <v>51.554000000000009</v>
      </c>
      <c r="W20" s="26">
        <f t="shared" si="0"/>
        <v>1176.2848000000001</v>
      </c>
      <c r="Y20" s="2"/>
      <c r="Z20" s="20"/>
    </row>
    <row r="21" spans="1:30" ht="39.950000000000003" customHeight="1" x14ac:dyDescent="0.25">
      <c r="A21" s="95" t="s">
        <v>16</v>
      </c>
      <c r="B21" s="23">
        <v>27.895599999999995</v>
      </c>
      <c r="C21" s="24">
        <v>48.695999999999998</v>
      </c>
      <c r="D21" s="24">
        <v>44.882599999999996</v>
      </c>
      <c r="E21" s="25">
        <v>57.595000000000006</v>
      </c>
      <c r="F21" s="23">
        <v>45.158399999999993</v>
      </c>
      <c r="G21" s="24">
        <v>49.814499999999995</v>
      </c>
      <c r="H21" s="24">
        <v>49.224399999999989</v>
      </c>
      <c r="I21" s="24">
        <v>92.957599999999985</v>
      </c>
      <c r="J21" s="24">
        <v>78.458699999999993</v>
      </c>
      <c r="K21" s="24">
        <v>88.424700000000001</v>
      </c>
      <c r="L21" s="25">
        <v>51.139099999999999</v>
      </c>
      <c r="M21" s="82">
        <v>34.545000000000002</v>
      </c>
      <c r="N21" s="24">
        <v>67.575500000000005</v>
      </c>
      <c r="O21" s="24">
        <v>48.785600000000002</v>
      </c>
      <c r="P21" s="24">
        <v>71.041799999999995</v>
      </c>
      <c r="Q21" s="24">
        <v>50.806799999999996</v>
      </c>
      <c r="R21" s="23">
        <v>42.877300000000005</v>
      </c>
      <c r="S21" s="24">
        <v>70.746799999999993</v>
      </c>
      <c r="T21" s="24">
        <v>48.270200000000003</v>
      </c>
      <c r="U21" s="24">
        <v>55.8352</v>
      </c>
      <c r="V21" s="25">
        <v>51.554000000000009</v>
      </c>
      <c r="W21" s="26">
        <f t="shared" si="0"/>
        <v>1176.2848000000001</v>
      </c>
      <c r="Y21" s="2"/>
      <c r="Z21" s="20"/>
    </row>
    <row r="22" spans="1:30" ht="39.950000000000003" customHeight="1" x14ac:dyDescent="0.25">
      <c r="A22" s="94" t="s">
        <v>17</v>
      </c>
      <c r="B22" s="23">
        <v>27.895599999999995</v>
      </c>
      <c r="C22" s="24">
        <v>48.695999999999998</v>
      </c>
      <c r="D22" s="24">
        <v>44.882599999999996</v>
      </c>
      <c r="E22" s="25">
        <v>57.595000000000006</v>
      </c>
      <c r="F22" s="23">
        <v>45.158399999999993</v>
      </c>
      <c r="G22" s="24">
        <v>49.814499999999995</v>
      </c>
      <c r="H22" s="24">
        <v>49.224399999999989</v>
      </c>
      <c r="I22" s="24">
        <v>92.957599999999985</v>
      </c>
      <c r="J22" s="24">
        <v>78.458699999999993</v>
      </c>
      <c r="K22" s="24">
        <v>88.424700000000001</v>
      </c>
      <c r="L22" s="25">
        <v>51.139099999999999</v>
      </c>
      <c r="M22" s="82">
        <v>34.545000000000002</v>
      </c>
      <c r="N22" s="24">
        <v>67.575500000000005</v>
      </c>
      <c r="O22" s="24">
        <v>48.785600000000002</v>
      </c>
      <c r="P22" s="24">
        <v>71.041799999999995</v>
      </c>
      <c r="Q22" s="24">
        <v>50.806799999999996</v>
      </c>
      <c r="R22" s="23">
        <v>42.877300000000005</v>
      </c>
      <c r="S22" s="24">
        <v>70.746799999999993</v>
      </c>
      <c r="T22" s="24">
        <v>48.270200000000003</v>
      </c>
      <c r="U22" s="24">
        <v>55.8352</v>
      </c>
      <c r="V22" s="25">
        <v>51.554000000000009</v>
      </c>
      <c r="W22" s="26">
        <f t="shared" si="0"/>
        <v>1176.2848000000001</v>
      </c>
      <c r="Y22" s="2"/>
      <c r="Z22" s="20"/>
    </row>
    <row r="23" spans="1:30" ht="39.950000000000003" customHeight="1" x14ac:dyDescent="0.25">
      <c r="A23" s="95" t="s">
        <v>18</v>
      </c>
      <c r="B23" s="23">
        <v>27.895599999999995</v>
      </c>
      <c r="C23" s="24">
        <v>48.695999999999998</v>
      </c>
      <c r="D23" s="24">
        <v>44.882599999999996</v>
      </c>
      <c r="E23" s="25">
        <v>57.595000000000006</v>
      </c>
      <c r="F23" s="23">
        <v>45.158399999999993</v>
      </c>
      <c r="G23" s="24">
        <v>49.814499999999995</v>
      </c>
      <c r="H23" s="24">
        <v>49.224399999999989</v>
      </c>
      <c r="I23" s="24">
        <v>92.957599999999985</v>
      </c>
      <c r="J23" s="24">
        <v>78.458699999999993</v>
      </c>
      <c r="K23" s="24">
        <v>88.424700000000001</v>
      </c>
      <c r="L23" s="25">
        <v>51.139099999999999</v>
      </c>
      <c r="M23" s="82">
        <v>34.545000000000002</v>
      </c>
      <c r="N23" s="24">
        <v>67.575500000000005</v>
      </c>
      <c r="O23" s="24">
        <v>48.785600000000002</v>
      </c>
      <c r="P23" s="24">
        <v>71.041799999999995</v>
      </c>
      <c r="Q23" s="24">
        <v>50.806799999999996</v>
      </c>
      <c r="R23" s="23">
        <v>42.877300000000005</v>
      </c>
      <c r="S23" s="24">
        <v>70.746799999999993</v>
      </c>
      <c r="T23" s="24">
        <v>48.270200000000003</v>
      </c>
      <c r="U23" s="24">
        <v>55.8352</v>
      </c>
      <c r="V23" s="25">
        <v>51.554000000000009</v>
      </c>
      <c r="W23" s="26">
        <f t="shared" si="0"/>
        <v>1176.2848000000001</v>
      </c>
      <c r="Y23" s="2"/>
      <c r="Z23" s="20"/>
    </row>
    <row r="24" spans="1:30" ht="39.950000000000003" customHeight="1" x14ac:dyDescent="0.25">
      <c r="A24" s="94" t="s">
        <v>19</v>
      </c>
      <c r="B24" s="23">
        <v>27.895599999999995</v>
      </c>
      <c r="C24" s="24">
        <v>48.695999999999998</v>
      </c>
      <c r="D24" s="24">
        <v>44.882599999999996</v>
      </c>
      <c r="E24" s="25">
        <v>57.595000000000006</v>
      </c>
      <c r="F24" s="23">
        <v>45.158399999999993</v>
      </c>
      <c r="G24" s="24">
        <v>49.814499999999995</v>
      </c>
      <c r="H24" s="24">
        <v>49.224399999999989</v>
      </c>
      <c r="I24" s="24">
        <v>92.957599999999985</v>
      </c>
      <c r="J24" s="24">
        <v>78.458699999999993</v>
      </c>
      <c r="K24" s="24">
        <v>88.424700000000001</v>
      </c>
      <c r="L24" s="25">
        <v>51.139099999999999</v>
      </c>
      <c r="M24" s="82">
        <v>34.545000000000002</v>
      </c>
      <c r="N24" s="24">
        <v>67.575500000000005</v>
      </c>
      <c r="O24" s="24">
        <v>48.785600000000002</v>
      </c>
      <c r="P24" s="24">
        <v>71.041799999999995</v>
      </c>
      <c r="Q24" s="24">
        <v>50.806799999999996</v>
      </c>
      <c r="R24" s="23">
        <v>42.877300000000005</v>
      </c>
      <c r="S24" s="24">
        <v>70.746799999999993</v>
      </c>
      <c r="T24" s="24">
        <v>48.270200000000003</v>
      </c>
      <c r="U24" s="24">
        <v>55.8352</v>
      </c>
      <c r="V24" s="25">
        <v>51.554000000000009</v>
      </c>
      <c r="W24" s="26">
        <f t="shared" si="0"/>
        <v>1176.2848000000001</v>
      </c>
      <c r="Y24" s="2"/>
    </row>
    <row r="25" spans="1:30" ht="41.45" customHeight="1" x14ac:dyDescent="0.25">
      <c r="A25" s="95" t="s">
        <v>11</v>
      </c>
      <c r="B25" s="27">
        <f t="shared" ref="B25:D25" si="1">SUM(B18:B24)</f>
        <v>187.27799999999999</v>
      </c>
      <c r="C25" s="28">
        <f t="shared" si="1"/>
        <v>329.28</v>
      </c>
      <c r="D25" s="28">
        <f t="shared" si="1"/>
        <v>305.61299999999994</v>
      </c>
      <c r="E25" s="29">
        <f>SUM(E18:E24)</f>
        <v>394.97500000000008</v>
      </c>
      <c r="F25" s="27">
        <f t="shared" ref="F25:H25" si="2">SUM(F18:F24)</f>
        <v>309.79199999999997</v>
      </c>
      <c r="G25" s="28">
        <f t="shared" si="2"/>
        <v>340.67250000000001</v>
      </c>
      <c r="H25" s="28">
        <f t="shared" si="2"/>
        <v>337.72199999999998</v>
      </c>
      <c r="I25" s="28">
        <f>SUM(I18:I24)</f>
        <v>629.18799999999987</v>
      </c>
      <c r="J25" s="28">
        <f t="shared" ref="J25:L25" si="3">SUM(J18:J24)</f>
        <v>529.69350000000009</v>
      </c>
      <c r="K25" s="28">
        <f t="shared" si="3"/>
        <v>596.12350000000004</v>
      </c>
      <c r="L25" s="29">
        <f t="shared" si="3"/>
        <v>342.69549999999992</v>
      </c>
      <c r="M25" s="84">
        <f>SUM(M18:M24)</f>
        <v>231.52500000000003</v>
      </c>
      <c r="N25" s="28">
        <f t="shared" ref="N25:Q25" si="4">SUM(N18:N24)</f>
        <v>454.87750000000005</v>
      </c>
      <c r="O25" s="28">
        <f t="shared" si="4"/>
        <v>329.72799999999995</v>
      </c>
      <c r="P25" s="28">
        <f t="shared" si="4"/>
        <v>482.20899999999995</v>
      </c>
      <c r="Q25" s="28">
        <f t="shared" si="4"/>
        <v>347.63400000000001</v>
      </c>
      <c r="R25" s="27">
        <f>SUM(R18:R24)</f>
        <v>286.78649999999999</v>
      </c>
      <c r="S25" s="28">
        <f t="shared" ref="S25:V25" si="5">SUM(S18:S24)</f>
        <v>475.73400000000004</v>
      </c>
      <c r="T25" s="28">
        <f t="shared" si="5"/>
        <v>326.15099999999995</v>
      </c>
      <c r="U25" s="28">
        <f t="shared" si="5"/>
        <v>379.17599999999993</v>
      </c>
      <c r="V25" s="29">
        <f t="shared" si="5"/>
        <v>352.17000000000007</v>
      </c>
      <c r="W25" s="26">
        <f t="shared" si="0"/>
        <v>7969.0239999999994</v>
      </c>
    </row>
    <row r="26" spans="1:30" s="2" customFormat="1" ht="36.75" customHeight="1" x14ac:dyDescent="0.25">
      <c r="A26" s="96" t="s">
        <v>20</v>
      </c>
      <c r="B26" s="30">
        <v>98</v>
      </c>
      <c r="C26" s="31">
        <v>96</v>
      </c>
      <c r="D26" s="31">
        <v>94.5</v>
      </c>
      <c r="E26" s="32">
        <v>92.5</v>
      </c>
      <c r="F26" s="30">
        <v>96</v>
      </c>
      <c r="G26" s="31">
        <v>94.5</v>
      </c>
      <c r="H26" s="31">
        <v>93.5</v>
      </c>
      <c r="I26" s="31">
        <v>92</v>
      </c>
      <c r="J26" s="31">
        <v>91.5</v>
      </c>
      <c r="K26" s="31">
        <v>90.5</v>
      </c>
      <c r="L26" s="32">
        <v>89.5</v>
      </c>
      <c r="M26" s="85">
        <v>94.5</v>
      </c>
      <c r="N26" s="31">
        <v>93.5</v>
      </c>
      <c r="O26" s="31">
        <v>92</v>
      </c>
      <c r="P26" s="31">
        <v>91</v>
      </c>
      <c r="Q26" s="31">
        <v>89</v>
      </c>
      <c r="R26" s="30">
        <v>95.5</v>
      </c>
      <c r="S26" s="31">
        <v>94</v>
      </c>
      <c r="T26" s="31">
        <v>93</v>
      </c>
      <c r="U26" s="31">
        <v>91.5</v>
      </c>
      <c r="V26" s="32">
        <v>90</v>
      </c>
      <c r="W26" s="33">
        <f>+((W25/W27)/7)*1000</f>
        <v>92.593086620577452</v>
      </c>
    </row>
    <row r="27" spans="1:30" s="2" customFormat="1" ht="33" customHeight="1" x14ac:dyDescent="0.25">
      <c r="A27" s="97" t="s">
        <v>21</v>
      </c>
      <c r="B27" s="34">
        <v>273</v>
      </c>
      <c r="C27" s="35">
        <v>490</v>
      </c>
      <c r="D27" s="35">
        <v>462</v>
      </c>
      <c r="E27" s="36">
        <v>610</v>
      </c>
      <c r="F27" s="34">
        <v>461</v>
      </c>
      <c r="G27" s="35">
        <v>515</v>
      </c>
      <c r="H27" s="35">
        <v>516</v>
      </c>
      <c r="I27" s="35">
        <v>977</v>
      </c>
      <c r="J27" s="35">
        <v>827</v>
      </c>
      <c r="K27" s="35">
        <v>941</v>
      </c>
      <c r="L27" s="36">
        <v>547</v>
      </c>
      <c r="M27" s="86">
        <v>350</v>
      </c>
      <c r="N27" s="35">
        <v>695</v>
      </c>
      <c r="O27" s="35">
        <v>512</v>
      </c>
      <c r="P27" s="35">
        <v>757</v>
      </c>
      <c r="Q27" s="35">
        <v>558</v>
      </c>
      <c r="R27" s="34">
        <v>429</v>
      </c>
      <c r="S27" s="35">
        <v>723</v>
      </c>
      <c r="T27" s="35">
        <v>501</v>
      </c>
      <c r="U27" s="35">
        <v>592</v>
      </c>
      <c r="V27" s="36">
        <v>559</v>
      </c>
      <c r="W27" s="37">
        <f>SUM(B27:V27)</f>
        <v>12295</v>
      </c>
      <c r="X27" s="2">
        <f>((W25*1000)/W27)/7</f>
        <v>92.593086620577452</v>
      </c>
    </row>
    <row r="28" spans="1:30" s="2" customFormat="1" ht="33" customHeight="1" x14ac:dyDescent="0.25">
      <c r="A28" s="98" t="s">
        <v>22</v>
      </c>
      <c r="B28" s="38">
        <f>((B27*B26)*7/1000-B18-B19)/5</f>
        <v>27.895599999999995</v>
      </c>
      <c r="C28" s="39">
        <f t="shared" ref="C28:V28" si="6">((C27*C26)*7/1000-C18-C19)/5</f>
        <v>48.695999999999998</v>
      </c>
      <c r="D28" s="39">
        <f t="shared" si="6"/>
        <v>44.882599999999996</v>
      </c>
      <c r="E28" s="40">
        <f t="shared" si="6"/>
        <v>57.595000000000006</v>
      </c>
      <c r="F28" s="38">
        <f t="shared" si="6"/>
        <v>45.158399999999993</v>
      </c>
      <c r="G28" s="39">
        <f t="shared" si="6"/>
        <v>49.814499999999995</v>
      </c>
      <c r="H28" s="39">
        <f t="shared" si="6"/>
        <v>49.224399999999989</v>
      </c>
      <c r="I28" s="39">
        <f t="shared" si="6"/>
        <v>92.957599999999985</v>
      </c>
      <c r="J28" s="39">
        <f t="shared" si="6"/>
        <v>78.458699999999993</v>
      </c>
      <c r="K28" s="39">
        <f t="shared" si="6"/>
        <v>88.424700000000001</v>
      </c>
      <c r="L28" s="40">
        <f t="shared" si="6"/>
        <v>51.139099999999999</v>
      </c>
      <c r="M28" s="87">
        <f t="shared" si="6"/>
        <v>34.545000000000002</v>
      </c>
      <c r="N28" s="39">
        <f t="shared" si="6"/>
        <v>67.575500000000005</v>
      </c>
      <c r="O28" s="39">
        <f t="shared" si="6"/>
        <v>48.785600000000002</v>
      </c>
      <c r="P28" s="39">
        <f t="shared" si="6"/>
        <v>71.041799999999995</v>
      </c>
      <c r="Q28" s="39">
        <f t="shared" si="6"/>
        <v>50.806799999999996</v>
      </c>
      <c r="R28" s="38">
        <f t="shared" si="6"/>
        <v>42.877300000000005</v>
      </c>
      <c r="S28" s="39">
        <f t="shared" si="6"/>
        <v>70.746799999999993</v>
      </c>
      <c r="T28" s="39">
        <f t="shared" si="6"/>
        <v>48.270200000000003</v>
      </c>
      <c r="U28" s="39">
        <f t="shared" si="6"/>
        <v>55.8352</v>
      </c>
      <c r="V28" s="40">
        <f t="shared" si="6"/>
        <v>51.554000000000009</v>
      </c>
      <c r="W28" s="41"/>
    </row>
    <row r="29" spans="1:30" ht="33.75" customHeight="1" x14ac:dyDescent="0.25">
      <c r="A29" s="99" t="s">
        <v>23</v>
      </c>
      <c r="B29" s="42">
        <f t="shared" ref="B29:D29" si="7">((B27*B26)*7)/1000</f>
        <v>187.27799999999999</v>
      </c>
      <c r="C29" s="43">
        <f t="shared" si="7"/>
        <v>329.28</v>
      </c>
      <c r="D29" s="43">
        <f t="shared" si="7"/>
        <v>305.613</v>
      </c>
      <c r="E29" s="90">
        <f>((E27*E26)*7)/1000</f>
        <v>394.97500000000002</v>
      </c>
      <c r="F29" s="42">
        <f>((F27*F26)*7)/1000</f>
        <v>309.79199999999997</v>
      </c>
      <c r="G29" s="43">
        <f t="shared" ref="G29:H29" si="8">((G27*G26)*7)/1000</f>
        <v>340.67250000000001</v>
      </c>
      <c r="H29" s="43">
        <f t="shared" si="8"/>
        <v>337.72199999999998</v>
      </c>
      <c r="I29" s="43">
        <f>((I27*I26)*7)/1000</f>
        <v>629.18799999999999</v>
      </c>
      <c r="J29" s="43">
        <f>((J27*J26)*7)/1000</f>
        <v>529.69349999999997</v>
      </c>
      <c r="K29" s="43">
        <f t="shared" ref="K29:L29" si="9">((K27*K26)*7)/1000</f>
        <v>596.12350000000004</v>
      </c>
      <c r="L29" s="90">
        <f t="shared" si="9"/>
        <v>342.69549999999998</v>
      </c>
      <c r="M29" s="88">
        <f>((M27*M26)*7)/1000</f>
        <v>231.52500000000001</v>
      </c>
      <c r="N29" s="43">
        <f>((N27*N26)*7)/1000</f>
        <v>454.8775</v>
      </c>
      <c r="O29" s="43">
        <f>((O27*O26)*7)/1000</f>
        <v>329.72800000000001</v>
      </c>
      <c r="P29" s="43">
        <f t="shared" ref="P29:V29" si="10">((P27*P26)*7)/1000</f>
        <v>482.209</v>
      </c>
      <c r="Q29" s="43">
        <f t="shared" si="10"/>
        <v>347.63400000000001</v>
      </c>
      <c r="R29" s="44">
        <f t="shared" si="10"/>
        <v>286.78649999999999</v>
      </c>
      <c r="S29" s="45">
        <f t="shared" si="10"/>
        <v>475.73399999999998</v>
      </c>
      <c r="T29" s="45">
        <f t="shared" si="10"/>
        <v>326.15100000000001</v>
      </c>
      <c r="U29" s="45">
        <f t="shared" si="10"/>
        <v>379.17599999999999</v>
      </c>
      <c r="V29" s="46">
        <f t="shared" si="10"/>
        <v>352.17</v>
      </c>
      <c r="W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97.999999999999986</v>
      </c>
      <c r="C30" s="49">
        <f t="shared" si="11"/>
        <v>95.999999999999986</v>
      </c>
      <c r="D30" s="49">
        <f t="shared" si="11"/>
        <v>94.499999999999986</v>
      </c>
      <c r="E30" s="50">
        <f>+(E25/E27)/7*1000</f>
        <v>92.500000000000014</v>
      </c>
      <c r="F30" s="48">
        <f t="shared" ref="F30:H30" si="12">+(F25/F27)/7*1000</f>
        <v>95.999999999999986</v>
      </c>
      <c r="G30" s="49">
        <f t="shared" si="12"/>
        <v>94.5</v>
      </c>
      <c r="H30" s="49">
        <f t="shared" si="12"/>
        <v>93.5</v>
      </c>
      <c r="I30" s="49">
        <f>+(I25/I27)/7*1000</f>
        <v>91.999999999999986</v>
      </c>
      <c r="J30" s="49">
        <f t="shared" ref="J30:L30" si="13">+(J25/J27)/7*1000</f>
        <v>91.500000000000014</v>
      </c>
      <c r="K30" s="49">
        <f t="shared" si="13"/>
        <v>90.500000000000014</v>
      </c>
      <c r="L30" s="50">
        <f t="shared" si="13"/>
        <v>89.499999999999986</v>
      </c>
      <c r="M30" s="89">
        <f>+(M25/M27)/7*1000</f>
        <v>94.500000000000014</v>
      </c>
      <c r="N30" s="49">
        <f t="shared" ref="N30:V30" si="14">+(N25/N27)/7*1000</f>
        <v>93.500000000000014</v>
      </c>
      <c r="O30" s="49">
        <f t="shared" si="14"/>
        <v>91.999999999999986</v>
      </c>
      <c r="P30" s="49">
        <f t="shared" si="14"/>
        <v>90.999999999999986</v>
      </c>
      <c r="Q30" s="49">
        <f t="shared" si="14"/>
        <v>89</v>
      </c>
      <c r="R30" s="48">
        <f t="shared" si="14"/>
        <v>95.5</v>
      </c>
      <c r="S30" s="49">
        <f t="shared" si="14"/>
        <v>94</v>
      </c>
      <c r="T30" s="49">
        <f t="shared" si="14"/>
        <v>92.999999999999986</v>
      </c>
      <c r="U30" s="49">
        <f t="shared" si="14"/>
        <v>91.499999999999986</v>
      </c>
      <c r="V30" s="50">
        <f t="shared" si="14"/>
        <v>90.000000000000014</v>
      </c>
      <c r="W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320" t="s">
        <v>26</v>
      </c>
      <c r="C36" s="321"/>
      <c r="D36" s="321"/>
      <c r="E36" s="321"/>
      <c r="F36" s="321"/>
      <c r="G36" s="321"/>
      <c r="H36" s="318"/>
      <c r="I36" s="102"/>
      <c r="J36" s="55" t="s">
        <v>27</v>
      </c>
      <c r="K36" s="110"/>
      <c r="L36" s="321" t="s">
        <v>26</v>
      </c>
      <c r="M36" s="321"/>
      <c r="N36" s="321"/>
      <c r="O36" s="321"/>
      <c r="P36" s="318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22.369500000000006</v>
      </c>
      <c r="C39" s="82">
        <v>61.307600000000015</v>
      </c>
      <c r="D39" s="82">
        <v>56.677999999999997</v>
      </c>
      <c r="E39" s="82">
        <v>61.733399999999996</v>
      </c>
      <c r="F39" s="82">
        <v>65.848800000000011</v>
      </c>
      <c r="G39" s="82">
        <v>59.148900000000005</v>
      </c>
      <c r="H39" s="82"/>
      <c r="I39" s="104">
        <f t="shared" ref="I39:I46" si="15">SUM(B39:H39)</f>
        <v>327.08620000000008</v>
      </c>
      <c r="J39" s="2"/>
      <c r="K39" s="94" t="s">
        <v>13</v>
      </c>
      <c r="L39" s="82">
        <v>6.4</v>
      </c>
      <c r="M39" s="82">
        <v>17.100000000000001</v>
      </c>
      <c r="N39" s="82">
        <v>11.5</v>
      </c>
      <c r="O39" s="82"/>
      <c r="P39" s="82"/>
      <c r="Q39" s="104">
        <f t="shared" ref="Q39:Q46" si="16">SUM(L39:P39)</f>
        <v>35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22.369500000000006</v>
      </c>
      <c r="C40" s="82">
        <v>61.307600000000015</v>
      </c>
      <c r="D40" s="82">
        <v>56.677999999999997</v>
      </c>
      <c r="E40" s="82">
        <v>61.733399999999996</v>
      </c>
      <c r="F40" s="82">
        <v>65.848800000000011</v>
      </c>
      <c r="G40" s="82">
        <v>59.148900000000005</v>
      </c>
      <c r="H40" s="82"/>
      <c r="I40" s="104">
        <f t="shared" si="15"/>
        <v>327.08620000000008</v>
      </c>
      <c r="J40" s="2"/>
      <c r="K40" s="95" t="s">
        <v>14</v>
      </c>
      <c r="L40" s="82">
        <v>6.4</v>
      </c>
      <c r="M40" s="82">
        <v>17.100000000000001</v>
      </c>
      <c r="N40" s="82">
        <v>11.5</v>
      </c>
      <c r="O40" s="82"/>
      <c r="P40" s="82"/>
      <c r="Q40" s="104">
        <f t="shared" si="16"/>
        <v>35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>
        <v>24.792199999999994</v>
      </c>
      <c r="C41" s="24">
        <v>67.949759999999984</v>
      </c>
      <c r="D41" s="24">
        <v>63.290200000000006</v>
      </c>
      <c r="E41" s="24">
        <v>69.204639999999998</v>
      </c>
      <c r="F41" s="24">
        <v>74.076179999999994</v>
      </c>
      <c r="G41" s="24">
        <v>67.350239999999985</v>
      </c>
      <c r="H41" s="24"/>
      <c r="I41" s="104">
        <f t="shared" si="15"/>
        <v>366.66321999999991</v>
      </c>
      <c r="J41" s="2"/>
      <c r="K41" s="94" t="s">
        <v>15</v>
      </c>
      <c r="L41" s="82">
        <v>7.1</v>
      </c>
      <c r="M41" s="82">
        <v>18.8</v>
      </c>
      <c r="N41" s="82">
        <v>12.6</v>
      </c>
      <c r="O41" s="24"/>
      <c r="P41" s="24"/>
      <c r="Q41" s="104">
        <f t="shared" si="16"/>
        <v>38.5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24.792199999999994</v>
      </c>
      <c r="C42" s="82">
        <v>67.949759999999984</v>
      </c>
      <c r="D42" s="82">
        <v>63.290200000000006</v>
      </c>
      <c r="E42" s="82">
        <v>69.204639999999998</v>
      </c>
      <c r="F42" s="82">
        <v>74.076179999999994</v>
      </c>
      <c r="G42" s="82">
        <v>67.350239999999985</v>
      </c>
      <c r="H42" s="82"/>
      <c r="I42" s="104">
        <f t="shared" si="15"/>
        <v>366.66321999999991</v>
      </c>
      <c r="J42" s="2"/>
      <c r="K42" s="95" t="s">
        <v>16</v>
      </c>
      <c r="L42" s="82">
        <v>7.2</v>
      </c>
      <c r="M42" s="82">
        <v>18.8</v>
      </c>
      <c r="N42" s="82">
        <v>12.6</v>
      </c>
      <c r="O42" s="82"/>
      <c r="P42" s="82"/>
      <c r="Q42" s="104">
        <f t="shared" si="16"/>
        <v>38.6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24.792199999999994</v>
      </c>
      <c r="C43" s="82">
        <v>67.949759999999984</v>
      </c>
      <c r="D43" s="82">
        <v>63.290200000000006</v>
      </c>
      <c r="E43" s="82">
        <v>69.204639999999998</v>
      </c>
      <c r="F43" s="82">
        <v>74.076179999999994</v>
      </c>
      <c r="G43" s="82">
        <v>67.350239999999985</v>
      </c>
      <c r="H43" s="82"/>
      <c r="I43" s="104">
        <f t="shared" si="15"/>
        <v>366.66321999999991</v>
      </c>
      <c r="J43" s="2"/>
      <c r="K43" s="94" t="s">
        <v>17</v>
      </c>
      <c r="L43" s="82">
        <v>7.2</v>
      </c>
      <c r="M43" s="82">
        <v>18.8</v>
      </c>
      <c r="N43" s="82">
        <v>12.6</v>
      </c>
      <c r="O43" s="82"/>
      <c r="P43" s="82"/>
      <c r="Q43" s="104">
        <f t="shared" si="16"/>
        <v>38.6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24.792199999999994</v>
      </c>
      <c r="C44" s="82">
        <v>67.949759999999984</v>
      </c>
      <c r="D44" s="82">
        <v>63.290200000000006</v>
      </c>
      <c r="E44" s="82">
        <v>69.204639999999998</v>
      </c>
      <c r="F44" s="82">
        <v>74.076179999999994</v>
      </c>
      <c r="G44" s="82">
        <v>67.350239999999985</v>
      </c>
      <c r="H44" s="82"/>
      <c r="I44" s="104">
        <f t="shared" si="15"/>
        <v>366.66321999999991</v>
      </c>
      <c r="J44" s="2"/>
      <c r="K44" s="95" t="s">
        <v>18</v>
      </c>
      <c r="L44" s="82">
        <v>7.2</v>
      </c>
      <c r="M44" s="82">
        <v>18.8</v>
      </c>
      <c r="N44" s="82">
        <v>12.7</v>
      </c>
      <c r="O44" s="82"/>
      <c r="P44" s="82"/>
      <c r="Q44" s="104">
        <f t="shared" si="16"/>
        <v>38.700000000000003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24.792199999999994</v>
      </c>
      <c r="C45" s="82">
        <v>67.949759999999984</v>
      </c>
      <c r="D45" s="82">
        <v>63.290200000000006</v>
      </c>
      <c r="E45" s="82">
        <v>69.204639999999998</v>
      </c>
      <c r="F45" s="82">
        <v>74.076179999999994</v>
      </c>
      <c r="G45" s="82">
        <v>67.350239999999985</v>
      </c>
      <c r="H45" s="82"/>
      <c r="I45" s="104">
        <f t="shared" si="15"/>
        <v>366.66321999999991</v>
      </c>
      <c r="J45" s="2"/>
      <c r="K45" s="94" t="s">
        <v>19</v>
      </c>
      <c r="L45" s="82">
        <v>7.2</v>
      </c>
      <c r="M45" s="82">
        <v>18.899999999999999</v>
      </c>
      <c r="N45" s="82">
        <v>12.7</v>
      </c>
      <c r="O45" s="82"/>
      <c r="P45" s="82"/>
      <c r="Q45" s="104">
        <f t="shared" si="16"/>
        <v>38.799999999999997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168.7</v>
      </c>
      <c r="C46" s="28">
        <f t="shared" si="17"/>
        <v>462.36399999999992</v>
      </c>
      <c r="D46" s="28">
        <f t="shared" si="17"/>
        <v>429.80700000000007</v>
      </c>
      <c r="E46" s="28">
        <f t="shared" si="17"/>
        <v>469.48999999999995</v>
      </c>
      <c r="F46" s="28">
        <f t="shared" si="17"/>
        <v>502.07850000000008</v>
      </c>
      <c r="G46" s="28">
        <f t="shared" si="17"/>
        <v>455.04899999999992</v>
      </c>
      <c r="H46" s="28">
        <f t="shared" si="17"/>
        <v>0</v>
      </c>
      <c r="I46" s="104">
        <f t="shared" si="15"/>
        <v>2487.4884999999999</v>
      </c>
      <c r="K46" s="80" t="s">
        <v>11</v>
      </c>
      <c r="L46" s="84">
        <f>SUM(L39:L45)</f>
        <v>48.7</v>
      </c>
      <c r="M46" s="28">
        <f>SUM(M39:M45)</f>
        <v>128.29999999999998</v>
      </c>
      <c r="N46" s="28">
        <f>SUM(N39:N45)</f>
        <v>86.2</v>
      </c>
      <c r="O46" s="28">
        <f>SUM(O39:O45)</f>
        <v>0</v>
      </c>
      <c r="P46" s="28">
        <f>SUM(P39:P45)</f>
        <v>0</v>
      </c>
      <c r="Q46" s="104">
        <f t="shared" si="16"/>
        <v>263.2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100</v>
      </c>
      <c r="C47" s="31">
        <v>98</v>
      </c>
      <c r="D47" s="31">
        <v>97</v>
      </c>
      <c r="E47" s="31">
        <v>95</v>
      </c>
      <c r="F47" s="31">
        <v>94.5</v>
      </c>
      <c r="G47" s="31">
        <v>93</v>
      </c>
      <c r="H47" s="31"/>
      <c r="I47" s="105">
        <f>+((I46/I48)/7)*1000</f>
        <v>95.731546336206875</v>
      </c>
      <c r="K47" s="113" t="s">
        <v>20</v>
      </c>
      <c r="L47" s="85">
        <v>98</v>
      </c>
      <c r="M47" s="31">
        <v>97</v>
      </c>
      <c r="N47" s="31">
        <v>97</v>
      </c>
      <c r="O47" s="31"/>
      <c r="P47" s="31"/>
      <c r="Q47" s="105">
        <f>+((Q46/Q48)/7)*1000</f>
        <v>97.15762273901808</v>
      </c>
      <c r="R47" s="65"/>
      <c r="S47" s="65"/>
    </row>
    <row r="48" spans="1:30" ht="33.75" customHeight="1" x14ac:dyDescent="0.25">
      <c r="A48" s="97" t="s">
        <v>21</v>
      </c>
      <c r="B48" s="86">
        <v>241</v>
      </c>
      <c r="C48" s="35">
        <v>674</v>
      </c>
      <c r="D48" s="35">
        <v>633</v>
      </c>
      <c r="E48" s="35">
        <v>706</v>
      </c>
      <c r="F48" s="35">
        <v>759</v>
      </c>
      <c r="G48" s="35">
        <v>699</v>
      </c>
      <c r="H48" s="35"/>
      <c r="I48" s="106">
        <f>SUM(B48:H48)</f>
        <v>3712</v>
      </c>
      <c r="J48" s="66"/>
      <c r="K48" s="97" t="s">
        <v>21</v>
      </c>
      <c r="L48" s="109">
        <v>71</v>
      </c>
      <c r="M48" s="67">
        <v>189</v>
      </c>
      <c r="N48" s="67">
        <v>127</v>
      </c>
      <c r="O48" s="67"/>
      <c r="P48" s="67"/>
      <c r="Q48" s="115">
        <f>SUM(L48:P48)</f>
        <v>387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((B48*B47)*7/1000-B39-B40)/5</f>
        <v>24.792199999999994</v>
      </c>
      <c r="C49" s="39">
        <f t="shared" si="18"/>
        <v>67.949759999999984</v>
      </c>
      <c r="D49" s="39">
        <f t="shared" si="18"/>
        <v>63.290200000000006</v>
      </c>
      <c r="E49" s="39">
        <f t="shared" si="18"/>
        <v>69.204639999999998</v>
      </c>
      <c r="F49" s="39">
        <f t="shared" si="18"/>
        <v>74.076179999999994</v>
      </c>
      <c r="G49" s="39">
        <f t="shared" si="18"/>
        <v>67.350239999999985</v>
      </c>
      <c r="H49" s="39">
        <f t="shared" si="18"/>
        <v>0</v>
      </c>
      <c r="I49" s="107">
        <f>((I46*1000)/I48)/7</f>
        <v>95.73154633620689</v>
      </c>
      <c r="K49" s="98" t="s">
        <v>22</v>
      </c>
      <c r="L49" s="87">
        <f t="shared" ref="L49:P49" si="19">((L48*L47)*7/1000-L39-L40)/5</f>
        <v>7.1812000000000014</v>
      </c>
      <c r="M49" s="39">
        <f t="shared" si="19"/>
        <v>18.8262</v>
      </c>
      <c r="N49" s="39">
        <f t="shared" si="19"/>
        <v>12.646600000000001</v>
      </c>
      <c r="O49" s="39">
        <f t="shared" si="19"/>
        <v>0</v>
      </c>
      <c r="P49" s="39">
        <f t="shared" si="19"/>
        <v>0</v>
      </c>
      <c r="Q49" s="116">
        <f>((Q46*1000)/Q48)/7</f>
        <v>97.15762273901808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168.7</v>
      </c>
      <c r="C50" s="43">
        <f t="shared" si="20"/>
        <v>462.36399999999998</v>
      </c>
      <c r="D50" s="43">
        <f t="shared" si="20"/>
        <v>429.80700000000002</v>
      </c>
      <c r="E50" s="43">
        <f t="shared" si="20"/>
        <v>469.49</v>
      </c>
      <c r="F50" s="43">
        <f t="shared" si="20"/>
        <v>502.07850000000002</v>
      </c>
      <c r="G50" s="43">
        <f t="shared" si="20"/>
        <v>455.04899999999998</v>
      </c>
      <c r="H50" s="43">
        <f t="shared" si="20"/>
        <v>0</v>
      </c>
      <c r="I50" s="90"/>
      <c r="K50" s="99" t="s">
        <v>23</v>
      </c>
      <c r="L50" s="88">
        <f>((L48*L47)*7)/1000</f>
        <v>48.706000000000003</v>
      </c>
      <c r="M50" s="43">
        <f>((M48*M47)*7)/1000</f>
        <v>128.33099999999999</v>
      </c>
      <c r="N50" s="43">
        <f>((N48*N47)*7)/1000</f>
        <v>86.233000000000004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99.999999999999986</v>
      </c>
      <c r="C51" s="49">
        <f t="shared" si="21"/>
        <v>97.999999999999972</v>
      </c>
      <c r="D51" s="49">
        <f t="shared" si="21"/>
        <v>97.000000000000014</v>
      </c>
      <c r="E51" s="49">
        <f t="shared" si="21"/>
        <v>94.999999999999986</v>
      </c>
      <c r="F51" s="49">
        <f t="shared" si="21"/>
        <v>94.500000000000014</v>
      </c>
      <c r="G51" s="49">
        <f t="shared" si="21"/>
        <v>92.999999999999986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97.987927565392354</v>
      </c>
      <c r="M51" s="49">
        <f>+(M46/M48)/7*1000</f>
        <v>96.97656840513983</v>
      </c>
      <c r="N51" s="49">
        <f>+(N46/N48)/7*1000</f>
        <v>96.962879640045003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322"/>
      <c r="K54" s="32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320" t="s">
        <v>8</v>
      </c>
      <c r="C55" s="321"/>
      <c r="D55" s="321"/>
      <c r="E55" s="321"/>
      <c r="F55" s="321"/>
      <c r="G55" s="318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63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17.399999999999999</v>
      </c>
      <c r="C58" s="82">
        <v>30.2</v>
      </c>
      <c r="D58" s="82">
        <v>30.1</v>
      </c>
      <c r="E58" s="82">
        <v>43</v>
      </c>
      <c r="F58" s="82"/>
      <c r="G58" s="82"/>
      <c r="H58" s="104">
        <f t="shared" ref="H58:H65" si="22">SUM(B58:G58)</f>
        <v>120.69999999999999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17.399999999999999</v>
      </c>
      <c r="C59" s="82">
        <v>30.2</v>
      </c>
      <c r="D59" s="82">
        <v>30.1</v>
      </c>
      <c r="E59" s="82">
        <v>43</v>
      </c>
      <c r="F59" s="82"/>
      <c r="G59" s="82"/>
      <c r="H59" s="104">
        <f t="shared" si="22"/>
        <v>120.69999999999999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>
        <v>18.7</v>
      </c>
      <c r="C60" s="82">
        <v>33.5</v>
      </c>
      <c r="D60" s="82">
        <v>33</v>
      </c>
      <c r="E60" s="82">
        <v>47.2</v>
      </c>
      <c r="F60" s="82"/>
      <c r="G60" s="24"/>
      <c r="H60" s="104">
        <f t="shared" si="22"/>
        <v>132.4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18.7</v>
      </c>
      <c r="C61" s="82">
        <v>33.6</v>
      </c>
      <c r="D61" s="82">
        <v>33</v>
      </c>
      <c r="E61" s="82">
        <v>47.2</v>
      </c>
      <c r="F61" s="82"/>
      <c r="G61" s="82"/>
      <c r="H61" s="104">
        <f t="shared" si="22"/>
        <v>132.5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18.7</v>
      </c>
      <c r="C62" s="82">
        <v>33.6</v>
      </c>
      <c r="D62" s="82">
        <v>33</v>
      </c>
      <c r="E62" s="82">
        <v>47.2</v>
      </c>
      <c r="F62" s="82"/>
      <c r="G62" s="82"/>
      <c r="H62" s="104">
        <f t="shared" si="22"/>
        <v>132.5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>
        <v>18.7</v>
      </c>
      <c r="C63" s="82">
        <v>33.6</v>
      </c>
      <c r="D63" s="82">
        <v>33</v>
      </c>
      <c r="E63" s="82">
        <v>47.2</v>
      </c>
      <c r="F63" s="82"/>
      <c r="G63" s="82"/>
      <c r="H63" s="104">
        <f t="shared" si="22"/>
        <v>132.5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18.8</v>
      </c>
      <c r="C64" s="82">
        <v>33.6</v>
      </c>
      <c r="D64" s="82">
        <v>33</v>
      </c>
      <c r="E64" s="82">
        <v>47.2</v>
      </c>
      <c r="F64" s="82"/>
      <c r="G64" s="82"/>
      <c r="H64" s="104">
        <f t="shared" si="22"/>
        <v>132.60000000000002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128.4</v>
      </c>
      <c r="C65" s="28">
        <f t="shared" si="23"/>
        <v>228.29999999999998</v>
      </c>
      <c r="D65" s="28">
        <f t="shared" si="23"/>
        <v>225.2</v>
      </c>
      <c r="E65" s="28">
        <f t="shared" si="23"/>
        <v>321.99999999999994</v>
      </c>
      <c r="F65" s="28">
        <f t="shared" si="23"/>
        <v>0</v>
      </c>
      <c r="G65" s="28">
        <f t="shared" si="23"/>
        <v>0</v>
      </c>
      <c r="H65" s="104">
        <f t="shared" si="22"/>
        <v>903.89999999999986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106</v>
      </c>
      <c r="C66" s="31">
        <v>105.5</v>
      </c>
      <c r="D66" s="31">
        <v>104.5</v>
      </c>
      <c r="E66" s="31">
        <v>104.5</v>
      </c>
      <c r="F66" s="31"/>
      <c r="G66" s="31"/>
      <c r="H66" s="105">
        <f>+((H65/H67)/7)*1000</f>
        <v>104.98257839721252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173</v>
      </c>
      <c r="C67" s="67">
        <v>309</v>
      </c>
      <c r="D67" s="67">
        <v>308</v>
      </c>
      <c r="E67" s="67">
        <v>440</v>
      </c>
      <c r="F67" s="67"/>
      <c r="G67" s="67"/>
      <c r="H67" s="115">
        <f>SUM(B67:G67)</f>
        <v>1230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((B67*B66)*7/1000-B58-B59)/5</f>
        <v>18.713200000000001</v>
      </c>
      <c r="C68" s="39">
        <f t="shared" si="24"/>
        <v>33.5593</v>
      </c>
      <c r="D68" s="39">
        <f t="shared" si="24"/>
        <v>33.020400000000002</v>
      </c>
      <c r="E68" s="39">
        <f t="shared" si="24"/>
        <v>47.172000000000004</v>
      </c>
      <c r="F68" s="39">
        <f t="shared" si="24"/>
        <v>0</v>
      </c>
      <c r="G68" s="39">
        <f t="shared" si="24"/>
        <v>0</v>
      </c>
      <c r="H68" s="119">
        <f>((H65*1000)/H67)/7</f>
        <v>104.98257839721252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128.36600000000001</v>
      </c>
      <c r="C69" s="43">
        <f t="shared" si="25"/>
        <v>228.19649999999999</v>
      </c>
      <c r="D69" s="43">
        <f t="shared" si="25"/>
        <v>225.30199999999999</v>
      </c>
      <c r="E69" s="43">
        <f t="shared" si="25"/>
        <v>321.86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106.02807597027251</v>
      </c>
      <c r="C70" s="49">
        <f t="shared" si="26"/>
        <v>105.54785020804437</v>
      </c>
      <c r="D70" s="49">
        <f t="shared" si="26"/>
        <v>104.45269016697588</v>
      </c>
      <c r="E70" s="49">
        <f t="shared" si="26"/>
        <v>104.54545454545452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R15:V15"/>
    <mergeCell ref="A3:C3"/>
    <mergeCell ref="E9:G9"/>
    <mergeCell ref="R9:S9"/>
    <mergeCell ref="K11:L11"/>
    <mergeCell ref="B15:E15"/>
    <mergeCell ref="F15:L15"/>
    <mergeCell ref="B36:H36"/>
    <mergeCell ref="L36:P36"/>
    <mergeCell ref="J54:K54"/>
    <mergeCell ref="B55:G55"/>
    <mergeCell ref="M15:Q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3"/>
  <sheetViews>
    <sheetView showGridLines="0" tabSelected="1" view="pageBreakPreview" zoomScale="60" zoomScaleNormal="70" workbookViewId="0">
      <selection activeCell="H44" sqref="H44"/>
    </sheetView>
  </sheetViews>
  <sheetFormatPr baseColWidth="10" defaultRowHeight="18.75" x14ac:dyDescent="0.25"/>
  <cols>
    <col min="1" max="1" width="37" style="146" customWidth="1"/>
    <col min="2" max="9" width="14.7109375" style="146" customWidth="1"/>
    <col min="10" max="10" width="16.85546875" style="146" customWidth="1"/>
    <col min="11" max="18" width="14.7109375" style="146" customWidth="1"/>
    <col min="19" max="20" width="11.28515625" style="146" customWidth="1"/>
    <col min="21" max="21" width="10.85546875" style="146" customWidth="1"/>
    <col min="22" max="22" width="9.85546875" style="146" customWidth="1"/>
    <col min="23" max="16384" width="11.42578125" style="146"/>
  </cols>
  <sheetData>
    <row r="1" spans="1:23" ht="24" customHeight="1" x14ac:dyDescent="0.25">
      <c r="A1" s="335"/>
      <c r="B1" s="338" t="s">
        <v>31</v>
      </c>
      <c r="C1" s="339"/>
      <c r="D1" s="339"/>
      <c r="E1" s="339"/>
      <c r="F1" s="339"/>
      <c r="G1" s="339"/>
      <c r="H1" s="339"/>
      <c r="I1" s="339"/>
      <c r="J1" s="339"/>
      <c r="K1" s="339"/>
      <c r="L1" s="340"/>
      <c r="M1" s="341" t="s">
        <v>32</v>
      </c>
      <c r="N1" s="341"/>
      <c r="O1" s="341"/>
      <c r="P1" s="341"/>
      <c r="Q1" s="143"/>
      <c r="R1" s="144"/>
      <c r="S1" s="145"/>
      <c r="T1" s="145"/>
      <c r="U1" s="145"/>
      <c r="V1" s="145"/>
      <c r="W1" s="145"/>
    </row>
    <row r="2" spans="1:23" ht="24" customHeight="1" x14ac:dyDescent="0.25">
      <c r="A2" s="336"/>
      <c r="B2" s="342" t="s">
        <v>33</v>
      </c>
      <c r="C2" s="343"/>
      <c r="D2" s="343"/>
      <c r="E2" s="343"/>
      <c r="F2" s="343"/>
      <c r="G2" s="343"/>
      <c r="H2" s="343"/>
      <c r="I2" s="343"/>
      <c r="J2" s="343"/>
      <c r="K2" s="343"/>
      <c r="L2" s="344"/>
      <c r="M2" s="348" t="s">
        <v>34</v>
      </c>
      <c r="N2" s="348"/>
      <c r="O2" s="348"/>
      <c r="P2" s="348"/>
      <c r="Q2" s="145"/>
      <c r="R2" s="147"/>
      <c r="S2" s="145"/>
      <c r="T2" s="145"/>
      <c r="U2" s="145"/>
      <c r="V2" s="145"/>
      <c r="W2" s="145"/>
    </row>
    <row r="3" spans="1:23" ht="24" customHeight="1" x14ac:dyDescent="0.25">
      <c r="A3" s="337"/>
      <c r="B3" s="345"/>
      <c r="C3" s="346"/>
      <c r="D3" s="346"/>
      <c r="E3" s="346"/>
      <c r="F3" s="346"/>
      <c r="G3" s="346"/>
      <c r="H3" s="346"/>
      <c r="I3" s="346"/>
      <c r="J3" s="346"/>
      <c r="K3" s="346"/>
      <c r="L3" s="347"/>
      <c r="M3" s="348" t="s">
        <v>35</v>
      </c>
      <c r="N3" s="348"/>
      <c r="O3" s="348"/>
      <c r="P3" s="348"/>
      <c r="Q3" s="148"/>
      <c r="R3" s="313"/>
      <c r="S3" s="148"/>
      <c r="T3" s="145"/>
      <c r="U3" s="145"/>
      <c r="V3" s="145"/>
      <c r="W3" s="145"/>
    </row>
    <row r="4" spans="1:23" ht="24" customHeight="1" x14ac:dyDescent="0.25">
      <c r="A4" s="149"/>
      <c r="B4" s="149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45"/>
      <c r="R4" s="147"/>
      <c r="S4" s="145"/>
      <c r="T4" s="145"/>
      <c r="U4" s="145"/>
      <c r="V4" s="145"/>
      <c r="W4" s="145"/>
    </row>
    <row r="5" spans="1:23" s="156" customFormat="1" ht="24" customHeight="1" x14ac:dyDescent="0.25">
      <c r="A5" s="151" t="s">
        <v>36</v>
      </c>
      <c r="B5" s="345">
        <v>1</v>
      </c>
      <c r="C5" s="346"/>
      <c r="D5" s="152"/>
      <c r="E5" s="152"/>
      <c r="F5" s="152" t="s">
        <v>37</v>
      </c>
      <c r="G5" s="354" t="s">
        <v>56</v>
      </c>
      <c r="H5" s="354"/>
      <c r="I5" s="153"/>
      <c r="J5" s="152" t="s">
        <v>38</v>
      </c>
      <c r="K5" s="346">
        <v>19</v>
      </c>
      <c r="L5" s="346"/>
      <c r="M5" s="154"/>
      <c r="N5" s="154"/>
      <c r="O5" s="154"/>
      <c r="P5" s="154"/>
      <c r="Q5" s="154"/>
      <c r="R5" s="155"/>
      <c r="S5" s="154"/>
      <c r="T5" s="154"/>
      <c r="U5" s="154"/>
      <c r="V5" s="154"/>
      <c r="W5" s="154"/>
    </row>
    <row r="6" spans="1:23" s="156" customFormat="1" ht="24" customHeight="1" x14ac:dyDescent="0.25">
      <c r="A6" s="151"/>
      <c r="B6" s="151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4"/>
      <c r="R6" s="155"/>
      <c r="S6" s="154"/>
      <c r="T6" s="154"/>
      <c r="U6" s="154"/>
      <c r="V6" s="154"/>
      <c r="W6" s="154"/>
    </row>
    <row r="7" spans="1:23" s="156" customFormat="1" ht="24" customHeight="1" x14ac:dyDescent="0.25">
      <c r="A7" s="151" t="s">
        <v>39</v>
      </c>
      <c r="B7" s="355" t="s">
        <v>2</v>
      </c>
      <c r="C7" s="356"/>
      <c r="D7" s="157"/>
      <c r="E7" s="157"/>
      <c r="F7" s="152" t="s">
        <v>40</v>
      </c>
      <c r="G7" s="354" t="s">
        <v>72</v>
      </c>
      <c r="H7" s="354"/>
      <c r="I7" s="158"/>
      <c r="J7" s="152" t="s">
        <v>41</v>
      </c>
      <c r="K7" s="154"/>
      <c r="L7" s="346" t="s">
        <v>68</v>
      </c>
      <c r="M7" s="346"/>
      <c r="N7" s="346"/>
      <c r="O7" s="159"/>
      <c r="P7" s="159"/>
      <c r="Q7" s="154"/>
      <c r="R7" s="155"/>
      <c r="S7" s="154"/>
      <c r="T7" s="154"/>
      <c r="U7" s="154"/>
      <c r="V7" s="154"/>
      <c r="W7" s="154"/>
    </row>
    <row r="8" spans="1:23" s="156" customFormat="1" ht="24" customHeight="1" thickBot="1" x14ac:dyDescent="0.3">
      <c r="A8" s="151"/>
      <c r="B8" s="151"/>
      <c r="C8" s="152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4"/>
      <c r="R8" s="155"/>
      <c r="S8" s="154"/>
      <c r="T8" s="154"/>
      <c r="U8" s="154"/>
      <c r="V8" s="145"/>
      <c r="W8" s="154"/>
    </row>
    <row r="9" spans="1:23" s="156" customFormat="1" ht="24" customHeight="1" thickBot="1" x14ac:dyDescent="0.3">
      <c r="A9" s="160" t="s">
        <v>42</v>
      </c>
      <c r="B9" s="349" t="s">
        <v>8</v>
      </c>
      <c r="C9" s="350"/>
      <c r="D9" s="350"/>
      <c r="E9" s="351"/>
      <c r="F9" s="349" t="s">
        <v>55</v>
      </c>
      <c r="G9" s="350"/>
      <c r="H9" s="350"/>
      <c r="I9" s="350"/>
      <c r="J9" s="350"/>
      <c r="K9" s="350"/>
      <c r="L9" s="351"/>
      <c r="M9" s="349" t="s">
        <v>9</v>
      </c>
      <c r="N9" s="350"/>
      <c r="O9" s="350"/>
      <c r="P9" s="350"/>
      <c r="Q9" s="351"/>
      <c r="R9" s="277"/>
      <c r="S9" s="161"/>
      <c r="T9" s="161"/>
      <c r="U9" s="161"/>
      <c r="V9" s="154"/>
    </row>
    <row r="10" spans="1:23" ht="24" customHeight="1" x14ac:dyDescent="0.25">
      <c r="A10" s="162" t="s">
        <v>43</v>
      </c>
      <c r="B10" s="163">
        <v>1</v>
      </c>
      <c r="C10" s="164">
        <v>2</v>
      </c>
      <c r="D10" s="272"/>
      <c r="E10" s="165">
        <v>3</v>
      </c>
      <c r="F10" s="164">
        <v>1</v>
      </c>
      <c r="G10" s="164">
        <v>2</v>
      </c>
      <c r="H10" s="164">
        <v>3</v>
      </c>
      <c r="I10" s="164">
        <v>4</v>
      </c>
      <c r="J10" s="164">
        <v>5</v>
      </c>
      <c r="K10" s="164">
        <v>6</v>
      </c>
      <c r="L10" s="164">
        <v>7</v>
      </c>
      <c r="M10" s="163">
        <v>1</v>
      </c>
      <c r="N10" s="166">
        <v>2</v>
      </c>
      <c r="O10" s="166">
        <v>3</v>
      </c>
      <c r="P10" s="166">
        <v>4</v>
      </c>
      <c r="Q10" s="167">
        <v>5</v>
      </c>
      <c r="R10" s="147"/>
      <c r="S10" s="145"/>
      <c r="T10" s="145"/>
      <c r="U10" s="145"/>
      <c r="V10" s="145"/>
    </row>
    <row r="11" spans="1:23" ht="24" customHeight="1" x14ac:dyDescent="0.25">
      <c r="A11" s="168" t="s">
        <v>44</v>
      </c>
      <c r="B11" s="169">
        <v>1</v>
      </c>
      <c r="C11" s="170">
        <v>2</v>
      </c>
      <c r="D11" s="171">
        <v>3</v>
      </c>
      <c r="E11" s="275">
        <v>4</v>
      </c>
      <c r="F11" s="169">
        <v>1</v>
      </c>
      <c r="G11" s="170">
        <v>2</v>
      </c>
      <c r="H11" s="170">
        <v>2</v>
      </c>
      <c r="I11" s="171">
        <v>3</v>
      </c>
      <c r="J11" s="172">
        <v>4</v>
      </c>
      <c r="K11" s="173">
        <v>5</v>
      </c>
      <c r="L11" s="207">
        <v>6</v>
      </c>
      <c r="M11" s="169">
        <v>1</v>
      </c>
      <c r="N11" s="170">
        <v>2</v>
      </c>
      <c r="O11" s="171">
        <v>3</v>
      </c>
      <c r="P11" s="172">
        <v>4</v>
      </c>
      <c r="Q11" s="312">
        <v>5</v>
      </c>
      <c r="R11" s="147"/>
      <c r="S11" s="145"/>
      <c r="T11" s="145"/>
      <c r="U11" s="145"/>
      <c r="V11" s="145"/>
    </row>
    <row r="12" spans="1:23" ht="24" customHeight="1" x14ac:dyDescent="0.25">
      <c r="A12" s="168" t="s">
        <v>45</v>
      </c>
      <c r="B12" s="174">
        <v>23.9</v>
      </c>
      <c r="C12" s="175">
        <v>42.9</v>
      </c>
      <c r="D12" s="175">
        <v>40.6</v>
      </c>
      <c r="E12" s="261">
        <v>53.5</v>
      </c>
      <c r="F12" s="175">
        <v>42</v>
      </c>
      <c r="G12" s="175">
        <v>45.8</v>
      </c>
      <c r="H12" s="175">
        <v>45.8</v>
      </c>
      <c r="I12" s="175">
        <v>82.2</v>
      </c>
      <c r="J12" s="176">
        <v>68.7</v>
      </c>
      <c r="K12" s="176">
        <v>77</v>
      </c>
      <c r="L12" s="176">
        <v>43.5</v>
      </c>
      <c r="M12" s="174">
        <v>29.4</v>
      </c>
      <c r="N12" s="177">
        <v>58.5</v>
      </c>
      <c r="O12" s="177">
        <v>42.9</v>
      </c>
      <c r="P12" s="177">
        <v>63.5</v>
      </c>
      <c r="Q12" s="178">
        <v>46.8</v>
      </c>
      <c r="R12" s="147"/>
      <c r="S12" s="145"/>
      <c r="T12" s="145"/>
      <c r="U12" s="145"/>
      <c r="V12" s="145"/>
    </row>
    <row r="13" spans="1:23" ht="24" customHeight="1" x14ac:dyDescent="0.25">
      <c r="A13" s="168" t="s">
        <v>46</v>
      </c>
      <c r="B13" s="174">
        <v>23.9</v>
      </c>
      <c r="C13" s="175">
        <v>42.9</v>
      </c>
      <c r="D13" s="175">
        <v>40.6</v>
      </c>
      <c r="E13" s="261">
        <v>53.5</v>
      </c>
      <c r="F13" s="175">
        <v>42</v>
      </c>
      <c r="G13" s="175">
        <v>45.8</v>
      </c>
      <c r="H13" s="175">
        <v>45.8</v>
      </c>
      <c r="I13" s="175">
        <v>82.2</v>
      </c>
      <c r="J13" s="176">
        <v>68.7</v>
      </c>
      <c r="K13" s="176">
        <v>77</v>
      </c>
      <c r="L13" s="176">
        <v>43.5</v>
      </c>
      <c r="M13" s="174">
        <v>29.4</v>
      </c>
      <c r="N13" s="177">
        <v>58.5</v>
      </c>
      <c r="O13" s="177">
        <v>42.9</v>
      </c>
      <c r="P13" s="177">
        <v>63.5</v>
      </c>
      <c r="Q13" s="178">
        <v>46.8</v>
      </c>
      <c r="R13" s="147"/>
      <c r="S13" s="145"/>
      <c r="T13" s="145"/>
      <c r="U13" s="145"/>
      <c r="V13" s="145"/>
    </row>
    <row r="14" spans="1:23" ht="24" customHeight="1" x14ac:dyDescent="0.25">
      <c r="A14" s="168" t="s">
        <v>47</v>
      </c>
      <c r="B14" s="174">
        <v>27.895599999999995</v>
      </c>
      <c r="C14" s="175">
        <v>48.695999999999998</v>
      </c>
      <c r="D14" s="175">
        <v>44.882599999999996</v>
      </c>
      <c r="E14" s="261">
        <v>57.595000000000006</v>
      </c>
      <c r="F14" s="175">
        <v>45.158399999999993</v>
      </c>
      <c r="G14" s="175">
        <v>49.814499999999995</v>
      </c>
      <c r="H14" s="175">
        <v>49.224399999999989</v>
      </c>
      <c r="I14" s="175">
        <v>92.957599999999985</v>
      </c>
      <c r="J14" s="176">
        <v>78.458699999999993</v>
      </c>
      <c r="K14" s="176">
        <v>88.424700000000001</v>
      </c>
      <c r="L14" s="176">
        <v>51.139099999999999</v>
      </c>
      <c r="M14" s="174">
        <v>34.545000000000002</v>
      </c>
      <c r="N14" s="177">
        <v>67.575500000000005</v>
      </c>
      <c r="O14" s="177">
        <v>48.785600000000002</v>
      </c>
      <c r="P14" s="177">
        <v>71.041799999999995</v>
      </c>
      <c r="Q14" s="178">
        <v>50.806799999999996</v>
      </c>
      <c r="R14" s="147"/>
      <c r="S14" s="145"/>
      <c r="T14" s="145"/>
      <c r="U14" s="145"/>
      <c r="V14" s="145"/>
    </row>
    <row r="15" spans="1:23" ht="24" customHeight="1" x14ac:dyDescent="0.25">
      <c r="A15" s="168" t="s">
        <v>48</v>
      </c>
      <c r="B15" s="174">
        <v>27.895599999999995</v>
      </c>
      <c r="C15" s="175">
        <v>48.695999999999998</v>
      </c>
      <c r="D15" s="175">
        <v>44.882599999999996</v>
      </c>
      <c r="E15" s="261">
        <v>57.595000000000006</v>
      </c>
      <c r="F15" s="175">
        <v>45.158399999999993</v>
      </c>
      <c r="G15" s="175">
        <v>49.814499999999995</v>
      </c>
      <c r="H15" s="175">
        <v>49.224399999999989</v>
      </c>
      <c r="I15" s="175">
        <v>92.957599999999985</v>
      </c>
      <c r="J15" s="176">
        <v>78.458699999999993</v>
      </c>
      <c r="K15" s="176">
        <v>88.424700000000001</v>
      </c>
      <c r="L15" s="176">
        <v>51.139099999999999</v>
      </c>
      <c r="M15" s="174">
        <v>34.545000000000002</v>
      </c>
      <c r="N15" s="177">
        <v>67.575500000000005</v>
      </c>
      <c r="O15" s="177">
        <v>48.785600000000002</v>
      </c>
      <c r="P15" s="177">
        <v>71.041799999999995</v>
      </c>
      <c r="Q15" s="178">
        <v>50.806799999999996</v>
      </c>
      <c r="R15" s="147"/>
      <c r="S15" s="145"/>
      <c r="T15" s="145"/>
      <c r="U15" s="145"/>
      <c r="V15" s="145"/>
    </row>
    <row r="16" spans="1:23" ht="24" customHeight="1" x14ac:dyDescent="0.25">
      <c r="A16" s="168" t="s">
        <v>49</v>
      </c>
      <c r="B16" s="174">
        <v>27.895599999999995</v>
      </c>
      <c r="C16" s="175">
        <v>48.695999999999998</v>
      </c>
      <c r="D16" s="175">
        <v>44.882599999999996</v>
      </c>
      <c r="E16" s="261">
        <v>57.595000000000006</v>
      </c>
      <c r="F16" s="175">
        <v>45.158399999999993</v>
      </c>
      <c r="G16" s="175">
        <v>49.814499999999995</v>
      </c>
      <c r="H16" s="175">
        <v>49.224399999999989</v>
      </c>
      <c r="I16" s="175">
        <v>92.957599999999985</v>
      </c>
      <c r="J16" s="176">
        <v>78.458699999999993</v>
      </c>
      <c r="K16" s="176">
        <v>88.424700000000001</v>
      </c>
      <c r="L16" s="176">
        <v>51.139099999999999</v>
      </c>
      <c r="M16" s="174">
        <v>34.545000000000002</v>
      </c>
      <c r="N16" s="177">
        <v>67.575500000000005</v>
      </c>
      <c r="O16" s="177">
        <v>48.785600000000002</v>
      </c>
      <c r="P16" s="177">
        <v>71.041799999999995</v>
      </c>
      <c r="Q16" s="178">
        <v>50.806799999999996</v>
      </c>
      <c r="R16" s="147"/>
      <c r="S16" s="145"/>
      <c r="T16" s="145"/>
      <c r="U16" s="145"/>
      <c r="V16" s="145"/>
    </row>
    <row r="17" spans="1:43" ht="24" customHeight="1" x14ac:dyDescent="0.25">
      <c r="A17" s="168" t="s">
        <v>50</v>
      </c>
      <c r="B17" s="174">
        <v>27.895599999999995</v>
      </c>
      <c r="C17" s="175">
        <v>48.695999999999998</v>
      </c>
      <c r="D17" s="175">
        <v>44.882599999999996</v>
      </c>
      <c r="E17" s="261">
        <v>57.595000000000006</v>
      </c>
      <c r="F17" s="175">
        <v>45.158399999999993</v>
      </c>
      <c r="G17" s="175">
        <v>49.814499999999995</v>
      </c>
      <c r="H17" s="175">
        <v>49.224399999999989</v>
      </c>
      <c r="I17" s="175">
        <v>92.957599999999985</v>
      </c>
      <c r="J17" s="176">
        <v>78.458699999999993</v>
      </c>
      <c r="K17" s="176">
        <v>88.424700000000001</v>
      </c>
      <c r="L17" s="176">
        <v>51.139099999999999</v>
      </c>
      <c r="M17" s="174">
        <v>34.545000000000002</v>
      </c>
      <c r="N17" s="177">
        <v>67.575500000000005</v>
      </c>
      <c r="O17" s="177">
        <v>48.785600000000002</v>
      </c>
      <c r="P17" s="177">
        <v>71.041799999999995</v>
      </c>
      <c r="Q17" s="178">
        <v>50.806799999999996</v>
      </c>
      <c r="R17" s="147"/>
      <c r="S17" s="145"/>
      <c r="T17" s="145"/>
      <c r="U17" s="145"/>
      <c r="V17" s="145"/>
    </row>
    <row r="18" spans="1:43" ht="24" customHeight="1" thickBot="1" x14ac:dyDescent="0.3">
      <c r="A18" s="179" t="s">
        <v>51</v>
      </c>
      <c r="B18" s="180">
        <v>27.895599999999995</v>
      </c>
      <c r="C18" s="181">
        <v>48.695999999999998</v>
      </c>
      <c r="D18" s="181">
        <v>44.882599999999996</v>
      </c>
      <c r="E18" s="262">
        <v>57.595000000000006</v>
      </c>
      <c r="F18" s="276">
        <v>45.158399999999993</v>
      </c>
      <c r="G18" s="276">
        <v>49.814499999999995</v>
      </c>
      <c r="H18" s="276">
        <v>49.224399999999989</v>
      </c>
      <c r="I18" s="276">
        <v>92.957599999999985</v>
      </c>
      <c r="J18" s="240">
        <v>78.458699999999993</v>
      </c>
      <c r="K18" s="240">
        <v>88.424700000000001</v>
      </c>
      <c r="L18" s="240">
        <v>51.139099999999999</v>
      </c>
      <c r="M18" s="182">
        <v>34.545000000000002</v>
      </c>
      <c r="N18" s="183">
        <v>67.575500000000005</v>
      </c>
      <c r="O18" s="183">
        <v>48.785600000000002</v>
      </c>
      <c r="P18" s="183">
        <v>71.041799999999995</v>
      </c>
      <c r="Q18" s="184">
        <v>50.806799999999996</v>
      </c>
      <c r="R18" s="147"/>
      <c r="S18" s="145"/>
      <c r="T18" s="145"/>
      <c r="U18" s="145"/>
      <c r="V18" s="145"/>
    </row>
    <row r="19" spans="1:43" ht="24" customHeight="1" thickBot="1" x14ac:dyDescent="0.3">
      <c r="A19" s="185" t="s">
        <v>11</v>
      </c>
      <c r="B19" s="186">
        <f>SUM(B12:B18)</f>
        <v>187.27799999999999</v>
      </c>
      <c r="C19" s="187">
        <f t="shared" ref="C19:Q19" si="0">SUM(C12:C18)</f>
        <v>329.28</v>
      </c>
      <c r="D19" s="187">
        <f t="shared" ref="D19" si="1">SUM(D12:D18)</f>
        <v>305.61299999999994</v>
      </c>
      <c r="E19" s="263">
        <f t="shared" si="0"/>
        <v>394.97500000000008</v>
      </c>
      <c r="F19" s="188">
        <f t="shared" si="0"/>
        <v>309.79199999999997</v>
      </c>
      <c r="G19" s="189">
        <f t="shared" si="0"/>
        <v>340.67250000000001</v>
      </c>
      <c r="H19" s="189">
        <f t="shared" si="0"/>
        <v>337.72199999999998</v>
      </c>
      <c r="I19" s="189">
        <f t="shared" ref="I19:K19" si="2">SUM(I12:I18)</f>
        <v>629.18799999999987</v>
      </c>
      <c r="J19" s="189">
        <f t="shared" si="2"/>
        <v>529.69350000000009</v>
      </c>
      <c r="K19" s="250">
        <f t="shared" si="2"/>
        <v>596.12350000000004</v>
      </c>
      <c r="L19" s="190">
        <f t="shared" si="0"/>
        <v>342.69549999999992</v>
      </c>
      <c r="M19" s="188">
        <f t="shared" si="0"/>
        <v>231.52500000000003</v>
      </c>
      <c r="N19" s="189">
        <f t="shared" si="0"/>
        <v>454.87750000000005</v>
      </c>
      <c r="O19" s="189">
        <f t="shared" si="0"/>
        <v>329.72799999999995</v>
      </c>
      <c r="P19" s="189">
        <f t="shared" si="0"/>
        <v>482.20899999999995</v>
      </c>
      <c r="Q19" s="190">
        <f t="shared" si="0"/>
        <v>347.63400000000001</v>
      </c>
      <c r="R19" s="147"/>
      <c r="S19" s="145"/>
      <c r="T19" s="145"/>
      <c r="U19" s="145"/>
      <c r="V19" s="145"/>
    </row>
    <row r="20" spans="1:43" ht="24" customHeight="1" x14ac:dyDescent="0.25">
      <c r="A20" s="191"/>
      <c r="B20" s="192">
        <v>273</v>
      </c>
      <c r="C20" s="193">
        <v>490</v>
      </c>
      <c r="D20" s="193">
        <v>462</v>
      </c>
      <c r="E20" s="193">
        <v>610</v>
      </c>
      <c r="F20" s="193">
        <v>461</v>
      </c>
      <c r="G20" s="193">
        <v>515</v>
      </c>
      <c r="H20" s="193">
        <v>516</v>
      </c>
      <c r="I20" s="193">
        <v>977</v>
      </c>
      <c r="J20" s="193">
        <v>827</v>
      </c>
      <c r="K20" s="193">
        <v>941</v>
      </c>
      <c r="L20" s="193">
        <v>547</v>
      </c>
      <c r="M20" s="193">
        <v>350</v>
      </c>
      <c r="N20" s="193">
        <v>695</v>
      </c>
      <c r="O20" s="193">
        <v>512</v>
      </c>
      <c r="P20" s="193">
        <v>757</v>
      </c>
      <c r="Q20" s="193">
        <v>558</v>
      </c>
      <c r="R20" s="194"/>
      <c r="S20" s="193"/>
      <c r="T20" s="193"/>
      <c r="U20" s="193"/>
      <c r="V20" s="193"/>
      <c r="W20" s="193"/>
      <c r="X20" s="145"/>
      <c r="Y20" s="145"/>
      <c r="Z20" s="145"/>
      <c r="AA20" s="145"/>
      <c r="AB20" s="145"/>
      <c r="AC20" s="145"/>
      <c r="AD20" s="145"/>
    </row>
    <row r="21" spans="1:43" s="196" customFormat="1" ht="24" customHeight="1" x14ac:dyDescent="0.25">
      <c r="A21" s="191"/>
      <c r="B21" s="352"/>
      <c r="C21" s="353"/>
      <c r="D21" s="303"/>
      <c r="E21" s="303"/>
      <c r="F21" s="303"/>
      <c r="G21" s="303"/>
      <c r="H21" s="303"/>
      <c r="I21" s="303"/>
      <c r="J21" s="303"/>
      <c r="K21" s="303"/>
      <c r="L21" s="303"/>
      <c r="M21" s="303"/>
      <c r="N21" s="303"/>
      <c r="O21" s="303"/>
      <c r="P21" s="303"/>
      <c r="Q21" s="303"/>
      <c r="R21" s="314"/>
      <c r="S21" s="303"/>
      <c r="T21" s="195"/>
      <c r="U21" s="195"/>
      <c r="V21" s="195"/>
      <c r="W21" s="195"/>
      <c r="X21" s="195"/>
      <c r="Y21" s="195"/>
    </row>
    <row r="22" spans="1:43" ht="24" customHeight="1" thickBot="1" x14ac:dyDescent="0.3">
      <c r="A22" s="197"/>
      <c r="B22" s="197"/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45"/>
      <c r="P22" s="145"/>
      <c r="Q22" s="145"/>
      <c r="R22" s="147"/>
      <c r="S22" s="145"/>
      <c r="T22" s="145"/>
      <c r="U22" s="145"/>
      <c r="V22" s="145"/>
    </row>
    <row r="23" spans="1:43" ht="24" customHeight="1" thickBot="1" x14ac:dyDescent="0.3">
      <c r="A23" s="160" t="s">
        <v>42</v>
      </c>
      <c r="B23" s="349" t="s">
        <v>30</v>
      </c>
      <c r="C23" s="350"/>
      <c r="D23" s="350"/>
      <c r="E23" s="350"/>
      <c r="F23" s="351"/>
      <c r="G23" s="199"/>
      <c r="H23" s="161"/>
      <c r="I23" s="161"/>
      <c r="J23" s="160" t="s">
        <v>52</v>
      </c>
      <c r="K23" s="349" t="s">
        <v>26</v>
      </c>
      <c r="L23" s="350"/>
      <c r="M23" s="350"/>
      <c r="N23" s="350"/>
      <c r="O23" s="350"/>
      <c r="P23" s="351"/>
      <c r="Q23" s="270"/>
      <c r="R23" s="147"/>
      <c r="S23" s="145"/>
      <c r="T23" s="145"/>
      <c r="U23" s="145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  <c r="AF23" s="200"/>
      <c r="AG23" s="200"/>
      <c r="AH23" s="200"/>
      <c r="AI23" s="200"/>
      <c r="AJ23" s="200"/>
      <c r="AK23" s="200"/>
      <c r="AL23" s="200"/>
      <c r="AM23" s="200"/>
      <c r="AN23" s="200"/>
      <c r="AO23" s="200"/>
      <c r="AP23" s="200"/>
      <c r="AQ23" s="200"/>
    </row>
    <row r="24" spans="1:43" ht="24" customHeight="1" x14ac:dyDescent="0.25">
      <c r="A24" s="162" t="s">
        <v>43</v>
      </c>
      <c r="B24" s="201">
        <v>1</v>
      </c>
      <c r="C24" s="166">
        <v>2</v>
      </c>
      <c r="D24" s="166">
        <v>3</v>
      </c>
      <c r="E24" s="166">
        <v>4</v>
      </c>
      <c r="F24" s="167">
        <v>5</v>
      </c>
      <c r="G24" s="202" t="s">
        <v>11</v>
      </c>
      <c r="H24" s="203"/>
      <c r="I24" s="203"/>
      <c r="J24" s="162" t="s">
        <v>43</v>
      </c>
      <c r="K24" s="227">
        <v>1</v>
      </c>
      <c r="L24" s="228">
        <v>2</v>
      </c>
      <c r="M24" s="228">
        <v>3</v>
      </c>
      <c r="N24" s="228">
        <v>4</v>
      </c>
      <c r="O24" s="228">
        <v>5</v>
      </c>
      <c r="P24" s="274">
        <v>6</v>
      </c>
      <c r="Q24" s="204" t="s">
        <v>11</v>
      </c>
      <c r="R24" s="147"/>
      <c r="S24" s="145"/>
      <c r="T24" s="145"/>
      <c r="U24" s="145"/>
    </row>
    <row r="25" spans="1:43" ht="24" customHeight="1" x14ac:dyDescent="0.25">
      <c r="A25" s="168" t="s">
        <v>44</v>
      </c>
      <c r="B25" s="169">
        <v>1</v>
      </c>
      <c r="C25" s="170">
        <v>2</v>
      </c>
      <c r="D25" s="171">
        <v>3</v>
      </c>
      <c r="E25" s="172">
        <v>4</v>
      </c>
      <c r="F25" s="312">
        <v>5</v>
      </c>
      <c r="G25" s="205"/>
      <c r="H25" s="152"/>
      <c r="I25" s="152"/>
      <c r="J25" s="168" t="s">
        <v>44</v>
      </c>
      <c r="K25" s="169">
        <v>1</v>
      </c>
      <c r="L25" s="170">
        <v>2</v>
      </c>
      <c r="M25" s="171">
        <v>3</v>
      </c>
      <c r="N25" s="206">
        <v>4</v>
      </c>
      <c r="O25" s="173">
        <v>5</v>
      </c>
      <c r="P25" s="207">
        <v>6</v>
      </c>
      <c r="Q25" s="205"/>
      <c r="R25" s="147"/>
      <c r="S25" s="145"/>
      <c r="T25" s="145"/>
      <c r="U25" s="145"/>
    </row>
    <row r="26" spans="1:43" ht="24" customHeight="1" x14ac:dyDescent="0.25">
      <c r="A26" s="168" t="s">
        <v>45</v>
      </c>
      <c r="B26" s="208">
        <v>36.200000000000003</v>
      </c>
      <c r="C26" s="177">
        <v>61</v>
      </c>
      <c r="D26" s="177">
        <v>42.4</v>
      </c>
      <c r="E26" s="177">
        <v>50</v>
      </c>
      <c r="F26" s="178">
        <v>47.2</v>
      </c>
      <c r="G26" s="209">
        <f t="shared" ref="G26:G32" si="3">SUM(B12:Q12,B26:F26)</f>
        <v>1043.8</v>
      </c>
      <c r="H26" s="152"/>
      <c r="I26" s="152"/>
      <c r="J26" s="168" t="s">
        <v>45</v>
      </c>
      <c r="K26" s="174">
        <v>22.369500000000006</v>
      </c>
      <c r="L26" s="210">
        <v>61.307600000000015</v>
      </c>
      <c r="M26" s="210">
        <v>56.677999999999997</v>
      </c>
      <c r="N26" s="210">
        <v>61.733399999999996</v>
      </c>
      <c r="O26" s="210">
        <v>65.848800000000011</v>
      </c>
      <c r="P26" s="211">
        <v>59.148900000000005</v>
      </c>
      <c r="Q26" s="209">
        <f t="shared" ref="Q26:Q32" si="4">SUM(K26:P26)</f>
        <v>327.08620000000008</v>
      </c>
      <c r="R26" s="147"/>
      <c r="S26" s="145"/>
      <c r="T26" s="145"/>
      <c r="U26" s="145"/>
    </row>
    <row r="27" spans="1:43" ht="24" customHeight="1" x14ac:dyDescent="0.25">
      <c r="A27" s="168" t="s">
        <v>46</v>
      </c>
      <c r="B27" s="208">
        <v>36.200000000000003</v>
      </c>
      <c r="C27" s="177">
        <v>61</v>
      </c>
      <c r="D27" s="177">
        <v>42.4</v>
      </c>
      <c r="E27" s="177">
        <v>50</v>
      </c>
      <c r="F27" s="178">
        <v>47.2</v>
      </c>
      <c r="G27" s="209">
        <f t="shared" si="3"/>
        <v>1043.8</v>
      </c>
      <c r="H27" s="158"/>
      <c r="I27" s="158"/>
      <c r="J27" s="168" t="s">
        <v>46</v>
      </c>
      <c r="K27" s="174">
        <v>22.369500000000006</v>
      </c>
      <c r="L27" s="210">
        <v>61.307600000000015</v>
      </c>
      <c r="M27" s="210">
        <v>56.677999999999997</v>
      </c>
      <c r="N27" s="210">
        <v>61.733399999999996</v>
      </c>
      <c r="O27" s="210">
        <v>65.848800000000011</v>
      </c>
      <c r="P27" s="211">
        <v>59.148900000000005</v>
      </c>
      <c r="Q27" s="209">
        <f t="shared" si="4"/>
        <v>327.08620000000008</v>
      </c>
      <c r="R27" s="147"/>
      <c r="S27" s="145"/>
      <c r="T27" s="145"/>
      <c r="U27" s="145"/>
    </row>
    <row r="28" spans="1:43" ht="24" customHeight="1" x14ac:dyDescent="0.25">
      <c r="A28" s="168" t="s">
        <v>47</v>
      </c>
      <c r="B28" s="208">
        <v>42.877300000000005</v>
      </c>
      <c r="C28" s="177">
        <v>70.746799999999993</v>
      </c>
      <c r="D28" s="177">
        <v>48.270200000000003</v>
      </c>
      <c r="E28" s="177">
        <v>55.8352</v>
      </c>
      <c r="F28" s="178">
        <v>51.554000000000009</v>
      </c>
      <c r="G28" s="209">
        <f t="shared" si="3"/>
        <v>1176.2848000000001</v>
      </c>
      <c r="H28" s="158"/>
      <c r="I28" s="158"/>
      <c r="J28" s="168" t="s">
        <v>47</v>
      </c>
      <c r="K28" s="174">
        <v>24.792199999999994</v>
      </c>
      <c r="L28" s="210">
        <v>67.949759999999984</v>
      </c>
      <c r="M28" s="210">
        <v>63.290200000000006</v>
      </c>
      <c r="N28" s="210">
        <v>69.204639999999998</v>
      </c>
      <c r="O28" s="210">
        <v>74.076179999999994</v>
      </c>
      <c r="P28" s="211">
        <v>67.350239999999985</v>
      </c>
      <c r="Q28" s="209">
        <f t="shared" si="4"/>
        <v>366.66321999999991</v>
      </c>
      <c r="R28" s="147"/>
      <c r="S28" s="145"/>
      <c r="T28" s="145"/>
      <c r="U28" s="145"/>
    </row>
    <row r="29" spans="1:43" ht="24" customHeight="1" x14ac:dyDescent="0.25">
      <c r="A29" s="168" t="s">
        <v>48</v>
      </c>
      <c r="B29" s="208">
        <v>42.877300000000005</v>
      </c>
      <c r="C29" s="177">
        <v>70.746799999999993</v>
      </c>
      <c r="D29" s="177">
        <v>48.270200000000003</v>
      </c>
      <c r="E29" s="177">
        <v>55.8352</v>
      </c>
      <c r="F29" s="178">
        <v>51.554000000000009</v>
      </c>
      <c r="G29" s="209">
        <f t="shared" si="3"/>
        <v>1176.2848000000001</v>
      </c>
      <c r="H29" s="158"/>
      <c r="I29" s="158"/>
      <c r="J29" s="168" t="s">
        <v>48</v>
      </c>
      <c r="K29" s="174">
        <v>24.792199999999994</v>
      </c>
      <c r="L29" s="210">
        <v>67.949759999999984</v>
      </c>
      <c r="M29" s="210">
        <v>63.290200000000006</v>
      </c>
      <c r="N29" s="210">
        <v>69.204639999999998</v>
      </c>
      <c r="O29" s="210">
        <v>74.076179999999994</v>
      </c>
      <c r="P29" s="211">
        <v>67.350239999999985</v>
      </c>
      <c r="Q29" s="209">
        <f t="shared" si="4"/>
        <v>366.66321999999991</v>
      </c>
      <c r="R29" s="147"/>
      <c r="S29" s="145"/>
      <c r="T29" s="145"/>
      <c r="U29" s="145"/>
    </row>
    <row r="30" spans="1:43" ht="24" customHeight="1" x14ac:dyDescent="0.25">
      <c r="A30" s="168" t="s">
        <v>49</v>
      </c>
      <c r="B30" s="208">
        <v>42.877300000000005</v>
      </c>
      <c r="C30" s="177">
        <v>70.746799999999993</v>
      </c>
      <c r="D30" s="177">
        <v>48.270200000000003</v>
      </c>
      <c r="E30" s="177">
        <v>55.8352</v>
      </c>
      <c r="F30" s="178">
        <v>51.554000000000009</v>
      </c>
      <c r="G30" s="209">
        <f t="shared" si="3"/>
        <v>1176.2848000000001</v>
      </c>
      <c r="H30" s="158"/>
      <c r="I30" s="158"/>
      <c r="J30" s="168" t="s">
        <v>49</v>
      </c>
      <c r="K30" s="174">
        <v>24.792199999999994</v>
      </c>
      <c r="L30" s="210">
        <v>67.949759999999984</v>
      </c>
      <c r="M30" s="210">
        <v>63.290200000000006</v>
      </c>
      <c r="N30" s="210">
        <v>69.204639999999998</v>
      </c>
      <c r="O30" s="210">
        <v>74.076179999999994</v>
      </c>
      <c r="P30" s="211">
        <v>67.350239999999985</v>
      </c>
      <c r="Q30" s="209">
        <f t="shared" si="4"/>
        <v>366.66321999999991</v>
      </c>
      <c r="R30" s="147"/>
      <c r="S30" s="145"/>
      <c r="T30" s="145"/>
      <c r="U30" s="145"/>
    </row>
    <row r="31" spans="1:43" ht="24" customHeight="1" x14ac:dyDescent="0.25">
      <c r="A31" s="168" t="s">
        <v>50</v>
      </c>
      <c r="B31" s="208">
        <v>42.877300000000005</v>
      </c>
      <c r="C31" s="177">
        <v>70.746799999999993</v>
      </c>
      <c r="D31" s="177">
        <v>48.270200000000003</v>
      </c>
      <c r="E31" s="177">
        <v>55.8352</v>
      </c>
      <c r="F31" s="178">
        <v>51.554000000000009</v>
      </c>
      <c r="G31" s="209">
        <f t="shared" si="3"/>
        <v>1176.2848000000001</v>
      </c>
      <c r="H31" s="158"/>
      <c r="I31" s="158"/>
      <c r="J31" s="168" t="s">
        <v>50</v>
      </c>
      <c r="K31" s="174">
        <v>24.792199999999994</v>
      </c>
      <c r="L31" s="210">
        <v>67.949759999999984</v>
      </c>
      <c r="M31" s="210">
        <v>63.290200000000006</v>
      </c>
      <c r="N31" s="210">
        <v>69.204639999999998</v>
      </c>
      <c r="O31" s="210">
        <v>74.076179999999994</v>
      </c>
      <c r="P31" s="211">
        <v>67.350239999999985</v>
      </c>
      <c r="Q31" s="209">
        <f t="shared" si="4"/>
        <v>366.66321999999991</v>
      </c>
      <c r="R31" s="147"/>
      <c r="S31" s="145"/>
      <c r="T31" s="145"/>
      <c r="U31" s="145"/>
    </row>
    <row r="32" spans="1:43" ht="24" customHeight="1" thickBot="1" x14ac:dyDescent="0.3">
      <c r="A32" s="179" t="s">
        <v>51</v>
      </c>
      <c r="B32" s="212">
        <v>42.877300000000005</v>
      </c>
      <c r="C32" s="213">
        <v>70.746799999999993</v>
      </c>
      <c r="D32" s="213">
        <v>48.270200000000003</v>
      </c>
      <c r="E32" s="213">
        <v>55.8352</v>
      </c>
      <c r="F32" s="214">
        <v>51.554000000000009</v>
      </c>
      <c r="G32" s="209">
        <f t="shared" si="3"/>
        <v>1176.2848000000001</v>
      </c>
      <c r="H32" s="158"/>
      <c r="I32" s="158"/>
      <c r="J32" s="179" t="s">
        <v>51</v>
      </c>
      <c r="K32" s="182">
        <v>24.792199999999994</v>
      </c>
      <c r="L32" s="215">
        <v>67.949759999999984</v>
      </c>
      <c r="M32" s="215">
        <v>63.290200000000006</v>
      </c>
      <c r="N32" s="215">
        <v>69.204639999999998</v>
      </c>
      <c r="O32" s="215">
        <v>74.076179999999994</v>
      </c>
      <c r="P32" s="216">
        <v>67.350239999999985</v>
      </c>
      <c r="Q32" s="209">
        <f t="shared" si="4"/>
        <v>366.66321999999991</v>
      </c>
      <c r="R32" s="147"/>
      <c r="S32" s="145"/>
      <c r="T32" s="145"/>
      <c r="U32" s="145"/>
    </row>
    <row r="33" spans="1:24" ht="24" customHeight="1" thickBot="1" x14ac:dyDescent="0.3">
      <c r="A33" s="185" t="s">
        <v>11</v>
      </c>
      <c r="B33" s="188">
        <f t="shared" ref="B33:F33" si="5">SUM(B26:B32)</f>
        <v>286.78649999999999</v>
      </c>
      <c r="C33" s="189">
        <f t="shared" si="5"/>
        <v>475.73400000000004</v>
      </c>
      <c r="D33" s="189">
        <f t="shared" si="5"/>
        <v>326.15099999999995</v>
      </c>
      <c r="E33" s="189">
        <f t="shared" si="5"/>
        <v>379.17599999999993</v>
      </c>
      <c r="F33" s="190">
        <f t="shared" si="5"/>
        <v>352.17000000000007</v>
      </c>
      <c r="G33" s="190">
        <f>SUM(G26:G32)</f>
        <v>7969.0240000000013</v>
      </c>
      <c r="H33" s="152"/>
      <c r="I33" s="152"/>
      <c r="J33" s="217" t="s">
        <v>11</v>
      </c>
      <c r="K33" s="218">
        <f t="shared" ref="K33:Q33" si="6">SUM(K26:K32)</f>
        <v>168.7</v>
      </c>
      <c r="L33" s="219">
        <f t="shared" si="6"/>
        <v>462.36399999999992</v>
      </c>
      <c r="M33" s="219">
        <f t="shared" si="6"/>
        <v>429.80700000000007</v>
      </c>
      <c r="N33" s="219">
        <f t="shared" si="6"/>
        <v>469.48999999999995</v>
      </c>
      <c r="O33" s="219">
        <f t="shared" si="6"/>
        <v>502.07850000000008</v>
      </c>
      <c r="P33" s="220">
        <f t="shared" si="6"/>
        <v>455.04899999999992</v>
      </c>
      <c r="Q33" s="221">
        <f t="shared" si="6"/>
        <v>2487.4884999999999</v>
      </c>
      <c r="R33" s="147"/>
      <c r="S33" s="145"/>
      <c r="T33" s="145"/>
      <c r="U33" s="145"/>
    </row>
    <row r="34" spans="1:24" ht="24" customHeight="1" x14ac:dyDescent="0.25">
      <c r="A34" s="222"/>
      <c r="B34" s="158">
        <v>429</v>
      </c>
      <c r="C34" s="158">
        <v>723</v>
      </c>
      <c r="D34" s="158">
        <v>501</v>
      </c>
      <c r="E34" s="158">
        <v>592</v>
      </c>
      <c r="F34" s="158">
        <v>559</v>
      </c>
      <c r="G34" s="158"/>
      <c r="H34" s="158"/>
      <c r="I34" s="158"/>
      <c r="J34" s="223"/>
      <c r="K34" s="223">
        <v>241</v>
      </c>
      <c r="L34" s="223">
        <v>674</v>
      </c>
      <c r="M34" s="223">
        <v>633</v>
      </c>
      <c r="N34" s="223">
        <v>706</v>
      </c>
      <c r="O34" s="223">
        <v>759</v>
      </c>
      <c r="P34" s="158">
        <v>699</v>
      </c>
      <c r="Q34" s="145"/>
      <c r="R34" s="147"/>
      <c r="S34" s="145"/>
      <c r="T34" s="145"/>
      <c r="U34" s="145"/>
    </row>
    <row r="35" spans="1:24" ht="24" customHeight="1" x14ac:dyDescent="0.25">
      <c r="A35" s="224"/>
      <c r="B35" s="223"/>
      <c r="C35" s="223"/>
      <c r="D35" s="223"/>
      <c r="E35" s="223"/>
      <c r="F35" s="223"/>
      <c r="G35" s="223"/>
      <c r="H35" s="223"/>
      <c r="I35" s="152"/>
      <c r="J35" s="152"/>
      <c r="K35" s="152"/>
      <c r="L35" s="152"/>
      <c r="M35" s="152"/>
      <c r="N35" s="152"/>
      <c r="O35" s="152"/>
      <c r="P35" s="145"/>
      <c r="Q35" s="145"/>
      <c r="R35" s="147"/>
      <c r="S35" s="145"/>
      <c r="T35" s="145"/>
      <c r="U35" s="145"/>
      <c r="V35" s="145"/>
    </row>
    <row r="36" spans="1:24" ht="24" customHeight="1" thickBot="1" x14ac:dyDescent="0.3">
      <c r="A36" s="225"/>
      <c r="B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45"/>
      <c r="Q36" s="145"/>
      <c r="R36" s="147"/>
      <c r="S36" s="145"/>
      <c r="T36" s="145"/>
      <c r="U36" s="145"/>
      <c r="V36" s="145"/>
    </row>
    <row r="37" spans="1:24" ht="24" customHeight="1" thickBot="1" x14ac:dyDescent="0.3">
      <c r="A37" s="160" t="s">
        <v>53</v>
      </c>
      <c r="B37" s="349" t="s">
        <v>26</v>
      </c>
      <c r="C37" s="350"/>
      <c r="D37" s="350"/>
      <c r="E37" s="350"/>
      <c r="F37" s="350"/>
      <c r="G37" s="351"/>
      <c r="H37" s="161"/>
      <c r="I37" s="161"/>
      <c r="J37" s="226" t="s">
        <v>54</v>
      </c>
      <c r="K37" s="349" t="s">
        <v>8</v>
      </c>
      <c r="L37" s="350"/>
      <c r="M37" s="350"/>
      <c r="N37" s="350"/>
      <c r="O37" s="350"/>
      <c r="P37" s="350"/>
      <c r="Q37" s="270"/>
      <c r="R37" s="147"/>
      <c r="S37" s="145"/>
      <c r="T37" s="145"/>
      <c r="U37" s="145"/>
      <c r="V37" s="145"/>
      <c r="W37" s="145"/>
      <c r="X37" s="145"/>
    </row>
    <row r="38" spans="1:24" ht="24" customHeight="1" x14ac:dyDescent="0.25">
      <c r="A38" s="162" t="s">
        <v>43</v>
      </c>
      <c r="B38" s="227">
        <v>1</v>
      </c>
      <c r="C38" s="228">
        <v>2</v>
      </c>
      <c r="D38" s="228">
        <v>3</v>
      </c>
      <c r="E38" s="228">
        <v>4</v>
      </c>
      <c r="F38" s="228">
        <v>5</v>
      </c>
      <c r="G38" s="229" t="s">
        <v>11</v>
      </c>
      <c r="H38" s="161"/>
      <c r="I38" s="161"/>
      <c r="J38" s="230" t="s">
        <v>43</v>
      </c>
      <c r="K38" s="231">
        <v>1</v>
      </c>
      <c r="L38" s="228">
        <v>2</v>
      </c>
      <c r="M38" s="228">
        <v>3</v>
      </c>
      <c r="N38" s="228">
        <v>4</v>
      </c>
      <c r="O38" s="228">
        <v>5</v>
      </c>
      <c r="P38" s="228"/>
      <c r="Q38" s="229" t="s">
        <v>11</v>
      </c>
      <c r="R38" s="147"/>
      <c r="S38" s="145"/>
      <c r="T38" s="145"/>
      <c r="U38" s="145"/>
      <c r="V38" s="145"/>
      <c r="W38" s="145"/>
      <c r="X38" s="145"/>
    </row>
    <row r="39" spans="1:24" ht="24" customHeight="1" x14ac:dyDescent="0.25">
      <c r="A39" s="168" t="s">
        <v>44</v>
      </c>
      <c r="B39" s="169">
        <v>1</v>
      </c>
      <c r="C39" s="170">
        <v>2</v>
      </c>
      <c r="D39" s="171">
        <v>3</v>
      </c>
      <c r="E39" s="232"/>
      <c r="F39" s="232"/>
      <c r="G39" s="233"/>
      <c r="H39" s="161"/>
      <c r="I39" s="161"/>
      <c r="J39" s="234" t="s">
        <v>44</v>
      </c>
      <c r="K39" s="169">
        <v>1</v>
      </c>
      <c r="L39" s="170">
        <v>2</v>
      </c>
      <c r="M39" s="171">
        <v>3</v>
      </c>
      <c r="N39" s="172">
        <v>4</v>
      </c>
      <c r="O39" s="271">
        <v>5</v>
      </c>
      <c r="P39" s="235"/>
      <c r="Q39" s="236"/>
      <c r="R39" s="147"/>
      <c r="S39" s="145"/>
      <c r="T39" s="145"/>
      <c r="U39" s="145"/>
      <c r="V39" s="145"/>
      <c r="W39" s="145"/>
      <c r="X39" s="145"/>
    </row>
    <row r="40" spans="1:24" s="145" customFormat="1" ht="24" customHeight="1" x14ac:dyDescent="0.25">
      <c r="A40" s="168" t="s">
        <v>45</v>
      </c>
      <c r="B40" s="174">
        <v>6.4</v>
      </c>
      <c r="C40" s="176">
        <v>17.100000000000001</v>
      </c>
      <c r="D40" s="176">
        <v>11.5</v>
      </c>
      <c r="E40" s="176"/>
      <c r="F40" s="176"/>
      <c r="G40" s="237">
        <f t="shared" ref="G40:G47" si="7">SUM(B40:F40)</f>
        <v>35</v>
      </c>
      <c r="H40" s="161"/>
      <c r="I40" s="161"/>
      <c r="J40" s="234" t="s">
        <v>45</v>
      </c>
      <c r="K40" s="175">
        <v>17.399999999999999</v>
      </c>
      <c r="L40" s="210">
        <v>30.2</v>
      </c>
      <c r="M40" s="183">
        <v>30.1</v>
      </c>
      <c r="N40" s="183">
        <v>43</v>
      </c>
      <c r="O40" s="183"/>
      <c r="P40" s="183"/>
      <c r="Q40" s="237">
        <f t="shared" ref="Q40:Q47" si="8">SUM(K40:P40)</f>
        <v>120.69999999999999</v>
      </c>
      <c r="R40" s="147"/>
    </row>
    <row r="41" spans="1:24" s="145" customFormat="1" ht="24" customHeight="1" x14ac:dyDescent="0.25">
      <c r="A41" s="168" t="s">
        <v>46</v>
      </c>
      <c r="B41" s="174">
        <v>6.4</v>
      </c>
      <c r="C41" s="176">
        <v>17.100000000000001</v>
      </c>
      <c r="D41" s="176">
        <v>11.5</v>
      </c>
      <c r="E41" s="176"/>
      <c r="F41" s="176"/>
      <c r="G41" s="237">
        <f t="shared" si="7"/>
        <v>35</v>
      </c>
      <c r="H41" s="238"/>
      <c r="I41" s="238"/>
      <c r="J41" s="234" t="s">
        <v>46</v>
      </c>
      <c r="K41" s="239">
        <v>17.399999999999999</v>
      </c>
      <c r="L41" s="177">
        <v>30.2</v>
      </c>
      <c r="M41" s="177">
        <v>30.1</v>
      </c>
      <c r="N41" s="177">
        <v>43</v>
      </c>
      <c r="O41" s="177"/>
      <c r="P41" s="177"/>
      <c r="Q41" s="237">
        <f t="shared" si="8"/>
        <v>120.69999999999999</v>
      </c>
      <c r="R41" s="147"/>
    </row>
    <row r="42" spans="1:24" s="145" customFormat="1" ht="24" customHeight="1" x14ac:dyDescent="0.25">
      <c r="A42" s="168" t="s">
        <v>47</v>
      </c>
      <c r="B42" s="174">
        <v>7.1</v>
      </c>
      <c r="C42" s="176">
        <v>18.8</v>
      </c>
      <c r="D42" s="176">
        <v>12.6</v>
      </c>
      <c r="E42" s="176"/>
      <c r="F42" s="176"/>
      <c r="G42" s="237">
        <f t="shared" si="7"/>
        <v>38.5</v>
      </c>
      <c r="H42" s="238"/>
      <c r="I42" s="238"/>
      <c r="J42" s="234" t="s">
        <v>47</v>
      </c>
      <c r="K42" s="239">
        <v>18.7</v>
      </c>
      <c r="L42" s="177">
        <v>33.5</v>
      </c>
      <c r="M42" s="177">
        <v>33</v>
      </c>
      <c r="N42" s="177">
        <v>47.2</v>
      </c>
      <c r="O42" s="177"/>
      <c r="P42" s="177"/>
      <c r="Q42" s="237">
        <f t="shared" si="8"/>
        <v>132.4</v>
      </c>
      <c r="R42" s="147"/>
    </row>
    <row r="43" spans="1:24" s="145" customFormat="1" ht="24" customHeight="1" x14ac:dyDescent="0.25">
      <c r="A43" s="168" t="s">
        <v>48</v>
      </c>
      <c r="B43" s="174">
        <v>7.2</v>
      </c>
      <c r="C43" s="176">
        <v>18.8</v>
      </c>
      <c r="D43" s="176">
        <v>12.6</v>
      </c>
      <c r="E43" s="176"/>
      <c r="F43" s="176"/>
      <c r="G43" s="237">
        <f t="shared" si="7"/>
        <v>38.6</v>
      </c>
      <c r="H43" s="238"/>
      <c r="I43" s="238"/>
      <c r="J43" s="234" t="s">
        <v>48</v>
      </c>
      <c r="K43" s="175">
        <v>18.7</v>
      </c>
      <c r="L43" s="210">
        <v>33.6</v>
      </c>
      <c r="M43" s="177">
        <v>33</v>
      </c>
      <c r="N43" s="177">
        <v>47.2</v>
      </c>
      <c r="O43" s="177"/>
      <c r="P43" s="177"/>
      <c r="Q43" s="237">
        <f t="shared" si="8"/>
        <v>132.5</v>
      </c>
      <c r="R43" s="147"/>
    </row>
    <row r="44" spans="1:24" s="145" customFormat="1" ht="24" customHeight="1" x14ac:dyDescent="0.25">
      <c r="A44" s="168" t="s">
        <v>49</v>
      </c>
      <c r="B44" s="174">
        <v>7.2</v>
      </c>
      <c r="C44" s="176">
        <v>18.8</v>
      </c>
      <c r="D44" s="176">
        <v>12.6</v>
      </c>
      <c r="E44" s="176"/>
      <c r="F44" s="176"/>
      <c r="G44" s="237">
        <f t="shared" si="7"/>
        <v>38.6</v>
      </c>
      <c r="H44" s="238"/>
      <c r="I44" s="238"/>
      <c r="J44" s="234" t="s">
        <v>49</v>
      </c>
      <c r="K44" s="239">
        <v>18.7</v>
      </c>
      <c r="L44" s="177">
        <v>33.6</v>
      </c>
      <c r="M44" s="177">
        <v>33</v>
      </c>
      <c r="N44" s="177">
        <v>47.2</v>
      </c>
      <c r="O44" s="177"/>
      <c r="P44" s="177"/>
      <c r="Q44" s="237">
        <f t="shared" si="8"/>
        <v>132.5</v>
      </c>
      <c r="R44" s="147"/>
    </row>
    <row r="45" spans="1:24" s="145" customFormat="1" ht="24" customHeight="1" x14ac:dyDescent="0.25">
      <c r="A45" s="168" t="s">
        <v>50</v>
      </c>
      <c r="B45" s="174">
        <v>7.2</v>
      </c>
      <c r="C45" s="176">
        <v>18.8</v>
      </c>
      <c r="D45" s="176">
        <v>12.7</v>
      </c>
      <c r="E45" s="176"/>
      <c r="F45" s="176"/>
      <c r="G45" s="237">
        <f t="shared" si="7"/>
        <v>38.700000000000003</v>
      </c>
      <c r="H45" s="238"/>
      <c r="I45" s="238"/>
      <c r="J45" s="234" t="s">
        <v>50</v>
      </c>
      <c r="K45" s="239">
        <v>18.7</v>
      </c>
      <c r="L45" s="177">
        <v>33.6</v>
      </c>
      <c r="M45" s="177">
        <v>33</v>
      </c>
      <c r="N45" s="177">
        <v>47.2</v>
      </c>
      <c r="O45" s="177"/>
      <c r="P45" s="177"/>
      <c r="Q45" s="237">
        <f t="shared" si="8"/>
        <v>132.5</v>
      </c>
      <c r="R45" s="147"/>
    </row>
    <row r="46" spans="1:24" s="145" customFormat="1" ht="24" customHeight="1" thickBot="1" x14ac:dyDescent="0.3">
      <c r="A46" s="179" t="s">
        <v>51</v>
      </c>
      <c r="B46" s="182">
        <v>7.2</v>
      </c>
      <c r="C46" s="240">
        <v>18.899999999999999</v>
      </c>
      <c r="D46" s="240">
        <v>12.7</v>
      </c>
      <c r="E46" s="240"/>
      <c r="F46" s="240"/>
      <c r="G46" s="241">
        <f t="shared" si="7"/>
        <v>38.799999999999997</v>
      </c>
      <c r="H46" s="238"/>
      <c r="I46" s="238"/>
      <c r="J46" s="242" t="s">
        <v>51</v>
      </c>
      <c r="K46" s="243">
        <v>18.8</v>
      </c>
      <c r="L46" s="183">
        <v>33.6</v>
      </c>
      <c r="M46" s="183">
        <v>33</v>
      </c>
      <c r="N46" s="183">
        <v>47.2</v>
      </c>
      <c r="O46" s="183"/>
      <c r="P46" s="183"/>
      <c r="Q46" s="241">
        <f t="shared" si="8"/>
        <v>132.60000000000002</v>
      </c>
      <c r="R46" s="147"/>
    </row>
    <row r="47" spans="1:24" s="145" customFormat="1" ht="24" customHeight="1" thickBot="1" x14ac:dyDescent="0.3">
      <c r="A47" s="244" t="s">
        <v>11</v>
      </c>
      <c r="B47" s="245">
        <f>SUM(B40:B46)</f>
        <v>48.7</v>
      </c>
      <c r="C47" s="246">
        <f>SUM(C40:C46)</f>
        <v>128.29999999999998</v>
      </c>
      <c r="D47" s="246">
        <f t="shared" ref="D47:E47" si="9">SUM(D40:D46)</f>
        <v>86.2</v>
      </c>
      <c r="E47" s="246">
        <f t="shared" si="9"/>
        <v>0</v>
      </c>
      <c r="F47" s="246">
        <f t="shared" ref="F47" si="10">SUM(F40:F46)</f>
        <v>0</v>
      </c>
      <c r="G47" s="247">
        <f t="shared" si="7"/>
        <v>263.2</v>
      </c>
      <c r="H47" s="248"/>
      <c r="I47" s="248"/>
      <c r="J47" s="249" t="s">
        <v>11</v>
      </c>
      <c r="K47" s="188">
        <f>SUM(K40:K46)</f>
        <v>128.4</v>
      </c>
      <c r="L47" s="250">
        <f t="shared" ref="L47:P47" si="11">SUM(L40:L46)</f>
        <v>228.29999999999998</v>
      </c>
      <c r="M47" s="250">
        <f t="shared" si="11"/>
        <v>225.2</v>
      </c>
      <c r="N47" s="250">
        <f t="shared" si="11"/>
        <v>321.99999999999994</v>
      </c>
      <c r="O47" s="250">
        <f t="shared" si="11"/>
        <v>0</v>
      </c>
      <c r="P47" s="250">
        <f t="shared" si="11"/>
        <v>0</v>
      </c>
      <c r="Q47" s="247">
        <f t="shared" si="8"/>
        <v>903.89999999999986</v>
      </c>
      <c r="R47" s="147"/>
    </row>
    <row r="48" spans="1:24" s="252" customFormat="1" ht="20.25" customHeight="1" x14ac:dyDescent="0.25">
      <c r="A48" s="251"/>
      <c r="B48" s="252">
        <v>71</v>
      </c>
      <c r="C48" s="252">
        <v>189</v>
      </c>
      <c r="D48" s="252">
        <v>127</v>
      </c>
      <c r="K48" s="252">
        <v>173</v>
      </c>
      <c r="L48" s="252">
        <v>309</v>
      </c>
      <c r="M48" s="252">
        <v>308</v>
      </c>
      <c r="N48" s="252">
        <v>440</v>
      </c>
      <c r="R48" s="253"/>
    </row>
    <row r="49" spans="1:23" ht="20.25" customHeight="1" thickBot="1" x14ac:dyDescent="0.3">
      <c r="A49" s="254"/>
      <c r="B49" s="255"/>
      <c r="C49" s="255"/>
      <c r="D49" s="304"/>
      <c r="E49" s="255"/>
      <c r="F49" s="255"/>
      <c r="G49" s="255"/>
      <c r="H49" s="255"/>
      <c r="I49" s="255"/>
      <c r="J49" s="255"/>
      <c r="K49" s="304"/>
      <c r="L49" s="255"/>
      <c r="M49" s="299"/>
      <c r="N49" s="299"/>
      <c r="O49" s="255"/>
      <c r="P49" s="255"/>
      <c r="Q49" s="255"/>
      <c r="R49" s="256"/>
      <c r="S49" s="145"/>
      <c r="T49" s="145"/>
      <c r="U49" s="145"/>
      <c r="V49" s="145"/>
    </row>
    <row r="50" spans="1:23" ht="20.25" customHeight="1" x14ac:dyDescent="0.25">
      <c r="A50" s="145"/>
      <c r="B50" s="145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</row>
    <row r="51" spans="1:23" ht="14.1" customHeight="1" x14ac:dyDescent="0.25">
      <c r="A51" s="145"/>
      <c r="B51" s="145"/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</row>
    <row r="52" spans="1:23" ht="14.1" customHeight="1" x14ac:dyDescent="0.25">
      <c r="A52" s="145"/>
      <c r="B52" s="145"/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</row>
    <row r="53" spans="1:23" ht="14.1" customHeight="1" x14ac:dyDescent="0.25"/>
  </sheetData>
  <mergeCells count="20">
    <mergeCell ref="B5:C5"/>
    <mergeCell ref="G5:H5"/>
    <mergeCell ref="K5:L5"/>
    <mergeCell ref="G7:H7"/>
    <mergeCell ref="L7:N7"/>
    <mergeCell ref="B7:C7"/>
    <mergeCell ref="B37:G37"/>
    <mergeCell ref="K37:P37"/>
    <mergeCell ref="B21:C21"/>
    <mergeCell ref="B9:E9"/>
    <mergeCell ref="K23:P23"/>
    <mergeCell ref="F9:L9"/>
    <mergeCell ref="B23:F23"/>
    <mergeCell ref="M9:Q9"/>
    <mergeCell ref="A1:A3"/>
    <mergeCell ref="B1:L1"/>
    <mergeCell ref="M1:P1"/>
    <mergeCell ref="B2:L3"/>
    <mergeCell ref="M2:P2"/>
    <mergeCell ref="M3:P3"/>
  </mergeCells>
  <pageMargins left="0.7" right="0.7" top="0.75" bottom="0.75" header="0.3" footer="0.3"/>
  <pageSetup scale="42" orientation="landscape" r:id="rId1"/>
  <rowBreaks count="1" manualBreakCount="1">
    <brk id="49" max="19" man="1"/>
  </rowBreaks>
  <colBreaks count="1" manualBreakCount="1">
    <brk id="20" max="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20</vt:i4>
      </vt:variant>
      <vt:variant>
        <vt:lpstr>Rangos con nombre</vt:lpstr>
      </vt:variant>
      <vt:variant>
        <vt:i4>1</vt:i4>
      </vt:variant>
    </vt:vector>
  </HeadingPairs>
  <TitlesOfParts>
    <vt:vector size="21" baseType="lpstr">
      <vt:lpstr>SEM 1</vt:lpstr>
      <vt:lpstr>SEM 2</vt:lpstr>
      <vt:lpstr>SEM 3</vt:lpstr>
      <vt:lpstr>SEM 4</vt:lpstr>
      <vt:lpstr>SEM 5</vt:lpstr>
      <vt:lpstr>SEM 6</vt:lpstr>
      <vt:lpstr>SEM 7</vt:lpstr>
      <vt:lpstr>SEM 8</vt:lpstr>
      <vt:lpstr>SEM 9</vt:lpstr>
      <vt:lpstr>SEM 10</vt:lpstr>
      <vt:lpstr>SEM 11</vt:lpstr>
      <vt:lpstr>SEM 12</vt:lpstr>
      <vt:lpstr>SEM 13</vt:lpstr>
      <vt:lpstr>SEM 14</vt:lpstr>
      <vt:lpstr>SEM 15</vt:lpstr>
      <vt:lpstr>SEM 16</vt:lpstr>
      <vt:lpstr>SEM 17</vt:lpstr>
      <vt:lpstr>SEM 18</vt:lpstr>
      <vt:lpstr>SEM 19</vt:lpstr>
      <vt:lpstr>IMPRIMIR</vt:lpstr>
      <vt:lpstr>IMPRIMIR!Área_de_impresión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Barbosa Jaimes</dc:creator>
  <cp:lastModifiedBy>Eimy Lorena Valencia</cp:lastModifiedBy>
  <cp:lastPrinted>2021-07-10T15:39:00Z</cp:lastPrinted>
  <dcterms:created xsi:type="dcterms:W3CDTF">2021-03-04T08:17:33Z</dcterms:created>
  <dcterms:modified xsi:type="dcterms:W3CDTF">2021-07-10T15:39:07Z</dcterms:modified>
</cp:coreProperties>
</file>