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 tabRatio="745" firstSheet="26" activeTab="32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SEM 28" sheetId="35" r:id="rId28"/>
    <sheet name="SEM 29" sheetId="36" r:id="rId29"/>
    <sheet name="SEM 30" sheetId="37" r:id="rId30"/>
    <sheet name="SEM 31" sheetId="38" r:id="rId31"/>
    <sheet name="SEM 32" sheetId="39" r:id="rId32"/>
    <sheet name="IMPRIMIR" sheetId="2" r:id="rId33"/>
    <sheet name="Hoja1" sheetId="40" r:id="rId34"/>
    <sheet name="Calcio" sheetId="32" r:id="rId35"/>
    <sheet name="CARBONATO DE CALCIO" sheetId="33" r:id="rId36"/>
  </sheets>
  <definedNames>
    <definedName name="_xlnm.Print_Area" localSheetId="35">'CARBONATO DE CALCIO'!$A$1:$D$10</definedName>
    <definedName name="_xlnm.Print_Area" localSheetId="33">Hoja1!$A$1:$D$14</definedName>
    <definedName name="_xlnm.Print_Area" localSheetId="32">IMPRIMIR!$A$1:$W$43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  <definedName name="_xlnm.Print_Area" localSheetId="27">'SEM 28'!$A$1:$Z$70</definedName>
    <definedName name="_xlnm.Print_Area" localSheetId="28">'SEM 29'!$A$1:$Z$70</definedName>
    <definedName name="_xlnm.Print_Area" localSheetId="29">'SEM 30'!$A$1:$Z$70</definedName>
    <definedName name="_xlnm.Print_Area" localSheetId="30">'SEM 31'!$A$1:$Z$70</definedName>
    <definedName name="_xlnm.Print_Area" localSheetId="31">'SEM 32'!$A$1:$Z$70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2" l="1"/>
  <c r="H40" i="2" l="1"/>
  <c r="H39" i="2" l="1"/>
  <c r="H38" i="2" l="1"/>
  <c r="S28" i="39" l="1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S69" i="39" l="1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H51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B28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T65" i="39" l="1"/>
  <c r="T68" i="39" s="1"/>
  <c r="I46" i="39"/>
  <c r="I49" i="39" s="1"/>
  <c r="T25" i="39"/>
  <c r="R46" i="39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C65" i="38"/>
  <c r="C70" i="38" s="1"/>
  <c r="B65" i="38"/>
  <c r="B70" i="38" s="1"/>
  <c r="T64" i="38"/>
  <c r="T63" i="38"/>
  <c r="T62" i="38"/>
  <c r="T61" i="38"/>
  <c r="T60" i="38"/>
  <c r="T59" i="38"/>
  <c r="T58" i="38"/>
  <c r="H51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Q49" i="38"/>
  <c r="P49" i="38"/>
  <c r="O49" i="38"/>
  <c r="N49" i="38"/>
  <c r="M49" i="38"/>
  <c r="L49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66" i="39" l="1"/>
  <c r="I47" i="39"/>
  <c r="R49" i="39"/>
  <c r="R47" i="39"/>
  <c r="T26" i="39"/>
  <c r="U27" i="39"/>
  <c r="T65" i="38"/>
  <c r="T66" i="38" s="1"/>
  <c r="D70" i="38"/>
  <c r="I46" i="38"/>
  <c r="I47" i="38" s="1"/>
  <c r="T25" i="38"/>
  <c r="R46" i="38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68" i="38" l="1"/>
  <c r="I49" i="38"/>
  <c r="R49" i="38"/>
  <c r="R47" i="38"/>
  <c r="U27" i="38"/>
  <c r="T26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C65" i="37"/>
  <c r="C70" i="37" s="1"/>
  <c r="B65" i="37"/>
  <c r="B70" i="37" s="1"/>
  <c r="T64" i="37"/>
  <c r="T63" i="37"/>
  <c r="T62" i="37"/>
  <c r="T61" i="37"/>
  <c r="T60" i="37"/>
  <c r="T59" i="37"/>
  <c r="T58" i="37"/>
  <c r="H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F49" i="37"/>
  <c r="E49" i="37"/>
  <c r="D49" i="37"/>
  <c r="C49" i="37"/>
  <c r="B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65" i="37" l="1"/>
  <c r="T66" i="37" s="1"/>
  <c r="I46" i="37"/>
  <c r="D70" i="37"/>
  <c r="T25" i="37"/>
  <c r="R46" i="37"/>
  <c r="Q49" i="36"/>
  <c r="P49" i="36"/>
  <c r="O49" i="36"/>
  <c r="N49" i="36"/>
  <c r="M49" i="36"/>
  <c r="L49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T68" i="37" l="1"/>
  <c r="R49" i="37"/>
  <c r="R47" i="37"/>
  <c r="U27" i="37"/>
  <c r="T26" i="37"/>
  <c r="I49" i="37"/>
  <c r="I47" i="37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T67" i="36"/>
  <c r="S65" i="36"/>
  <c r="S70" i="36" s="1"/>
  <c r="R65" i="36"/>
  <c r="R70" i="36" s="1"/>
  <c r="Q65" i="36"/>
  <c r="Q70" i="36" s="1"/>
  <c r="P65" i="36"/>
  <c r="P70" i="36" s="1"/>
  <c r="O65" i="36"/>
  <c r="O70" i="36" s="1"/>
  <c r="N65" i="36"/>
  <c r="N70" i="36" s="1"/>
  <c r="M65" i="36"/>
  <c r="M70" i="36" s="1"/>
  <c r="L65" i="36"/>
  <c r="L70" i="36" s="1"/>
  <c r="K65" i="36"/>
  <c r="K70" i="36" s="1"/>
  <c r="J65" i="36"/>
  <c r="J70" i="36" s="1"/>
  <c r="I65" i="36"/>
  <c r="I70" i="36" s="1"/>
  <c r="H65" i="36"/>
  <c r="H70" i="36" s="1"/>
  <c r="G65" i="36"/>
  <c r="G70" i="36" s="1"/>
  <c r="F65" i="36"/>
  <c r="F70" i="36" s="1"/>
  <c r="E65" i="36"/>
  <c r="E70" i="36" s="1"/>
  <c r="D65" i="36"/>
  <c r="C65" i="36"/>
  <c r="C70" i="36" s="1"/>
  <c r="B65" i="36"/>
  <c r="B70" i="36" s="1"/>
  <c r="T64" i="36"/>
  <c r="T63" i="36"/>
  <c r="T62" i="36"/>
  <c r="T61" i="36"/>
  <c r="T60" i="36"/>
  <c r="T59" i="36"/>
  <c r="T58" i="36"/>
  <c r="H51" i="36"/>
  <c r="Q50" i="36"/>
  <c r="P50" i="36"/>
  <c r="O50" i="36"/>
  <c r="N50" i="36"/>
  <c r="M50" i="36"/>
  <c r="L50" i="36"/>
  <c r="H50" i="36"/>
  <c r="G50" i="36"/>
  <c r="F50" i="36"/>
  <c r="E50" i="36"/>
  <c r="D50" i="36"/>
  <c r="C50" i="36"/>
  <c r="B50" i="36"/>
  <c r="H49" i="36"/>
  <c r="G49" i="36"/>
  <c r="F49" i="36"/>
  <c r="E49" i="36"/>
  <c r="D49" i="36"/>
  <c r="C49" i="36"/>
  <c r="B49" i="36"/>
  <c r="R48" i="36"/>
  <c r="I48" i="36"/>
  <c r="Q46" i="36"/>
  <c r="Q51" i="36" s="1"/>
  <c r="P46" i="36"/>
  <c r="P51" i="36" s="1"/>
  <c r="O46" i="36"/>
  <c r="O51" i="36" s="1"/>
  <c r="N46" i="36"/>
  <c r="N51" i="36" s="1"/>
  <c r="M46" i="36"/>
  <c r="M51" i="36" s="1"/>
  <c r="L46" i="36"/>
  <c r="L51" i="36" s="1"/>
  <c r="H46" i="36"/>
  <c r="G46" i="36"/>
  <c r="G51" i="36" s="1"/>
  <c r="F46" i="36"/>
  <c r="F51" i="36" s="1"/>
  <c r="E46" i="36"/>
  <c r="E51" i="36" s="1"/>
  <c r="D46" i="36"/>
  <c r="D51" i="36" s="1"/>
  <c r="C46" i="36"/>
  <c r="C51" i="36" s="1"/>
  <c r="B46" i="36"/>
  <c r="B51" i="36" s="1"/>
  <c r="R45" i="36"/>
  <c r="I45" i="36"/>
  <c r="R44" i="36"/>
  <c r="I44" i="36"/>
  <c r="R43" i="36"/>
  <c r="I43" i="36"/>
  <c r="R42" i="36"/>
  <c r="I42" i="36"/>
  <c r="R41" i="36"/>
  <c r="I41" i="36"/>
  <c r="R40" i="36"/>
  <c r="I40" i="36"/>
  <c r="R39" i="36"/>
  <c r="I3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T27" i="36"/>
  <c r="S25" i="36"/>
  <c r="S30" i="36" s="1"/>
  <c r="R25" i="36"/>
  <c r="R30" i="36" s="1"/>
  <c r="Q25" i="36"/>
  <c r="Q30" i="36" s="1"/>
  <c r="P25" i="36"/>
  <c r="P30" i="36" s="1"/>
  <c r="O25" i="36"/>
  <c r="O30" i="36" s="1"/>
  <c r="N25" i="36"/>
  <c r="N30" i="36" s="1"/>
  <c r="M25" i="36"/>
  <c r="M30" i="36" s="1"/>
  <c r="L25" i="36"/>
  <c r="L30" i="36" s="1"/>
  <c r="K25" i="36"/>
  <c r="K30" i="36" s="1"/>
  <c r="J25" i="36"/>
  <c r="J30" i="36" s="1"/>
  <c r="I25" i="36"/>
  <c r="I30" i="36" s="1"/>
  <c r="H25" i="36"/>
  <c r="H30" i="36" s="1"/>
  <c r="G25" i="36"/>
  <c r="G30" i="36" s="1"/>
  <c r="F25" i="36"/>
  <c r="F30" i="36" s="1"/>
  <c r="E25" i="36"/>
  <c r="E30" i="36" s="1"/>
  <c r="D25" i="36"/>
  <c r="D30" i="36" s="1"/>
  <c r="C25" i="36"/>
  <c r="C30" i="36" s="1"/>
  <c r="B25" i="36"/>
  <c r="B30" i="36" s="1"/>
  <c r="T24" i="36"/>
  <c r="T23" i="36"/>
  <c r="T22" i="36"/>
  <c r="T21" i="36"/>
  <c r="T20" i="36"/>
  <c r="T19" i="36"/>
  <c r="T18" i="36"/>
  <c r="T65" i="36" l="1"/>
  <c r="T66" i="36" s="1"/>
  <c r="D70" i="36"/>
  <c r="T25" i="36"/>
  <c r="I46" i="36"/>
  <c r="R46" i="36"/>
  <c r="Q49" i="35"/>
  <c r="P49" i="35"/>
  <c r="O49" i="35"/>
  <c r="N49" i="35"/>
  <c r="M49" i="35"/>
  <c r="L4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8" i="36" l="1"/>
  <c r="R49" i="36"/>
  <c r="R47" i="36"/>
  <c r="U27" i="36"/>
  <c r="T26" i="36"/>
  <c r="I47" i="36"/>
  <c r="I49" i="36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H51" i="35"/>
  <c r="Q50" i="35"/>
  <c r="P50" i="35"/>
  <c r="O50" i="35"/>
  <c r="N50" i="35"/>
  <c r="M50" i="35"/>
  <c r="L50" i="35"/>
  <c r="H50" i="35"/>
  <c r="G50" i="35"/>
  <c r="F50" i="35"/>
  <c r="E50" i="35"/>
  <c r="D50" i="35"/>
  <c r="C50" i="35"/>
  <c r="B50" i="35"/>
  <c r="H49" i="35"/>
  <c r="G49" i="35"/>
  <c r="F49" i="35"/>
  <c r="E49" i="35"/>
  <c r="D49" i="35"/>
  <c r="C49" i="35"/>
  <c r="B49" i="35"/>
  <c r="R48" i="35"/>
  <c r="I48" i="35"/>
  <c r="Q46" i="35"/>
  <c r="Q51" i="35" s="1"/>
  <c r="P46" i="35"/>
  <c r="P51" i="35" s="1"/>
  <c r="O46" i="35"/>
  <c r="O51" i="35" s="1"/>
  <c r="N46" i="35"/>
  <c r="N51" i="35" s="1"/>
  <c r="M46" i="35"/>
  <c r="M51" i="35" s="1"/>
  <c r="L46" i="35"/>
  <c r="L51" i="35" s="1"/>
  <c r="H46" i="35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R45" i="35"/>
  <c r="I45" i="35"/>
  <c r="R44" i="35"/>
  <c r="I44" i="35"/>
  <c r="R43" i="35"/>
  <c r="I43" i="35"/>
  <c r="R42" i="35"/>
  <c r="I42" i="35"/>
  <c r="R41" i="35"/>
  <c r="I41" i="35"/>
  <c r="R40" i="35"/>
  <c r="I40" i="35"/>
  <c r="R39" i="35"/>
  <c r="I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5" i="35" l="1"/>
  <c r="T68" i="35" s="1"/>
  <c r="I46" i="35"/>
  <c r="R46" i="35"/>
  <c r="T25" i="35"/>
  <c r="H49" i="31"/>
  <c r="G49" i="31"/>
  <c r="F49" i="31"/>
  <c r="E49" i="31"/>
  <c r="D49" i="31"/>
  <c r="C49" i="31"/>
  <c r="B49" i="31"/>
  <c r="T66" i="35" l="1"/>
  <c r="I49" i="35"/>
  <c r="I47" i="35"/>
  <c r="R49" i="35"/>
  <c r="R47" i="35"/>
  <c r="U27" i="35"/>
  <c r="T26" i="35"/>
  <c r="E24" i="32"/>
  <c r="B7" i="33"/>
  <c r="B3" i="33"/>
  <c r="B4" i="33" s="1"/>
  <c r="K25" i="32"/>
  <c r="E25" i="32"/>
  <c r="K23" i="32"/>
  <c r="E23" i="32"/>
  <c r="K22" i="32"/>
  <c r="E22" i="32"/>
  <c r="K21" i="32"/>
  <c r="E21" i="32"/>
  <c r="K20" i="32"/>
  <c r="E20" i="32"/>
  <c r="K19" i="32"/>
  <c r="E19" i="32"/>
  <c r="K18" i="32"/>
  <c r="E18" i="32"/>
  <c r="K17" i="32"/>
  <c r="E17" i="32"/>
  <c r="K16" i="32"/>
  <c r="E16" i="32"/>
  <c r="K15" i="32"/>
  <c r="E15" i="32"/>
  <c r="K14" i="32"/>
  <c r="E14" i="32"/>
  <c r="K13" i="32"/>
  <c r="E13" i="32"/>
  <c r="K12" i="32"/>
  <c r="E12" i="32"/>
  <c r="K11" i="32"/>
  <c r="E11" i="32"/>
  <c r="K10" i="32"/>
  <c r="E10" i="32"/>
  <c r="K9" i="32"/>
  <c r="E9" i="32"/>
  <c r="K8" i="32"/>
  <c r="E8" i="32"/>
  <c r="K7" i="32"/>
  <c r="E7" i="32"/>
  <c r="K6" i="32"/>
  <c r="E6" i="32"/>
  <c r="K5" i="32"/>
  <c r="E5" i="32"/>
  <c r="K4" i="32"/>
  <c r="E4" i="32"/>
  <c r="K3" i="32"/>
  <c r="E3" i="32"/>
  <c r="K2" i="32"/>
  <c r="E2" i="32"/>
  <c r="B9" i="33" l="1"/>
  <c r="B10" i="33" s="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H37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<sst xmlns="http://schemas.openxmlformats.org/spreadsheetml/2006/main" count="2724" uniqueCount="149">
  <si>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</si>
  <si>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</si>
  <si>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</si>
  <si>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</si>
  <si>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</si>
  <si>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</si>
  <si>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</si>
  <si>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</si>
  <si>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</si>
  <si>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</si>
  <si>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</si>
  <si>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</si>
  <si>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</si>
  <si>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</si>
  <si>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</si>
  <si>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</si>
  <si>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</si>
  <si>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</si>
  <si>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</si>
  <si>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</si>
  <si>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</si>
  <si>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</si>
  <si>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</si>
  <si>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</si>
  <si>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</si>
  <si>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</si>
  <si>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</si>
  <si>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</si>
  <si>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</si>
  <si>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</si>
  <si>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</si>
  <si>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</si>
  <si>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</si>
  <si>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</si>
  <si>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</si>
  <si>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</si>
  <si>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</si>
  <si>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</si>
  <si>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</si>
  <si>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</si>
  <si>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</si>
  <si>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</si>
  <si>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</si>
  <si>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</si>
  <si>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</si>
  <si>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</si>
  <si>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</si>
  <si>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</si>
  <si>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</si>
  <si>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</si>
  <si>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</si>
  <si>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</si>
  <si>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</si>
  <si>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</si>
  <si>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</si>
  <si>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</si>
  <si>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</si>
  <si>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</si>
  <si>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</si>
  <si>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</si>
  <si>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</si>
  <si>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</si>
  <si>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</si>
  <si>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</si>
  <si>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</si>
  <si>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</si>
  <si>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</si>
  <si>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</si>
  <si>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</si>
  <si>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</si>
  <si>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</si>
  <si>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</si>
  <si>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</si>
  <si>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</si>
  <si>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</si>
  <si>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</si>
  <si>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</si>
  <si>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</si>
  <si>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</si>
  <si>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</si>
  <si>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</si>
  <si>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</si>
  <si>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</si>
  <si>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</si>
  <si>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</si>
  <si>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Saldo Hembras</t>
  </si>
  <si>
    <t>Saldo Machos</t>
  </si>
  <si>
    <t>Grs Calcio</t>
  </si>
  <si>
    <t>Total calcio Kgs</t>
  </si>
  <si>
    <t>Caseta C</t>
  </si>
  <si>
    <t>Caseta D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</si>
  <si>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</si>
  <si>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</si>
  <si>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</si>
  <si>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</si>
  <si>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</si>
  <si>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</si>
  <si>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</si>
  <si>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</si>
  <si>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</si>
  <si>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</si>
  <si>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</si>
  <si>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</si>
  <si>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</si>
  <si>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</si>
  <si>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</si>
  <si>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</si>
  <si>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</si>
  <si>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</si>
  <si>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</si>
  <si>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</si>
  <si>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</si>
  <si>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</si>
  <si>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SEMANA 28</t>
  </si>
  <si>
    <t>SEMANA 29</t>
  </si>
  <si>
    <t>F1 - F3 - Machos</t>
  </si>
  <si>
    <t>SEMANA 30</t>
  </si>
  <si>
    <t>SEMANA 31</t>
  </si>
  <si>
    <t>SEMANA 32</t>
  </si>
  <si>
    <t>19 AL 25 DE NOV</t>
  </si>
  <si>
    <t>POR FAVOR SUMINISTRAR EL CALCIO TODOS LOS DIAS… SE HARAN SEGUIMIENTOS DE INVENTARIOS</t>
  </si>
  <si>
    <t xml:space="preserve"> DESCONTAR CONSUMO POR MORTALIDAD EN LA CEPA 4 SEGÚN LA TABLA ADJUNTA… SI TIENEN DUDAS ME INFORMAN</t>
  </si>
  <si>
    <t>Corral</t>
  </si>
  <si>
    <t>Cantidad de calcio</t>
  </si>
  <si>
    <t>Programa de calcio modulo 2</t>
  </si>
  <si>
    <t>CEPA 4 - 1</t>
  </si>
  <si>
    <t>CEPA 4 - 2</t>
  </si>
  <si>
    <t>CEPA 4 - 3</t>
  </si>
  <si>
    <t>CEPA 4 - 4</t>
  </si>
  <si>
    <t>CEPA 4 - 5</t>
  </si>
  <si>
    <t>CEPA 4 - 6</t>
  </si>
  <si>
    <t>CEPA 9 - 1</t>
  </si>
  <si>
    <t>CEPA 9 - 2</t>
  </si>
  <si>
    <t>CEPA 9 - 3</t>
  </si>
  <si>
    <t>CEPA 9 - 4</t>
  </si>
  <si>
    <t>CEPA 9 - 5</t>
  </si>
  <si>
    <t>CEPA 9 - 6</t>
  </si>
  <si>
    <t>CEPA 9 - 7</t>
  </si>
  <si>
    <t>CEPA 9 - 8</t>
  </si>
  <si>
    <t>CEPA 9 - 9</t>
  </si>
  <si>
    <t>CEPA 9 - 10</t>
  </si>
  <si>
    <t>CEPA 9 - 11</t>
  </si>
  <si>
    <t>CEPA 9 - 12</t>
  </si>
  <si>
    <t>CEPA 9 - 13</t>
  </si>
  <si>
    <t>CEPA 9 - 14</t>
  </si>
  <si>
    <t>CEPA 9 - 15</t>
  </si>
  <si>
    <t>CEPA 9 - 16</t>
  </si>
  <si>
    <t>CEPA 9 - 17</t>
  </si>
  <si>
    <t>CEPA 9 - 18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</si>
</sst>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00"/>
  </numFmts>
  <fonts count="4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  <font>
      <sz val="34"/>
      <name val="Arial"/>
      <family val="2"/>
    </font>
    <font>
      <sz val="3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48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3" xfId="0" applyNumberFormat="1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7" xfId="0" applyNumberFormat="1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2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9" xfId="0" applyNumberFormat="1" applyFont="1" applyFill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164" fontId="35" fillId="0" borderId="12" xfId="0" applyNumberFormat="1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164" fontId="35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1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60" xfId="0" applyNumberFormat="1" applyFont="1" applyFill="1" applyBorder="1" applyAlignment="1">
      <alignment horizontal="center" vertical="center"/>
    </xf>
    <xf numFmtId="164" fontId="36" fillId="0" borderId="58" xfId="0" applyNumberFormat="1" applyFont="1" applyFill="1" applyBorder="1" applyAlignment="1">
      <alignment horizontal="center" vertical="center"/>
    </xf>
    <xf numFmtId="164" fontId="36" fillId="0" borderId="48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9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1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9" borderId="43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40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45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164" fontId="35" fillId="2" borderId="46" xfId="0" applyNumberFormat="1" applyFont="1" applyFill="1" applyBorder="1" applyAlignment="1">
      <alignment horizontal="center" vertical="center"/>
    </xf>
    <xf numFmtId="1" fontId="35" fillId="2" borderId="46" xfId="0" applyNumberFormat="1" applyFont="1" applyFill="1" applyBorder="1" applyAlignment="1">
      <alignment horizontal="center" vertical="center"/>
    </xf>
    <xf numFmtId="1" fontId="35" fillId="2" borderId="47" xfId="0" applyNumberFormat="1" applyFont="1" applyFill="1" applyBorder="1" applyAlignment="1">
      <alignment horizontal="center" vertical="center"/>
    </xf>
    <xf numFmtId="0" fontId="35" fillId="2" borderId="47" xfId="0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164" fontId="40" fillId="0" borderId="42" xfId="0" applyNumberFormat="1" applyFont="1" applyBorder="1" applyAlignment="1">
      <alignment horizontal="center" vertical="center"/>
    </xf>
    <xf numFmtId="164" fontId="40" fillId="0" borderId="0" xfId="0" applyNumberFormat="1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164" fontId="40" fillId="0" borderId="9" xfId="0" applyNumberFormat="1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64" fontId="40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38" fillId="7" borderId="18" xfId="0" applyFont="1" applyFill="1" applyBorder="1" applyAlignment="1">
      <alignment horizontal="center" vertical="center" wrapText="1"/>
    </xf>
    <xf numFmtId="0" fontId="38" fillId="7" borderId="21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7" borderId="27" xfId="0" applyFont="1" applyFill="1" applyBorder="1" applyAlignment="1">
      <alignment horizontal="center" vertical="center" wrapText="1"/>
    </xf>
    <xf numFmtId="0" fontId="38" fillId="7" borderId="46" xfId="0" applyFont="1" applyFill="1" applyBorder="1" applyAlignment="1">
      <alignment horizontal="center" vertical="center" wrapText="1"/>
    </xf>
    <xf numFmtId="0" fontId="38" fillId="7" borderId="47" xfId="0" applyFont="1" applyFill="1" applyBorder="1" applyAlignment="1">
      <alignment horizontal="center" vertical="center" wrapText="1"/>
    </xf>
    <xf numFmtId="0" fontId="38" fillId="7" borderId="48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6" fillId="7" borderId="48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9" fillId="0" borderId="18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7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406" t="s">
        <v>5</v>
      </c>
      <c r="L11" s="406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5" t="s">
        <v>25</v>
      </c>
      <c r="C15" s="416"/>
      <c r="D15" s="416"/>
      <c r="E15" s="416"/>
      <c r="F15" s="416"/>
      <c r="G15" s="416"/>
      <c r="H15" s="416"/>
      <c r="I15" s="416"/>
      <c r="J15" s="416"/>
      <c r="K15" s="417"/>
      <c r="L15" s="409" t="s">
        <v>8</v>
      </c>
      <c r="M15" s="410"/>
      <c r="N15" s="410"/>
      <c r="O15" s="410"/>
      <c r="P15" s="410"/>
      <c r="Q15" s="410"/>
      <c r="R15" s="410"/>
      <c r="S15" s="411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25</v>
      </c>
      <c r="C36" s="408"/>
      <c r="D36" s="408"/>
      <c r="E36" s="408"/>
      <c r="F36" s="408"/>
      <c r="G36" s="408"/>
      <c r="H36" s="99"/>
      <c r="I36" s="53" t="s">
        <v>26</v>
      </c>
      <c r="J36" s="107"/>
      <c r="K36" s="413" t="s">
        <v>25</v>
      </c>
      <c r="L36" s="413"/>
      <c r="M36" s="413"/>
      <c r="N36" s="413"/>
      <c r="O36" s="40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8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S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406" t="s">
        <v>59</v>
      </c>
      <c r="L11" s="406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19"/>
      <c r="K15" s="419"/>
      <c r="L15" s="419"/>
      <c r="M15" s="420"/>
      <c r="N15" s="421" t="s">
        <v>8</v>
      </c>
      <c r="O15" s="422"/>
      <c r="P15" s="422"/>
      <c r="Q15" s="422"/>
      <c r="R15" s="422"/>
      <c r="S15" s="422"/>
      <c r="T15" s="422"/>
      <c r="U15" s="422"/>
      <c r="V15" s="423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3" t="s">
        <v>8</v>
      </c>
      <c r="M36" s="413"/>
      <c r="N36" s="413"/>
      <c r="O36" s="413"/>
      <c r="P36" s="40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25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406" t="s">
        <v>60</v>
      </c>
      <c r="L11" s="406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19"/>
      <c r="K15" s="419"/>
      <c r="L15" s="419"/>
      <c r="M15" s="420"/>
      <c r="N15" s="421" t="s">
        <v>8</v>
      </c>
      <c r="O15" s="422"/>
      <c r="P15" s="422"/>
      <c r="Q15" s="422"/>
      <c r="R15" s="422"/>
      <c r="S15" s="422"/>
      <c r="T15" s="422"/>
      <c r="U15" s="422"/>
      <c r="V15" s="423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3" t="s">
        <v>8</v>
      </c>
      <c r="M36" s="413"/>
      <c r="N36" s="413"/>
      <c r="O36" s="413"/>
      <c r="P36" s="40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25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406" t="s">
        <v>61</v>
      </c>
      <c r="L11" s="406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19"/>
      <c r="K15" s="419"/>
      <c r="L15" s="419"/>
      <c r="M15" s="420"/>
      <c r="N15" s="421" t="s">
        <v>8</v>
      </c>
      <c r="O15" s="422"/>
      <c r="P15" s="422"/>
      <c r="Q15" s="422"/>
      <c r="R15" s="422"/>
      <c r="S15" s="422"/>
      <c r="T15" s="422"/>
      <c r="U15" s="422"/>
      <c r="V15" s="423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3" t="s">
        <v>8</v>
      </c>
      <c r="M36" s="413"/>
      <c r="N36" s="413"/>
      <c r="O36" s="413"/>
      <c r="P36" s="40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25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406" t="s">
        <v>62</v>
      </c>
      <c r="L11" s="406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19"/>
      <c r="K15" s="419"/>
      <c r="L15" s="419"/>
      <c r="M15" s="419"/>
      <c r="N15" s="419"/>
      <c r="O15" s="420"/>
      <c r="P15" s="421" t="s">
        <v>8</v>
      </c>
      <c r="Q15" s="422"/>
      <c r="R15" s="422"/>
      <c r="S15" s="422"/>
      <c r="T15" s="422"/>
      <c r="U15" s="422"/>
      <c r="V15" s="422"/>
      <c r="W15" s="422"/>
      <c r="X15" s="423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3" t="s">
        <v>8</v>
      </c>
      <c r="M36" s="413"/>
      <c r="N36" s="413"/>
      <c r="O36" s="413"/>
      <c r="P36" s="40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25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406" t="s">
        <v>63</v>
      </c>
      <c r="L11" s="406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19"/>
      <c r="K15" s="419"/>
      <c r="L15" s="419"/>
      <c r="M15" s="419"/>
      <c r="N15" s="419"/>
      <c r="O15" s="420"/>
      <c r="P15" s="421" t="s">
        <v>8</v>
      </c>
      <c r="Q15" s="422"/>
      <c r="R15" s="422"/>
      <c r="S15" s="422"/>
      <c r="T15" s="422"/>
      <c r="U15" s="422"/>
      <c r="V15" s="422"/>
      <c r="W15" s="422"/>
      <c r="X15" s="423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3" t="s">
        <v>8</v>
      </c>
      <c r="M36" s="413"/>
      <c r="N36" s="413"/>
      <c r="O36" s="413"/>
      <c r="P36" s="40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25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406" t="s">
        <v>64</v>
      </c>
      <c r="L11" s="406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19"/>
      <c r="K15" s="419"/>
      <c r="L15" s="419"/>
      <c r="M15" s="419"/>
      <c r="N15" s="419"/>
      <c r="O15" s="420"/>
      <c r="P15" s="421" t="s">
        <v>8</v>
      </c>
      <c r="Q15" s="422"/>
      <c r="R15" s="422"/>
      <c r="S15" s="422"/>
      <c r="T15" s="422"/>
      <c r="U15" s="422"/>
      <c r="V15" s="422"/>
      <c r="W15" s="422"/>
      <c r="X15" s="423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3" t="s">
        <v>8</v>
      </c>
      <c r="M36" s="413"/>
      <c r="N36" s="413"/>
      <c r="O36" s="413"/>
      <c r="P36" s="40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25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406" t="s">
        <v>65</v>
      </c>
      <c r="L11" s="406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19"/>
      <c r="K15" s="419"/>
      <c r="L15" s="419"/>
      <c r="M15" s="419"/>
      <c r="N15" s="419"/>
      <c r="O15" s="420"/>
      <c r="P15" s="421" t="s">
        <v>8</v>
      </c>
      <c r="Q15" s="422"/>
      <c r="R15" s="422"/>
      <c r="S15" s="422"/>
      <c r="T15" s="422"/>
      <c r="U15" s="422"/>
      <c r="V15" s="422"/>
      <c r="W15" s="422"/>
      <c r="X15" s="423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3" t="s">
        <v>8</v>
      </c>
      <c r="M36" s="413"/>
      <c r="N36" s="413"/>
      <c r="O36" s="413"/>
      <c r="P36" s="40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25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406" t="s">
        <v>66</v>
      </c>
      <c r="L11" s="406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19"/>
      <c r="K15" s="419"/>
      <c r="L15" s="419"/>
      <c r="M15" s="419"/>
      <c r="N15" s="419"/>
      <c r="O15" s="420"/>
      <c r="P15" s="421" t="s">
        <v>8</v>
      </c>
      <c r="Q15" s="422"/>
      <c r="R15" s="422"/>
      <c r="S15" s="422"/>
      <c r="T15" s="422"/>
      <c r="U15" s="422"/>
      <c r="V15" s="422"/>
      <c r="W15" s="422"/>
      <c r="X15" s="423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3" t="s">
        <v>8</v>
      </c>
      <c r="M36" s="413"/>
      <c r="N36" s="413"/>
      <c r="O36" s="413"/>
      <c r="P36" s="40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25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406" t="s">
        <v>67</v>
      </c>
      <c r="L11" s="406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19"/>
      <c r="K15" s="419"/>
      <c r="L15" s="419"/>
      <c r="M15" s="419"/>
      <c r="N15" s="419"/>
      <c r="O15" s="420"/>
      <c r="P15" s="421" t="s">
        <v>8</v>
      </c>
      <c r="Q15" s="422"/>
      <c r="R15" s="422"/>
      <c r="S15" s="422"/>
      <c r="T15" s="422"/>
      <c r="U15" s="422"/>
      <c r="V15" s="422"/>
      <c r="W15" s="422"/>
      <c r="X15" s="423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3" t="s">
        <v>8</v>
      </c>
      <c r="M36" s="413"/>
      <c r="N36" s="413"/>
      <c r="O36" s="413"/>
      <c r="P36" s="40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25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406" t="s">
        <v>68</v>
      </c>
      <c r="L11" s="406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19"/>
      <c r="K15" s="419"/>
      <c r="L15" s="419"/>
      <c r="M15" s="419"/>
      <c r="N15" s="419"/>
      <c r="O15" s="420"/>
      <c r="P15" s="421" t="s">
        <v>8</v>
      </c>
      <c r="Q15" s="422"/>
      <c r="R15" s="422"/>
      <c r="S15" s="422"/>
      <c r="T15" s="422"/>
      <c r="U15" s="422"/>
      <c r="V15" s="422"/>
      <c r="W15" s="422"/>
      <c r="X15" s="423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3" t="s">
        <v>8</v>
      </c>
      <c r="M36" s="413"/>
      <c r="N36" s="413"/>
      <c r="O36" s="413"/>
      <c r="P36" s="40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25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406" t="s">
        <v>51</v>
      </c>
      <c r="L11" s="406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20"/>
      <c r="K15" s="421" t="s">
        <v>8</v>
      </c>
      <c r="L15" s="422"/>
      <c r="M15" s="422"/>
      <c r="N15" s="422"/>
      <c r="O15" s="422"/>
      <c r="P15" s="422"/>
      <c r="Q15" s="423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25</v>
      </c>
      <c r="C36" s="408"/>
      <c r="D36" s="408"/>
      <c r="E36" s="408"/>
      <c r="F36" s="408"/>
      <c r="G36" s="408"/>
      <c r="H36" s="99"/>
      <c r="I36" s="53" t="s">
        <v>26</v>
      </c>
      <c r="J36" s="107"/>
      <c r="K36" s="413" t="s">
        <v>25</v>
      </c>
      <c r="L36" s="413"/>
      <c r="M36" s="413"/>
      <c r="N36" s="413"/>
      <c r="O36" s="40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8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406" t="s">
        <v>69</v>
      </c>
      <c r="L11" s="406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70</v>
      </c>
      <c r="C15" s="419"/>
      <c r="D15" s="419"/>
      <c r="E15" s="420"/>
      <c r="F15" s="418" t="s">
        <v>71</v>
      </c>
      <c r="G15" s="419"/>
      <c r="H15" s="419"/>
      <c r="I15" s="419"/>
      <c r="J15" s="419"/>
      <c r="K15" s="419"/>
      <c r="L15" s="420"/>
      <c r="M15" s="421" t="s">
        <v>8</v>
      </c>
      <c r="N15" s="422"/>
      <c r="O15" s="422"/>
      <c r="P15" s="422"/>
      <c r="Q15" s="422"/>
      <c r="R15" s="422"/>
      <c r="S15" s="422"/>
      <c r="T15" s="423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3" t="s">
        <v>8</v>
      </c>
      <c r="M36" s="413"/>
      <c r="N36" s="413"/>
      <c r="O36" s="413"/>
      <c r="P36" s="40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25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E15"/>
    <mergeCell ref="M15:T15"/>
    <mergeCell ref="F15:L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406" t="s">
        <v>72</v>
      </c>
      <c r="L11" s="406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70</v>
      </c>
      <c r="C15" s="419"/>
      <c r="D15" s="419"/>
      <c r="E15" s="420"/>
      <c r="F15" s="418" t="s">
        <v>71</v>
      </c>
      <c r="G15" s="419"/>
      <c r="H15" s="419"/>
      <c r="I15" s="419"/>
      <c r="J15" s="419"/>
      <c r="K15" s="419"/>
      <c r="L15" s="420"/>
      <c r="M15" s="421" t="s">
        <v>8</v>
      </c>
      <c r="N15" s="422"/>
      <c r="O15" s="422"/>
      <c r="P15" s="422"/>
      <c r="Q15" s="422"/>
      <c r="R15" s="422"/>
      <c r="S15" s="422"/>
      <c r="T15" s="423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3" t="s">
        <v>8</v>
      </c>
      <c r="M36" s="413"/>
      <c r="N36" s="413"/>
      <c r="O36" s="413"/>
      <c r="P36" s="40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25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E15"/>
    <mergeCell ref="F15:L15"/>
    <mergeCell ref="M15:T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406" t="s">
        <v>73</v>
      </c>
      <c r="L11" s="406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70</v>
      </c>
      <c r="C15" s="419"/>
      <c r="D15" s="419"/>
      <c r="E15" s="419"/>
      <c r="F15" s="420"/>
      <c r="G15" s="418" t="s">
        <v>71</v>
      </c>
      <c r="H15" s="419"/>
      <c r="I15" s="419"/>
      <c r="J15" s="419"/>
      <c r="K15" s="419"/>
      <c r="L15" s="419"/>
      <c r="M15" s="420"/>
      <c r="N15" s="421" t="s">
        <v>8</v>
      </c>
      <c r="O15" s="422"/>
      <c r="P15" s="422"/>
      <c r="Q15" s="422"/>
      <c r="R15" s="422"/>
      <c r="S15" s="422"/>
      <c r="T15" s="422"/>
      <c r="U15" s="423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3" t="s">
        <v>8</v>
      </c>
      <c r="M36" s="413"/>
      <c r="N36" s="413"/>
      <c r="O36" s="413"/>
      <c r="P36" s="40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25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G15:M15"/>
    <mergeCell ref="N15:U15"/>
    <mergeCell ref="B36:H36"/>
    <mergeCell ref="L36:P36"/>
    <mergeCell ref="J54:K54"/>
    <mergeCell ref="B55:F55"/>
    <mergeCell ref="A3:C3"/>
    <mergeCell ref="E9:G9"/>
    <mergeCell ref="B15:F15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406" t="s">
        <v>75</v>
      </c>
      <c r="L11" s="406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70</v>
      </c>
      <c r="C15" s="419"/>
      <c r="D15" s="419"/>
      <c r="E15" s="419"/>
      <c r="F15" s="419"/>
      <c r="G15" s="420"/>
      <c r="H15" s="418" t="s">
        <v>71</v>
      </c>
      <c r="I15" s="419"/>
      <c r="J15" s="419"/>
      <c r="K15" s="419"/>
      <c r="L15" s="419"/>
      <c r="M15" s="419"/>
      <c r="N15" s="420"/>
      <c r="O15" s="421" t="s">
        <v>8</v>
      </c>
      <c r="P15" s="422"/>
      <c r="Q15" s="422"/>
      <c r="R15" s="422"/>
      <c r="S15" s="422"/>
      <c r="T15" s="422"/>
      <c r="U15" s="422"/>
      <c r="V15" s="423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3" t="s">
        <v>8</v>
      </c>
      <c r="M36" s="413"/>
      <c r="N36" s="413"/>
      <c r="O36" s="413"/>
      <c r="P36" s="40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4" t="s">
        <v>70</v>
      </c>
      <c r="C55" s="425"/>
      <c r="D55" s="425"/>
      <c r="E55" s="425"/>
      <c r="F55" s="425"/>
      <c r="G55" s="426"/>
      <c r="H55" s="424" t="s">
        <v>71</v>
      </c>
      <c r="I55" s="425"/>
      <c r="J55" s="425"/>
      <c r="K55" s="425"/>
      <c r="L55" s="425"/>
      <c r="M55" s="426"/>
      <c r="N55" s="424" t="s">
        <v>8</v>
      </c>
      <c r="O55" s="425"/>
      <c r="P55" s="425"/>
      <c r="Q55" s="425"/>
      <c r="R55" s="425"/>
      <c r="S55" s="42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H15:N15"/>
    <mergeCell ref="O15:V15"/>
    <mergeCell ref="B15:G15"/>
    <mergeCell ref="B55:G55"/>
    <mergeCell ref="H55:M55"/>
    <mergeCell ref="N55:S55"/>
    <mergeCell ref="B36:H36"/>
    <mergeCell ref="L36:P36"/>
    <mergeCell ref="J54:K54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406" t="s">
        <v>80</v>
      </c>
      <c r="L11" s="406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70</v>
      </c>
      <c r="C15" s="419"/>
      <c r="D15" s="419"/>
      <c r="E15" s="419"/>
      <c r="F15" s="419"/>
      <c r="G15" s="420"/>
      <c r="H15" s="418" t="s">
        <v>71</v>
      </c>
      <c r="I15" s="419"/>
      <c r="J15" s="419"/>
      <c r="K15" s="419"/>
      <c r="L15" s="419"/>
      <c r="M15" s="420"/>
      <c r="N15" s="421" t="s">
        <v>8</v>
      </c>
      <c r="O15" s="422"/>
      <c r="P15" s="422"/>
      <c r="Q15" s="422"/>
      <c r="R15" s="422"/>
      <c r="S15" s="42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3" t="s">
        <v>8</v>
      </c>
      <c r="M36" s="413"/>
      <c r="N36" s="413"/>
      <c r="O36" s="413"/>
      <c r="P36" s="40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4" t="s">
        <v>70</v>
      </c>
      <c r="C55" s="425"/>
      <c r="D55" s="425"/>
      <c r="E55" s="425"/>
      <c r="F55" s="425"/>
      <c r="G55" s="426"/>
      <c r="H55" s="424" t="s">
        <v>71</v>
      </c>
      <c r="I55" s="425"/>
      <c r="J55" s="425"/>
      <c r="K55" s="425"/>
      <c r="L55" s="425"/>
      <c r="M55" s="426"/>
      <c r="N55" s="424" t="s">
        <v>8</v>
      </c>
      <c r="O55" s="425"/>
      <c r="P55" s="425"/>
      <c r="Q55" s="425"/>
      <c r="R55" s="425"/>
      <c r="S55" s="42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P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406" t="s">
        <v>83</v>
      </c>
      <c r="L11" s="406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70</v>
      </c>
      <c r="C15" s="419"/>
      <c r="D15" s="419"/>
      <c r="E15" s="419"/>
      <c r="F15" s="419"/>
      <c r="G15" s="420"/>
      <c r="H15" s="418" t="s">
        <v>71</v>
      </c>
      <c r="I15" s="419"/>
      <c r="J15" s="419"/>
      <c r="K15" s="419"/>
      <c r="L15" s="419"/>
      <c r="M15" s="420"/>
      <c r="N15" s="421" t="s">
        <v>8</v>
      </c>
      <c r="O15" s="422"/>
      <c r="P15" s="422"/>
      <c r="Q15" s="422"/>
      <c r="R15" s="422"/>
      <c r="S15" s="42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2" t="s">
        <v>8</v>
      </c>
      <c r="M36" s="413"/>
      <c r="N36" s="413"/>
      <c r="O36" s="413"/>
      <c r="P36" s="413"/>
      <c r="Q36" s="40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4" t="s">
        <v>70</v>
      </c>
      <c r="C55" s="425"/>
      <c r="D55" s="425"/>
      <c r="E55" s="425"/>
      <c r="F55" s="425"/>
      <c r="G55" s="426"/>
      <c r="H55" s="424" t="s">
        <v>71</v>
      </c>
      <c r="I55" s="425"/>
      <c r="J55" s="425"/>
      <c r="K55" s="425"/>
      <c r="L55" s="425"/>
      <c r="M55" s="426"/>
      <c r="N55" s="424" t="s">
        <v>8</v>
      </c>
      <c r="O55" s="425"/>
      <c r="P55" s="425"/>
      <c r="Q55" s="425"/>
      <c r="R55" s="425"/>
      <c r="S55" s="42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J54:K54"/>
    <mergeCell ref="B55:G55"/>
    <mergeCell ref="H55:M55"/>
    <mergeCell ref="N55:S55"/>
    <mergeCell ref="L36:Q36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406" t="s">
        <v>84</v>
      </c>
      <c r="L11" s="406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70</v>
      </c>
      <c r="C15" s="419"/>
      <c r="D15" s="419"/>
      <c r="E15" s="419"/>
      <c r="F15" s="419"/>
      <c r="G15" s="420"/>
      <c r="H15" s="418" t="s">
        <v>71</v>
      </c>
      <c r="I15" s="419"/>
      <c r="J15" s="419"/>
      <c r="K15" s="419"/>
      <c r="L15" s="419"/>
      <c r="M15" s="420"/>
      <c r="N15" s="421" t="s">
        <v>8</v>
      </c>
      <c r="O15" s="422"/>
      <c r="P15" s="422"/>
      <c r="Q15" s="422"/>
      <c r="R15" s="422"/>
      <c r="S15" s="42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2" t="s">
        <v>8</v>
      </c>
      <c r="M36" s="413"/>
      <c r="N36" s="413"/>
      <c r="O36" s="413"/>
      <c r="P36" s="413"/>
      <c r="Q36" s="40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4" t="s">
        <v>70</v>
      </c>
      <c r="C55" s="425"/>
      <c r="D55" s="425"/>
      <c r="E55" s="425"/>
      <c r="F55" s="425"/>
      <c r="G55" s="426"/>
      <c r="H55" s="424" t="s">
        <v>71</v>
      </c>
      <c r="I55" s="425"/>
      <c r="J55" s="425"/>
      <c r="K55" s="425"/>
      <c r="L55" s="425"/>
      <c r="M55" s="426"/>
      <c r="N55" s="424" t="s">
        <v>8</v>
      </c>
      <c r="O55" s="425"/>
      <c r="P55" s="425"/>
      <c r="Q55" s="425"/>
      <c r="R55" s="425"/>
      <c r="S55" s="42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4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406" t="s">
        <v>84</v>
      </c>
      <c r="L11" s="406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70</v>
      </c>
      <c r="C15" s="419"/>
      <c r="D15" s="419"/>
      <c r="E15" s="419"/>
      <c r="F15" s="419"/>
      <c r="G15" s="420"/>
      <c r="H15" s="418" t="s">
        <v>71</v>
      </c>
      <c r="I15" s="419"/>
      <c r="J15" s="419"/>
      <c r="K15" s="419"/>
      <c r="L15" s="419"/>
      <c r="M15" s="420"/>
      <c r="N15" s="421" t="s">
        <v>8</v>
      </c>
      <c r="O15" s="422"/>
      <c r="P15" s="422"/>
      <c r="Q15" s="422"/>
      <c r="R15" s="422"/>
      <c r="S15" s="42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2" t="s">
        <v>8</v>
      </c>
      <c r="M36" s="413"/>
      <c r="N36" s="413"/>
      <c r="O36" s="413"/>
      <c r="P36" s="413"/>
      <c r="Q36" s="40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4" t="s">
        <v>70</v>
      </c>
      <c r="C55" s="425"/>
      <c r="D55" s="425"/>
      <c r="E55" s="425"/>
      <c r="F55" s="425"/>
      <c r="G55" s="426"/>
      <c r="H55" s="424" t="s">
        <v>71</v>
      </c>
      <c r="I55" s="425"/>
      <c r="J55" s="425"/>
      <c r="K55" s="425"/>
      <c r="L55" s="425"/>
      <c r="M55" s="426"/>
      <c r="N55" s="424" t="s">
        <v>8</v>
      </c>
      <c r="O55" s="425"/>
      <c r="P55" s="425"/>
      <c r="Q55" s="425"/>
      <c r="R55" s="425"/>
      <c r="S55" s="42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7" zoomScale="30" zoomScaleNormal="30" zoomScaleSheetLayoutView="30" workbookViewId="0">
      <selection activeCell="V44" sqref="V4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2"/>
      <c r="Z3" s="2"/>
      <c r="AA3" s="2"/>
      <c r="AB3" s="2"/>
      <c r="AC3" s="2"/>
      <c r="AD3" s="3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7" t="s">
        <v>1</v>
      </c>
      <c r="B9" s="377"/>
      <c r="C9" s="377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7"/>
      <c r="B10" s="377"/>
      <c r="C10" s="3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7" t="s">
        <v>4</v>
      </c>
      <c r="B11" s="377"/>
      <c r="C11" s="377"/>
      <c r="D11" s="1"/>
      <c r="E11" s="378">
        <v>2</v>
      </c>
      <c r="F11" s="1"/>
      <c r="G11" s="1"/>
      <c r="H11" s="1"/>
      <c r="I11" s="1"/>
      <c r="J11" s="1"/>
      <c r="K11" s="406" t="s">
        <v>113</v>
      </c>
      <c r="L11" s="406"/>
      <c r="M11" s="379"/>
      <c r="N11" s="3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7"/>
      <c r="B12" s="377"/>
      <c r="C12" s="377"/>
      <c r="D12" s="1"/>
      <c r="E12" s="5"/>
      <c r="F12" s="1"/>
      <c r="G12" s="1"/>
      <c r="H12" s="1"/>
      <c r="I12" s="1"/>
      <c r="J12" s="1"/>
      <c r="K12" s="379"/>
      <c r="L12" s="379"/>
      <c r="M12" s="379"/>
      <c r="N12" s="3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7"/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1"/>
      <c r="X13" s="1"/>
      <c r="Y13" s="1"/>
    </row>
    <row r="14" spans="1:30" s="3" customFormat="1" ht="27" thickBot="1" x14ac:dyDescent="0.3">
      <c r="A14" s="3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70</v>
      </c>
      <c r="C15" s="419"/>
      <c r="D15" s="419"/>
      <c r="E15" s="419"/>
      <c r="F15" s="419"/>
      <c r="G15" s="420"/>
      <c r="H15" s="418" t="s">
        <v>71</v>
      </c>
      <c r="I15" s="419"/>
      <c r="J15" s="419"/>
      <c r="K15" s="419"/>
      <c r="L15" s="419"/>
      <c r="M15" s="420"/>
      <c r="N15" s="421" t="s">
        <v>8</v>
      </c>
      <c r="O15" s="422"/>
      <c r="P15" s="422"/>
      <c r="Q15" s="422"/>
      <c r="R15" s="422"/>
      <c r="S15" s="42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104.78970000000001</v>
      </c>
      <c r="C18" s="23">
        <v>105.82809999999999</v>
      </c>
      <c r="D18" s="23">
        <v>29.003499999999999</v>
      </c>
      <c r="E18" s="23">
        <v>104.3021</v>
      </c>
      <c r="F18" s="122">
        <v>106.66740000000001</v>
      </c>
      <c r="G18" s="24">
        <v>103.768</v>
      </c>
      <c r="H18" s="23">
        <v>103.1748</v>
      </c>
      <c r="I18" s="23">
        <v>105.79199999999999</v>
      </c>
      <c r="J18" s="23">
        <v>29.294999999999998</v>
      </c>
      <c r="K18" s="23">
        <v>105.7029</v>
      </c>
      <c r="L18" s="23">
        <v>105.3224</v>
      </c>
      <c r="M18" s="23">
        <v>97.840799999999987</v>
      </c>
      <c r="N18" s="22">
        <v>104.47020000000001</v>
      </c>
      <c r="O18" s="23">
        <v>106.8963</v>
      </c>
      <c r="P18" s="23">
        <v>29.052</v>
      </c>
      <c r="Q18" s="23">
        <v>106.29899999999999</v>
      </c>
      <c r="R18" s="23">
        <v>105.84180000000001</v>
      </c>
      <c r="S18" s="24">
        <v>98.549499999999995</v>
      </c>
      <c r="T18" s="25">
        <f t="shared" ref="T18:T25" si="0">SUM(B18:S18)</f>
        <v>1652.5954999999999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104.78970000000001</v>
      </c>
      <c r="C19" s="23">
        <v>108.8038</v>
      </c>
      <c r="D19" s="23">
        <v>29.003499999999999</v>
      </c>
      <c r="E19" s="23">
        <v>104.3021</v>
      </c>
      <c r="F19" s="122">
        <v>106.66740000000001</v>
      </c>
      <c r="G19" s="24">
        <v>103.768</v>
      </c>
      <c r="H19" s="23">
        <v>103.1748</v>
      </c>
      <c r="I19" s="23">
        <v>105.79199999999999</v>
      </c>
      <c r="J19" s="23">
        <v>29.294999999999998</v>
      </c>
      <c r="K19" s="23">
        <v>105.7029</v>
      </c>
      <c r="L19" s="23">
        <v>105.3224</v>
      </c>
      <c r="M19" s="23">
        <v>97.840799999999987</v>
      </c>
      <c r="N19" s="22">
        <v>104.47020000000001</v>
      </c>
      <c r="O19" s="23">
        <v>106.8963</v>
      </c>
      <c r="P19" s="23">
        <v>29.829599999999999</v>
      </c>
      <c r="Q19" s="23">
        <v>106.29899999999999</v>
      </c>
      <c r="R19" s="23">
        <v>105.84180000000001</v>
      </c>
      <c r="S19" s="24">
        <v>98.549499999999995</v>
      </c>
      <c r="T19" s="25">
        <f t="shared" si="0"/>
        <v>1656.3488</v>
      </c>
      <c r="V19" s="2"/>
      <c r="W19" s="19"/>
    </row>
    <row r="20" spans="1:32" ht="39.75" customHeight="1" x14ac:dyDescent="0.25">
      <c r="A20" s="91" t="s">
        <v>14</v>
      </c>
      <c r="B20" s="76">
        <v>107.83370000000001</v>
      </c>
      <c r="C20" s="23">
        <v>108.8038</v>
      </c>
      <c r="D20" s="23">
        <v>29.003499999999999</v>
      </c>
      <c r="E20" s="23">
        <v>107.50670000000001</v>
      </c>
      <c r="F20" s="122">
        <v>106.66740000000001</v>
      </c>
      <c r="G20" s="24">
        <v>107.0489</v>
      </c>
      <c r="H20" s="23">
        <v>106.52760000000001</v>
      </c>
      <c r="I20" s="23">
        <v>109.59199999999998</v>
      </c>
      <c r="J20" s="23">
        <v>30.2715</v>
      </c>
      <c r="K20" s="23">
        <v>109.58399999999999</v>
      </c>
      <c r="L20" s="23">
        <v>109.20349999999999</v>
      </c>
      <c r="M20" s="23">
        <v>101.11739999999999</v>
      </c>
      <c r="N20" s="22">
        <v>107.59439999999998</v>
      </c>
      <c r="O20" s="23">
        <v>110.5587</v>
      </c>
      <c r="P20" s="23">
        <v>29.829599999999999</v>
      </c>
      <c r="Q20" s="23">
        <v>106.29899999999999</v>
      </c>
      <c r="R20" s="23">
        <v>105.84180000000001</v>
      </c>
      <c r="S20" s="24">
        <v>101.74570000000001</v>
      </c>
      <c r="T20" s="25">
        <f t="shared" si="0"/>
        <v>1695.0291999999999</v>
      </c>
      <c r="V20" s="2"/>
      <c r="W20" s="19"/>
    </row>
    <row r="21" spans="1:32" ht="39.950000000000003" customHeight="1" x14ac:dyDescent="0.25">
      <c r="A21" s="92" t="s">
        <v>15</v>
      </c>
      <c r="B21" s="76">
        <v>107.83370000000001</v>
      </c>
      <c r="C21" s="23">
        <v>112.00840000000001</v>
      </c>
      <c r="D21" s="23">
        <v>29.756</v>
      </c>
      <c r="E21" s="23">
        <v>111.01649999999999</v>
      </c>
      <c r="F21" s="122">
        <v>110.32979999999999</v>
      </c>
      <c r="G21" s="24">
        <v>110.71130000000001</v>
      </c>
      <c r="H21" s="23">
        <v>110.18520000000001</v>
      </c>
      <c r="I21" s="23">
        <v>113.77199999999998</v>
      </c>
      <c r="J21" s="23">
        <v>30.2715</v>
      </c>
      <c r="K21" s="23">
        <v>113.76949999999999</v>
      </c>
      <c r="L21" s="23">
        <v>109.20349999999999</v>
      </c>
      <c r="M21" s="23">
        <v>104.77499999999999</v>
      </c>
      <c r="N21" s="22">
        <v>107.59439999999998</v>
      </c>
      <c r="O21" s="23">
        <v>110.5587</v>
      </c>
      <c r="P21" s="23">
        <v>29.829599999999999</v>
      </c>
      <c r="Q21" s="23">
        <v>110.03279999999999</v>
      </c>
      <c r="R21" s="23">
        <v>109.72799999999999</v>
      </c>
      <c r="S21" s="24">
        <v>101.74570000000001</v>
      </c>
      <c r="T21" s="25">
        <f t="shared" si="0"/>
        <v>1733.1215999999999</v>
      </c>
      <c r="V21" s="2"/>
      <c r="W21" s="19"/>
    </row>
    <row r="22" spans="1:32" ht="39.950000000000003" customHeight="1" x14ac:dyDescent="0.25">
      <c r="A22" s="91" t="s">
        <v>16</v>
      </c>
      <c r="B22" s="76">
        <v>111.2582</v>
      </c>
      <c r="C22" s="23">
        <v>112.00840000000001</v>
      </c>
      <c r="D22" s="23">
        <v>30.594500000000004</v>
      </c>
      <c r="E22" s="23">
        <v>111.01649999999999</v>
      </c>
      <c r="F22" s="122">
        <v>114.45</v>
      </c>
      <c r="G22" s="24">
        <v>110.71130000000001</v>
      </c>
      <c r="H22" s="23">
        <v>110.18520000000001</v>
      </c>
      <c r="I22" s="23">
        <v>113.77199999999998</v>
      </c>
      <c r="J22" s="23">
        <v>31.334800000000005</v>
      </c>
      <c r="K22" s="23">
        <v>118.41159999999999</v>
      </c>
      <c r="L22" s="23">
        <v>113.389</v>
      </c>
      <c r="M22" s="23">
        <v>104.77499999999999</v>
      </c>
      <c r="N22" s="22">
        <v>111.0234</v>
      </c>
      <c r="O22" s="23">
        <v>114.52629999999999</v>
      </c>
      <c r="P22" s="23">
        <v>30.672000000000001</v>
      </c>
      <c r="Q22" s="23">
        <v>110.03279999999999</v>
      </c>
      <c r="R22" s="23">
        <v>113.919</v>
      </c>
      <c r="S22" s="24">
        <v>105.018</v>
      </c>
      <c r="T22" s="25">
        <f t="shared" si="0"/>
        <v>1767.0980000000002</v>
      </c>
      <c r="V22" s="2"/>
      <c r="W22" s="19"/>
    </row>
    <row r="23" spans="1:32" ht="39.950000000000003" customHeight="1" x14ac:dyDescent="0.25">
      <c r="A23" s="92" t="s">
        <v>17</v>
      </c>
      <c r="B23" s="76">
        <v>111.2582</v>
      </c>
      <c r="C23" s="23">
        <v>112.00840000000001</v>
      </c>
      <c r="D23" s="23">
        <v>30.594500000000004</v>
      </c>
      <c r="E23" s="23">
        <v>114.90779999999999</v>
      </c>
      <c r="F23" s="122">
        <v>118.87540000000001</v>
      </c>
      <c r="G23" s="24">
        <v>114.6789</v>
      </c>
      <c r="H23" s="23">
        <v>110.18520000000001</v>
      </c>
      <c r="I23" s="23">
        <v>118.33199999999998</v>
      </c>
      <c r="J23" s="23">
        <v>31.334800000000005</v>
      </c>
      <c r="K23" s="23">
        <v>118.41159999999999</v>
      </c>
      <c r="L23" s="23">
        <v>118.25940000000001</v>
      </c>
      <c r="M23" s="23">
        <v>108.88980000000001</v>
      </c>
      <c r="N23" s="22">
        <v>114.9096</v>
      </c>
      <c r="O23" s="23">
        <v>118.9517</v>
      </c>
      <c r="P23" s="23">
        <v>30.672000000000001</v>
      </c>
      <c r="Q23" s="23">
        <v>114.14760000000001</v>
      </c>
      <c r="R23" s="23">
        <v>113.919</v>
      </c>
      <c r="S23" s="24">
        <v>105.018</v>
      </c>
      <c r="T23" s="25">
        <f t="shared" si="0"/>
        <v>1805.3539000000001</v>
      </c>
      <c r="V23" s="2"/>
      <c r="W23" s="19"/>
    </row>
    <row r="24" spans="1:32" ht="39.950000000000003" customHeight="1" x14ac:dyDescent="0.25">
      <c r="A24" s="91" t="s">
        <v>18</v>
      </c>
      <c r="B24" s="76">
        <v>111.2582</v>
      </c>
      <c r="C24" s="23">
        <v>112.00840000000001</v>
      </c>
      <c r="D24" s="23">
        <v>30.594500000000004</v>
      </c>
      <c r="E24" s="23">
        <v>114.90779999999999</v>
      </c>
      <c r="F24" s="122">
        <v>118.87540000000001</v>
      </c>
      <c r="G24" s="24">
        <v>114.6789</v>
      </c>
      <c r="H24" s="23">
        <v>110.18520000000001</v>
      </c>
      <c r="I24" s="23">
        <v>118.33199999999998</v>
      </c>
      <c r="J24" s="23">
        <v>31.334800000000005</v>
      </c>
      <c r="K24" s="23">
        <v>118.41159999999999</v>
      </c>
      <c r="L24" s="23">
        <v>118.25940000000001</v>
      </c>
      <c r="M24" s="23">
        <v>108.88980000000001</v>
      </c>
      <c r="N24" s="22">
        <v>114.9096</v>
      </c>
      <c r="O24" s="23">
        <v>118.9517</v>
      </c>
      <c r="P24" s="23">
        <v>30.672000000000001</v>
      </c>
      <c r="Q24" s="23">
        <v>114.14760000000001</v>
      </c>
      <c r="R24" s="23">
        <v>113.919</v>
      </c>
      <c r="S24" s="24">
        <v>105.018</v>
      </c>
      <c r="T24" s="25">
        <f t="shared" si="0"/>
        <v>1805.3539000000001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759.02140000000009</v>
      </c>
      <c r="C25" s="27">
        <f t="shared" si="1"/>
        <v>771.46930000000009</v>
      </c>
      <c r="D25" s="27">
        <f t="shared" si="1"/>
        <v>208.55</v>
      </c>
      <c r="E25" s="27">
        <f t="shared" si="1"/>
        <v>767.95949999999993</v>
      </c>
      <c r="F25" s="27">
        <f t="shared" si="1"/>
        <v>782.53280000000007</v>
      </c>
      <c r="G25" s="228">
        <f t="shared" si="1"/>
        <v>765.36530000000005</v>
      </c>
      <c r="H25" s="27">
        <f t="shared" si="1"/>
        <v>753.61800000000005</v>
      </c>
      <c r="I25" s="27">
        <f t="shared" si="1"/>
        <v>785.3839999999999</v>
      </c>
      <c r="J25" s="27">
        <f t="shared" si="1"/>
        <v>213.13740000000001</v>
      </c>
      <c r="K25" s="27">
        <f t="shared" si="1"/>
        <v>789.9941</v>
      </c>
      <c r="L25" s="27">
        <f t="shared" si="1"/>
        <v>778.95960000000002</v>
      </c>
      <c r="M25" s="27">
        <f t="shared" si="1"/>
        <v>724.12860000000001</v>
      </c>
      <c r="N25" s="26">
        <f>SUM(N18:N24)</f>
        <v>764.97179999999992</v>
      </c>
      <c r="O25" s="27">
        <f t="shared" ref="O25:Q25" si="2">SUM(O18:O24)</f>
        <v>787.33969999999988</v>
      </c>
      <c r="P25" s="27">
        <f t="shared" si="2"/>
        <v>210.55679999999998</v>
      </c>
      <c r="Q25" s="27">
        <f t="shared" si="2"/>
        <v>767.25779999999997</v>
      </c>
      <c r="R25" s="27">
        <f>SUM(R18:R24)</f>
        <v>769.0104</v>
      </c>
      <c r="S25" s="28">
        <f t="shared" ref="S25" si="3">SUM(S18:S24)</f>
        <v>715.64440000000002</v>
      </c>
      <c r="T25" s="25">
        <f t="shared" si="0"/>
        <v>12114.900899999999</v>
      </c>
    </row>
    <row r="26" spans="1:32" s="2" customFormat="1" ht="36.75" customHeight="1" x14ac:dyDescent="0.25">
      <c r="A26" s="93" t="s">
        <v>19</v>
      </c>
      <c r="B26" s="208">
        <v>146.19999999999999</v>
      </c>
      <c r="C26" s="30">
        <v>146.80000000000001</v>
      </c>
      <c r="D26" s="30">
        <v>142.30000000000001</v>
      </c>
      <c r="E26" s="30">
        <v>150.6</v>
      </c>
      <c r="F26" s="30">
        <v>155.80000000000001</v>
      </c>
      <c r="G26" s="229">
        <v>150.30000000000001</v>
      </c>
      <c r="H26" s="30">
        <v>144.6</v>
      </c>
      <c r="I26" s="30">
        <v>155.69999999999999</v>
      </c>
      <c r="J26" s="30">
        <v>144.4</v>
      </c>
      <c r="K26" s="30">
        <v>155.6</v>
      </c>
      <c r="L26" s="30">
        <v>155.4</v>
      </c>
      <c r="M26" s="30">
        <v>142.9</v>
      </c>
      <c r="N26" s="29">
        <v>150.80000000000001</v>
      </c>
      <c r="O26" s="30">
        <v>155.9</v>
      </c>
      <c r="P26" s="30">
        <v>142</v>
      </c>
      <c r="Q26" s="30">
        <v>149.80000000000001</v>
      </c>
      <c r="R26" s="30">
        <v>149.5</v>
      </c>
      <c r="S26" s="31">
        <v>138</v>
      </c>
      <c r="T26" s="32">
        <f>+((T25/T27)/7)*1000</f>
        <v>143.30546729911637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215</v>
      </c>
      <c r="E27" s="34">
        <v>763</v>
      </c>
      <c r="F27" s="34">
        <v>763</v>
      </c>
      <c r="G27" s="230">
        <v>763</v>
      </c>
      <c r="H27" s="34">
        <v>762</v>
      </c>
      <c r="I27" s="34">
        <v>760</v>
      </c>
      <c r="J27" s="34">
        <v>217</v>
      </c>
      <c r="K27" s="34">
        <v>761</v>
      </c>
      <c r="L27" s="34">
        <v>761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761</v>
      </c>
      <c r="T27" s="36">
        <f>SUM(B27:S27)</f>
        <v>12077</v>
      </c>
      <c r="U27" s="2">
        <f>((T25*1000)/T27)/7</f>
        <v>143.30546729911637</v>
      </c>
    </row>
    <row r="28" spans="1:32" s="2" customFormat="1" ht="33" customHeight="1" x14ac:dyDescent="0.25">
      <c r="A28" s="95" t="s">
        <v>21</v>
      </c>
      <c r="B28" s="210">
        <f>((B27*B26)*7/1000/7)</f>
        <v>111.2582</v>
      </c>
      <c r="C28" s="38">
        <f t="shared" ref="C28:S28" si="4">((C27*C26)*7/1000/7)</f>
        <v>112.00840000000001</v>
      </c>
      <c r="D28" s="38">
        <f t="shared" si="4"/>
        <v>30.594500000000004</v>
      </c>
      <c r="E28" s="38">
        <f t="shared" si="4"/>
        <v>114.90779999999999</v>
      </c>
      <c r="F28" s="38">
        <f t="shared" si="4"/>
        <v>118.87540000000001</v>
      </c>
      <c r="G28" s="231">
        <f t="shared" si="4"/>
        <v>114.6789</v>
      </c>
      <c r="H28" s="38">
        <f t="shared" si="4"/>
        <v>110.18520000000001</v>
      </c>
      <c r="I28" s="38">
        <f t="shared" si="4"/>
        <v>118.33199999999998</v>
      </c>
      <c r="J28" s="38">
        <f t="shared" si="4"/>
        <v>31.334800000000005</v>
      </c>
      <c r="K28" s="38">
        <f t="shared" si="4"/>
        <v>118.41159999999999</v>
      </c>
      <c r="L28" s="38">
        <f t="shared" si="4"/>
        <v>118.25940000000001</v>
      </c>
      <c r="M28" s="38">
        <f t="shared" si="4"/>
        <v>108.88980000000001</v>
      </c>
      <c r="N28" s="37">
        <f t="shared" si="4"/>
        <v>114.9096</v>
      </c>
      <c r="O28" s="38">
        <f t="shared" si="4"/>
        <v>118.9517</v>
      </c>
      <c r="P28" s="38">
        <f t="shared" si="4"/>
        <v>30.672000000000001</v>
      </c>
      <c r="Q28" s="38">
        <f t="shared" si="4"/>
        <v>114.14760000000001</v>
      </c>
      <c r="R28" s="38">
        <f t="shared" si="4"/>
        <v>113.919</v>
      </c>
      <c r="S28" s="39">
        <f t="shared" si="4"/>
        <v>105.018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778.80740000000003</v>
      </c>
      <c r="C29" s="42">
        <f t="shared" si="5"/>
        <v>784.05880000000002</v>
      </c>
      <c r="D29" s="42">
        <f t="shared" si="5"/>
        <v>214.16150000000002</v>
      </c>
      <c r="E29" s="42">
        <f>((E27*E26)*7)/1000</f>
        <v>804.3546</v>
      </c>
      <c r="F29" s="42">
        <f>((F27*F26)*7)/1000</f>
        <v>832.12780000000009</v>
      </c>
      <c r="G29" s="232">
        <f>((G27*G26)*7)/1000</f>
        <v>802.75229999999999</v>
      </c>
      <c r="H29" s="42">
        <f t="shared" ref="H29" si="6">((H27*H26)*7)/1000</f>
        <v>771.29640000000006</v>
      </c>
      <c r="I29" s="42">
        <f>((I27*I26)*7)/1000</f>
        <v>828.32399999999984</v>
      </c>
      <c r="J29" s="42">
        <f t="shared" ref="J29:M29" si="7">((J27*J26)*7)/1000</f>
        <v>219.34360000000004</v>
      </c>
      <c r="K29" s="42">
        <f t="shared" si="7"/>
        <v>828.88119999999992</v>
      </c>
      <c r="L29" s="42">
        <f t="shared" si="7"/>
        <v>827.81580000000008</v>
      </c>
      <c r="M29" s="42">
        <f t="shared" si="7"/>
        <v>762.22860000000003</v>
      </c>
      <c r="N29" s="41">
        <f>((N27*N26)*7)/1000</f>
        <v>804.36720000000003</v>
      </c>
      <c r="O29" s="42">
        <f>((O27*O26)*7)/1000</f>
        <v>832.66190000000006</v>
      </c>
      <c r="P29" s="42">
        <f t="shared" ref="P29:S29" si="8">((P27*P26)*7)/1000</f>
        <v>214.70400000000001</v>
      </c>
      <c r="Q29" s="42">
        <f t="shared" si="8"/>
        <v>799.03320000000008</v>
      </c>
      <c r="R29" s="43">
        <f t="shared" si="8"/>
        <v>797.43299999999999</v>
      </c>
      <c r="S29" s="44">
        <f t="shared" si="8"/>
        <v>735.12599999999998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142.48571428571429</v>
      </c>
      <c r="C30" s="47">
        <f t="shared" si="9"/>
        <v>144.44285714285715</v>
      </c>
      <c r="D30" s="47">
        <f t="shared" si="9"/>
        <v>138.57142857142858</v>
      </c>
      <c r="E30" s="47">
        <f>+(E25/E27)/7*1000</f>
        <v>143.78571428571428</v>
      </c>
      <c r="F30" s="47">
        <f t="shared" ref="F30:H30" si="10">+(F25/F27)/7*1000</f>
        <v>146.51428571428573</v>
      </c>
      <c r="G30" s="233">
        <f t="shared" si="10"/>
        <v>143.30000000000001</v>
      </c>
      <c r="H30" s="47">
        <f t="shared" si="10"/>
        <v>141.28571428571431</v>
      </c>
      <c r="I30" s="47">
        <f>+(I25/I27)/7*1000</f>
        <v>147.62857142857141</v>
      </c>
      <c r="J30" s="47">
        <f t="shared" ref="J30:M30" si="11">+(J25/J27)/7*1000</f>
        <v>140.31428571428572</v>
      </c>
      <c r="K30" s="47">
        <f t="shared" si="11"/>
        <v>148.30000000000001</v>
      </c>
      <c r="L30" s="47">
        <f t="shared" si="11"/>
        <v>146.22857142857143</v>
      </c>
      <c r="M30" s="47">
        <f t="shared" si="11"/>
        <v>135.75714285714287</v>
      </c>
      <c r="N30" s="46">
        <f>+(N25/N27)/7*1000</f>
        <v>143.41428571428568</v>
      </c>
      <c r="O30" s="47">
        <f t="shared" ref="O30:S30" si="12">+(O25/O27)/7*1000</f>
        <v>147.41428571428568</v>
      </c>
      <c r="P30" s="47">
        <f t="shared" si="12"/>
        <v>139.25714285714284</v>
      </c>
      <c r="Q30" s="47">
        <f t="shared" si="12"/>
        <v>143.84285714285713</v>
      </c>
      <c r="R30" s="47">
        <f t="shared" si="12"/>
        <v>144.17142857142858</v>
      </c>
      <c r="S30" s="48">
        <f t="shared" si="12"/>
        <v>134.34285714285716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2" t="s">
        <v>8</v>
      </c>
      <c r="M36" s="413"/>
      <c r="N36" s="413"/>
      <c r="O36" s="413"/>
      <c r="P36" s="413"/>
      <c r="Q36" s="40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85.686700000000002</v>
      </c>
      <c r="C39" s="79">
        <v>85.902600000000007</v>
      </c>
      <c r="D39" s="79">
        <v>27.735000000000003</v>
      </c>
      <c r="E39" s="79">
        <v>84.614400000000003</v>
      </c>
      <c r="F39" s="79">
        <v>83.7</v>
      </c>
      <c r="G39" s="79">
        <v>83.092500000000001</v>
      </c>
      <c r="H39" s="79"/>
      <c r="I39" s="101">
        <f t="shared" ref="I39:I46" si="13">SUM(B39:H39)</f>
        <v>450.73120000000006</v>
      </c>
      <c r="J39" s="138"/>
      <c r="K39" s="91" t="s">
        <v>12</v>
      </c>
      <c r="L39" s="79">
        <v>7.5</v>
      </c>
      <c r="M39" s="79">
        <v>7.5</v>
      </c>
      <c r="N39" s="79">
        <v>2.4</v>
      </c>
      <c r="O39" s="79">
        <v>7.4</v>
      </c>
      <c r="P39" s="79">
        <v>7.4</v>
      </c>
      <c r="Q39" s="79">
        <v>7.4</v>
      </c>
      <c r="R39" s="101">
        <f t="shared" ref="R39:R46" si="14">SUM(L39:Q39)</f>
        <v>39.599999999999994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85.686700000000002</v>
      </c>
      <c r="C40" s="79">
        <v>85.902600000000007</v>
      </c>
      <c r="D40" s="79">
        <v>27.735000000000003</v>
      </c>
      <c r="E40" s="79">
        <v>84.614400000000003</v>
      </c>
      <c r="F40" s="79">
        <v>83.7</v>
      </c>
      <c r="G40" s="79">
        <v>83.092500000000001</v>
      </c>
      <c r="H40" s="79"/>
      <c r="I40" s="101">
        <f t="shared" si="13"/>
        <v>450.73120000000006</v>
      </c>
      <c r="J40" s="2"/>
      <c r="K40" s="92" t="s">
        <v>13</v>
      </c>
      <c r="L40" s="79">
        <v>7.5</v>
      </c>
      <c r="M40" s="79">
        <v>7.5</v>
      </c>
      <c r="N40" s="79">
        <v>2.4</v>
      </c>
      <c r="O40" s="79">
        <v>7.4</v>
      </c>
      <c r="P40" s="79">
        <v>7.4</v>
      </c>
      <c r="Q40" s="79">
        <v>7.4</v>
      </c>
      <c r="R40" s="101">
        <f t="shared" si="14"/>
        <v>39.599999999999994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87.63600000000001</v>
      </c>
      <c r="C41" s="23">
        <v>87.942300000000003</v>
      </c>
      <c r="D41" s="23">
        <v>28.116000000000003</v>
      </c>
      <c r="E41" s="23">
        <v>86.859100000000012</v>
      </c>
      <c r="F41" s="23">
        <v>83.7</v>
      </c>
      <c r="G41" s="23">
        <v>83.092500000000001</v>
      </c>
      <c r="H41" s="23"/>
      <c r="I41" s="101">
        <f t="shared" si="13"/>
        <v>457.34590000000003</v>
      </c>
      <c r="J41" s="2"/>
      <c r="K41" s="91" t="s">
        <v>14</v>
      </c>
      <c r="L41" s="79">
        <v>7.5</v>
      </c>
      <c r="M41" s="79">
        <v>7.5</v>
      </c>
      <c r="N41" s="79">
        <v>2.4</v>
      </c>
      <c r="O41" s="79">
        <v>7.4</v>
      </c>
      <c r="P41" s="79">
        <v>7.4</v>
      </c>
      <c r="Q41" s="79">
        <v>7.4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87.63600000000001</v>
      </c>
      <c r="C42" s="79">
        <v>87.942300000000003</v>
      </c>
      <c r="D42" s="79">
        <v>28.116000000000003</v>
      </c>
      <c r="E42" s="79">
        <v>86.859100000000012</v>
      </c>
      <c r="F42" s="79">
        <v>85.995000000000005</v>
      </c>
      <c r="G42" s="79">
        <v>85.454999999999998</v>
      </c>
      <c r="H42" s="79"/>
      <c r="I42" s="101">
        <f t="shared" si="13"/>
        <v>462.0034</v>
      </c>
      <c r="J42" s="2"/>
      <c r="K42" s="92" t="s">
        <v>15</v>
      </c>
      <c r="L42" s="79">
        <v>7.5</v>
      </c>
      <c r="M42" s="79">
        <v>7.5</v>
      </c>
      <c r="N42" s="79">
        <v>2.2999999999999998</v>
      </c>
      <c r="O42" s="79">
        <v>7.2</v>
      </c>
      <c r="P42" s="79">
        <v>7.4</v>
      </c>
      <c r="Q42" s="79">
        <v>7.4</v>
      </c>
      <c r="R42" s="101">
        <f t="shared" si="14"/>
        <v>39.299999999999997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87.63600000000001</v>
      </c>
      <c r="C43" s="79">
        <v>87.942300000000003</v>
      </c>
      <c r="D43" s="79">
        <v>28.116000000000003</v>
      </c>
      <c r="E43" s="79">
        <v>86.859100000000012</v>
      </c>
      <c r="F43" s="79">
        <v>85.995000000000005</v>
      </c>
      <c r="G43" s="79">
        <v>85.454999999999998</v>
      </c>
      <c r="H43" s="79"/>
      <c r="I43" s="101">
        <f t="shared" si="13"/>
        <v>462.0034</v>
      </c>
      <c r="J43" s="2"/>
      <c r="K43" s="91" t="s">
        <v>16</v>
      </c>
      <c r="L43" s="79">
        <v>7.5</v>
      </c>
      <c r="M43" s="79">
        <v>7.5</v>
      </c>
      <c r="N43" s="79">
        <v>2.2999999999999998</v>
      </c>
      <c r="O43" s="79">
        <v>7.2</v>
      </c>
      <c r="P43" s="79">
        <v>7.4</v>
      </c>
      <c r="Q43" s="79">
        <v>7.4</v>
      </c>
      <c r="R43" s="101">
        <f t="shared" si="14"/>
        <v>39.299999999999997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89.981000000000009</v>
      </c>
      <c r="C44" s="79">
        <v>90.447199999999995</v>
      </c>
      <c r="D44" s="79">
        <v>28.840199999999999</v>
      </c>
      <c r="E44" s="79">
        <v>89.431700000000006</v>
      </c>
      <c r="F44" s="79">
        <v>88.695000000000007</v>
      </c>
      <c r="G44" s="79">
        <v>85.454999999999998</v>
      </c>
      <c r="H44" s="79"/>
      <c r="I44" s="101">
        <f t="shared" si="13"/>
        <v>472.8501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89.981000000000009</v>
      </c>
      <c r="C45" s="79">
        <v>90.447199999999995</v>
      </c>
      <c r="D45" s="79">
        <v>28.840199999999999</v>
      </c>
      <c r="E45" s="79">
        <v>89.431700000000006</v>
      </c>
      <c r="F45" s="79">
        <v>88.695000000000007</v>
      </c>
      <c r="G45" s="79">
        <v>85.454999999999998</v>
      </c>
      <c r="H45" s="79"/>
      <c r="I45" s="101">
        <f t="shared" si="13"/>
        <v>472.8501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7.3</v>
      </c>
      <c r="P45" s="79">
        <v>7.5</v>
      </c>
      <c r="Q45" s="79">
        <v>7.5</v>
      </c>
      <c r="R45" s="101">
        <f t="shared" si="14"/>
        <v>39.9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614.24340000000007</v>
      </c>
      <c r="C46" s="27">
        <f t="shared" si="15"/>
        <v>616.52649999999994</v>
      </c>
      <c r="D46" s="27">
        <f t="shared" si="15"/>
        <v>197.49840000000003</v>
      </c>
      <c r="E46" s="27">
        <f t="shared" si="15"/>
        <v>608.66949999999997</v>
      </c>
      <c r="F46" s="27">
        <f t="shared" si="15"/>
        <v>600.48</v>
      </c>
      <c r="G46" s="27">
        <f t="shared" si="15"/>
        <v>591.09749999999997</v>
      </c>
      <c r="H46" s="27">
        <f t="shared" si="15"/>
        <v>0</v>
      </c>
      <c r="I46" s="101">
        <f t="shared" si="13"/>
        <v>3228.5153</v>
      </c>
      <c r="K46" s="77" t="s">
        <v>10</v>
      </c>
      <c r="L46" s="81">
        <f t="shared" ref="L46:Q46" si="16">SUM(L39:L45)</f>
        <v>52.7</v>
      </c>
      <c r="M46" s="27">
        <f t="shared" si="16"/>
        <v>52.7</v>
      </c>
      <c r="N46" s="27">
        <f t="shared" si="16"/>
        <v>16.600000000000001</v>
      </c>
      <c r="O46" s="27">
        <f t="shared" si="16"/>
        <v>51.199999999999996</v>
      </c>
      <c r="P46" s="27">
        <f t="shared" si="16"/>
        <v>51.9</v>
      </c>
      <c r="Q46" s="27">
        <f t="shared" si="16"/>
        <v>51.9</v>
      </c>
      <c r="R46" s="101">
        <f t="shared" si="14"/>
        <v>277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134.30000000000001</v>
      </c>
      <c r="C47" s="30">
        <v>133.6</v>
      </c>
      <c r="D47" s="30">
        <v>135.4</v>
      </c>
      <c r="E47" s="30">
        <v>132.1</v>
      </c>
      <c r="F47" s="30">
        <v>131.4</v>
      </c>
      <c r="G47" s="30">
        <v>126.6</v>
      </c>
      <c r="H47" s="30"/>
      <c r="I47" s="102">
        <f>+((I46/I48)/7)*1000</f>
        <v>128.58000318610857</v>
      </c>
      <c r="K47" s="110" t="s">
        <v>19</v>
      </c>
      <c r="L47" s="82">
        <v>132</v>
      </c>
      <c r="M47" s="30">
        <v>132</v>
      </c>
      <c r="N47" s="30">
        <v>132</v>
      </c>
      <c r="O47" s="30">
        <v>130.5</v>
      </c>
      <c r="P47" s="30">
        <v>130</v>
      </c>
      <c r="Q47" s="30">
        <v>130</v>
      </c>
      <c r="R47" s="102">
        <f>+((R46/R48)/7)*1000</f>
        <v>131.03122043519394</v>
      </c>
      <c r="S47" s="63"/>
      <c r="T47" s="63"/>
    </row>
    <row r="48" spans="1:30" ht="33.75" customHeight="1" x14ac:dyDescent="0.25">
      <c r="A48" s="94" t="s">
        <v>20</v>
      </c>
      <c r="B48" s="83">
        <v>670</v>
      </c>
      <c r="C48" s="34">
        <v>677</v>
      </c>
      <c r="D48" s="34">
        <v>213</v>
      </c>
      <c r="E48" s="34">
        <v>677</v>
      </c>
      <c r="F48" s="34">
        <v>675</v>
      </c>
      <c r="G48" s="34">
        <v>675</v>
      </c>
      <c r="H48" s="34"/>
      <c r="I48" s="103">
        <f>SUM(B48:H48)</f>
        <v>3587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89.981000000000009</v>
      </c>
      <c r="C49" s="38">
        <f t="shared" si="17"/>
        <v>90.447199999999995</v>
      </c>
      <c r="D49" s="38">
        <f t="shared" si="17"/>
        <v>28.840199999999999</v>
      </c>
      <c r="E49" s="38">
        <f t="shared" si="17"/>
        <v>89.431700000000006</v>
      </c>
      <c r="F49" s="38">
        <f t="shared" si="17"/>
        <v>88.695000000000007</v>
      </c>
      <c r="G49" s="38">
        <f t="shared" si="17"/>
        <v>85.454999999999998</v>
      </c>
      <c r="H49" s="38">
        <f t="shared" si="17"/>
        <v>0</v>
      </c>
      <c r="I49" s="104">
        <f>((I46*1000)/I48)/7</f>
        <v>128.58000318610854</v>
      </c>
      <c r="K49" s="95" t="s">
        <v>21</v>
      </c>
      <c r="L49" s="84">
        <f t="shared" ref="L49:Q49" si="18">((L48*L47)*7/1000-L39-L40-L41)/4</f>
        <v>7.5419999999999998</v>
      </c>
      <c r="M49" s="38">
        <f t="shared" si="18"/>
        <v>7.5419999999999998</v>
      </c>
      <c r="N49" s="38">
        <f t="shared" si="18"/>
        <v>2.3580000000000001</v>
      </c>
      <c r="O49" s="38">
        <f t="shared" si="18"/>
        <v>7.2390000000000008</v>
      </c>
      <c r="P49" s="38">
        <f t="shared" si="18"/>
        <v>7.4175000000000004</v>
      </c>
      <c r="Q49" s="38">
        <f t="shared" si="18"/>
        <v>7.4175000000000004</v>
      </c>
      <c r="R49" s="113">
        <f>((R46*1000)/R48)/7</f>
        <v>131.03122043519394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629.86700000000008</v>
      </c>
      <c r="C50" s="42">
        <f t="shared" si="19"/>
        <v>633.13040000000001</v>
      </c>
      <c r="D50" s="42">
        <f t="shared" si="19"/>
        <v>201.88139999999999</v>
      </c>
      <c r="E50" s="42">
        <f t="shared" si="19"/>
        <v>626.02190000000007</v>
      </c>
      <c r="F50" s="42">
        <f t="shared" si="19"/>
        <v>620.86500000000001</v>
      </c>
      <c r="G50" s="42">
        <f t="shared" si="19"/>
        <v>598.18499999999995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52.667999999999999</v>
      </c>
      <c r="M50" s="42">
        <f t="shared" si="20"/>
        <v>52.667999999999999</v>
      </c>
      <c r="N50" s="42">
        <f t="shared" si="20"/>
        <v>16.632000000000001</v>
      </c>
      <c r="O50" s="42">
        <f t="shared" si="20"/>
        <v>51.155999999999999</v>
      </c>
      <c r="P50" s="42">
        <f t="shared" si="20"/>
        <v>51.87</v>
      </c>
      <c r="Q50" s="42">
        <f t="shared" si="20"/>
        <v>51.87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130.96874200426439</v>
      </c>
      <c r="C51" s="47">
        <f t="shared" si="21"/>
        <v>130.09632833931209</v>
      </c>
      <c r="D51" s="47">
        <f t="shared" si="21"/>
        <v>132.46036217303825</v>
      </c>
      <c r="E51" s="47">
        <f t="shared" si="21"/>
        <v>128.43838362523738</v>
      </c>
      <c r="F51" s="47">
        <f t="shared" si="21"/>
        <v>127.0857142857143</v>
      </c>
      <c r="G51" s="47">
        <f t="shared" si="21"/>
        <v>125.1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132.08020050125316</v>
      </c>
      <c r="M51" s="47">
        <f t="shared" si="22"/>
        <v>132.08020050125316</v>
      </c>
      <c r="N51" s="47">
        <f t="shared" si="22"/>
        <v>131.74603174603175</v>
      </c>
      <c r="O51" s="47">
        <f t="shared" si="22"/>
        <v>130.61224489795916</v>
      </c>
      <c r="P51" s="47">
        <f t="shared" si="22"/>
        <v>130.07518796992483</v>
      </c>
      <c r="Q51" s="47">
        <f t="shared" si="22"/>
        <v>130.07518796992483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4" t="s">
        <v>70</v>
      </c>
      <c r="C55" s="425"/>
      <c r="D55" s="425"/>
      <c r="E55" s="425"/>
      <c r="F55" s="425"/>
      <c r="G55" s="426"/>
      <c r="H55" s="424" t="s">
        <v>71</v>
      </c>
      <c r="I55" s="425"/>
      <c r="J55" s="425"/>
      <c r="K55" s="425"/>
      <c r="L55" s="425"/>
      <c r="M55" s="426"/>
      <c r="N55" s="424" t="s">
        <v>8</v>
      </c>
      <c r="O55" s="425"/>
      <c r="P55" s="425"/>
      <c r="Q55" s="425"/>
      <c r="R55" s="425"/>
      <c r="S55" s="42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8.6999999999999993</v>
      </c>
      <c r="D58" s="79">
        <v>2.4</v>
      </c>
      <c r="E58" s="79">
        <v>8.6999999999999993</v>
      </c>
      <c r="F58" s="79">
        <v>8.6999999999999993</v>
      </c>
      <c r="G58" s="221">
        <v>8.5</v>
      </c>
      <c r="H58" s="22">
        <v>8.6999999999999993</v>
      </c>
      <c r="I58" s="79">
        <v>8.6</v>
      </c>
      <c r="J58" s="79">
        <v>2.4</v>
      </c>
      <c r="K58" s="79">
        <v>8.6</v>
      </c>
      <c r="L58" s="79">
        <v>8.5</v>
      </c>
      <c r="M58" s="221">
        <v>8.5</v>
      </c>
      <c r="N58" s="22">
        <v>8.6</v>
      </c>
      <c r="O58" s="79">
        <v>8.5</v>
      </c>
      <c r="P58" s="79">
        <v>2.4</v>
      </c>
      <c r="Q58" s="79">
        <v>8.6</v>
      </c>
      <c r="R58" s="79">
        <v>8.6</v>
      </c>
      <c r="S58" s="221">
        <v>8.6</v>
      </c>
      <c r="T58" s="101">
        <f t="shared" ref="T58:T65" si="23">SUM(B58:S58)</f>
        <v>136.29999999999998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8.6999999999999993</v>
      </c>
      <c r="D59" s="79">
        <v>2.4</v>
      </c>
      <c r="E59" s="79">
        <v>8.6999999999999993</v>
      </c>
      <c r="F59" s="79">
        <v>8.6999999999999993</v>
      </c>
      <c r="G59" s="221">
        <v>8.5</v>
      </c>
      <c r="H59" s="22">
        <v>8.6999999999999993</v>
      </c>
      <c r="I59" s="79">
        <v>8.6</v>
      </c>
      <c r="J59" s="79">
        <v>2.4</v>
      </c>
      <c r="K59" s="79">
        <v>8.6</v>
      </c>
      <c r="L59" s="79">
        <v>8.5</v>
      </c>
      <c r="M59" s="221">
        <v>8.5</v>
      </c>
      <c r="N59" s="22">
        <v>8.6</v>
      </c>
      <c r="O59" s="79">
        <v>8.5</v>
      </c>
      <c r="P59" s="79">
        <v>2.4</v>
      </c>
      <c r="Q59" s="79">
        <v>8.6</v>
      </c>
      <c r="R59" s="79">
        <v>8.6</v>
      </c>
      <c r="S59" s="221">
        <v>8.6</v>
      </c>
      <c r="T59" s="101">
        <f t="shared" si="23"/>
        <v>136.29999999999998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8.6</v>
      </c>
      <c r="T60" s="101">
        <f t="shared" si="23"/>
        <v>136.29999999999998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8.4</v>
      </c>
      <c r="H61" s="22">
        <v>8.6</v>
      </c>
      <c r="I61" s="79">
        <v>8.6</v>
      </c>
      <c r="J61" s="23">
        <v>2.4</v>
      </c>
      <c r="K61" s="23">
        <v>8.5</v>
      </c>
      <c r="L61" s="23">
        <v>8.5</v>
      </c>
      <c r="M61" s="24">
        <v>8.5</v>
      </c>
      <c r="N61" s="22">
        <v>8.6</v>
      </c>
      <c r="O61" s="23">
        <v>8.4</v>
      </c>
      <c r="P61" s="23">
        <v>2.4</v>
      </c>
      <c r="Q61" s="23">
        <v>8.5</v>
      </c>
      <c r="R61" s="23">
        <v>8.5</v>
      </c>
      <c r="S61" s="24">
        <v>8.1999999999999993</v>
      </c>
      <c r="T61" s="101">
        <f t="shared" si="23"/>
        <v>135.19999999999999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23">
        <v>2.4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8.4</v>
      </c>
      <c r="P62" s="23">
        <v>2.4</v>
      </c>
      <c r="Q62" s="23">
        <v>8.5</v>
      </c>
      <c r="R62" s="23">
        <v>8.5</v>
      </c>
      <c r="S62" s="24">
        <v>8.1999999999999993</v>
      </c>
      <c r="T62" s="101">
        <f t="shared" si="23"/>
        <v>135.5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23">
        <v>2.4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8.4</v>
      </c>
      <c r="P63" s="23">
        <v>2.4</v>
      </c>
      <c r="Q63" s="23">
        <v>8.5</v>
      </c>
      <c r="R63" s="23">
        <v>8.5</v>
      </c>
      <c r="S63" s="24">
        <v>8.1999999999999993</v>
      </c>
      <c r="T63" s="101">
        <f t="shared" si="23"/>
        <v>135.5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23">
        <v>2.4</v>
      </c>
      <c r="E64" s="79">
        <v>8.8000000000000007</v>
      </c>
      <c r="F64" s="79">
        <v>8.8000000000000007</v>
      </c>
      <c r="G64" s="221">
        <v>8.5</v>
      </c>
      <c r="H64" s="22">
        <v>8.6</v>
      </c>
      <c r="I64" s="79">
        <v>8.6999999999999993</v>
      </c>
      <c r="J64" s="23">
        <v>2.5</v>
      </c>
      <c r="K64" s="23">
        <v>8.5</v>
      </c>
      <c r="L64" s="23">
        <v>8.6</v>
      </c>
      <c r="M64" s="24">
        <v>8.6</v>
      </c>
      <c r="N64" s="22">
        <v>8.6999999999999993</v>
      </c>
      <c r="O64" s="23">
        <v>8.4</v>
      </c>
      <c r="P64" s="23">
        <v>2.5</v>
      </c>
      <c r="Q64" s="23">
        <v>8.5</v>
      </c>
      <c r="R64" s="23">
        <v>8.5</v>
      </c>
      <c r="S64" s="24">
        <v>8.3000000000000007</v>
      </c>
      <c r="T64" s="101">
        <f t="shared" si="23"/>
        <v>136.5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</v>
      </c>
      <c r="C65" s="27">
        <f t="shared" ref="C65:S65" si="24">SUM(C58:C64)</f>
        <v>61.199999999999989</v>
      </c>
      <c r="D65" s="27">
        <f t="shared" si="24"/>
        <v>16.7</v>
      </c>
      <c r="E65" s="27">
        <f t="shared" si="24"/>
        <v>61</v>
      </c>
      <c r="F65" s="27">
        <f t="shared" si="24"/>
        <v>61</v>
      </c>
      <c r="G65" s="28">
        <f t="shared" si="24"/>
        <v>59.4</v>
      </c>
      <c r="H65" s="26">
        <f t="shared" si="24"/>
        <v>60.5</v>
      </c>
      <c r="I65" s="27">
        <f t="shared" si="24"/>
        <v>60.3</v>
      </c>
      <c r="J65" s="27">
        <f t="shared" si="24"/>
        <v>16.899999999999999</v>
      </c>
      <c r="K65" s="27">
        <f t="shared" si="24"/>
        <v>59.8</v>
      </c>
      <c r="L65" s="27">
        <f t="shared" si="24"/>
        <v>59.6</v>
      </c>
      <c r="M65" s="28">
        <f t="shared" si="24"/>
        <v>59.6</v>
      </c>
      <c r="N65" s="26">
        <f t="shared" si="24"/>
        <v>60.3</v>
      </c>
      <c r="O65" s="27">
        <f t="shared" si="24"/>
        <v>59.099999999999994</v>
      </c>
      <c r="P65" s="27">
        <f t="shared" si="24"/>
        <v>16.899999999999999</v>
      </c>
      <c r="Q65" s="27">
        <f t="shared" si="24"/>
        <v>59.8</v>
      </c>
      <c r="R65" s="27">
        <f t="shared" si="24"/>
        <v>59.8</v>
      </c>
      <c r="S65" s="28">
        <f t="shared" si="24"/>
        <v>58.7</v>
      </c>
      <c r="T65" s="101">
        <f t="shared" si="23"/>
        <v>951.59999999999991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</v>
      </c>
      <c r="C66" s="30">
        <v>134.5</v>
      </c>
      <c r="D66" s="30">
        <v>132.5</v>
      </c>
      <c r="E66" s="30">
        <v>134</v>
      </c>
      <c r="F66" s="30">
        <v>134</v>
      </c>
      <c r="G66" s="31">
        <v>132.5</v>
      </c>
      <c r="H66" s="29">
        <v>133</v>
      </c>
      <c r="I66" s="30">
        <v>132.5</v>
      </c>
      <c r="J66" s="30">
        <v>134</v>
      </c>
      <c r="K66" s="30">
        <v>131.5</v>
      </c>
      <c r="L66" s="30">
        <v>131</v>
      </c>
      <c r="M66" s="31">
        <v>131</v>
      </c>
      <c r="N66" s="29">
        <v>132.5</v>
      </c>
      <c r="O66" s="30">
        <v>132</v>
      </c>
      <c r="P66" s="30">
        <v>134</v>
      </c>
      <c r="Q66" s="30">
        <v>131.5</v>
      </c>
      <c r="R66" s="30">
        <v>131.5</v>
      </c>
      <c r="S66" s="31">
        <v>131</v>
      </c>
      <c r="T66" s="102">
        <f>+((T65/T67)/7)*1000</f>
        <v>132.49791144527987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((B67*B66)*7/1000-B58-B59-B60)/4</f>
        <v>8.7174999999999976</v>
      </c>
      <c r="C68" s="38">
        <f t="shared" ref="C68:S68" si="25">((C67*C66)*7/1000-C58-C59-C60)/4</f>
        <v>8.7743749999999991</v>
      </c>
      <c r="D68" s="38">
        <f t="shared" si="25"/>
        <v>2.3737499999999998</v>
      </c>
      <c r="E68" s="38">
        <f t="shared" si="25"/>
        <v>8.7174999999999976</v>
      </c>
      <c r="F68" s="38">
        <f t="shared" si="25"/>
        <v>8.7174999999999976</v>
      </c>
      <c r="G68" s="39">
        <f t="shared" si="25"/>
        <v>8.4649999999999999</v>
      </c>
      <c r="H68" s="37">
        <f t="shared" si="25"/>
        <v>8.603749999999998</v>
      </c>
      <c r="I68" s="38">
        <f t="shared" si="25"/>
        <v>8.6218749999999993</v>
      </c>
      <c r="J68" s="38">
        <f t="shared" si="25"/>
        <v>2.4209999999999998</v>
      </c>
      <c r="K68" s="38">
        <f t="shared" si="25"/>
        <v>8.5081249999999997</v>
      </c>
      <c r="L68" s="38">
        <f t="shared" si="25"/>
        <v>8.5262499999999992</v>
      </c>
      <c r="M68" s="39">
        <f t="shared" si="25"/>
        <v>8.5262499999999992</v>
      </c>
      <c r="N68" s="37">
        <f t="shared" si="25"/>
        <v>8.6218749999999993</v>
      </c>
      <c r="O68" s="38">
        <f t="shared" si="25"/>
        <v>8.4090000000000007</v>
      </c>
      <c r="P68" s="38">
        <f t="shared" si="25"/>
        <v>2.4209999999999998</v>
      </c>
      <c r="Q68" s="38">
        <f t="shared" si="25"/>
        <v>8.5081249999999997</v>
      </c>
      <c r="R68" s="38">
        <f t="shared" si="25"/>
        <v>8.5081249999999997</v>
      </c>
      <c r="S68" s="39">
        <f t="shared" si="25"/>
        <v>8.2219999999999995</v>
      </c>
      <c r="T68" s="116">
        <f>((T65*1000)/T67)/7</f>
        <v>132.49791144527984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60.97</v>
      </c>
      <c r="C69" s="42">
        <f>((C67*C66)*7)/1000</f>
        <v>61.197499999999998</v>
      </c>
      <c r="D69" s="42">
        <f>((D67*D66)*7)/1000</f>
        <v>16.695</v>
      </c>
      <c r="E69" s="42">
        <f t="shared" ref="E69:R69" si="26">((E67*E66)*7)/1000</f>
        <v>60.97</v>
      </c>
      <c r="F69" s="42">
        <f t="shared" si="26"/>
        <v>60.97</v>
      </c>
      <c r="G69" s="87">
        <f t="shared" si="26"/>
        <v>59.36</v>
      </c>
      <c r="H69" s="41">
        <f t="shared" si="26"/>
        <v>60.515000000000001</v>
      </c>
      <c r="I69" s="42">
        <f t="shared" si="26"/>
        <v>60.287500000000001</v>
      </c>
      <c r="J69" s="42">
        <f t="shared" si="26"/>
        <v>16.884</v>
      </c>
      <c r="K69" s="42">
        <f t="shared" si="26"/>
        <v>59.832500000000003</v>
      </c>
      <c r="L69" s="42">
        <f t="shared" si="26"/>
        <v>59.604999999999997</v>
      </c>
      <c r="M69" s="87">
        <f t="shared" si="26"/>
        <v>59.604999999999997</v>
      </c>
      <c r="N69" s="41">
        <f t="shared" si="26"/>
        <v>60.287500000000001</v>
      </c>
      <c r="O69" s="42">
        <f t="shared" si="26"/>
        <v>59.136000000000003</v>
      </c>
      <c r="P69" s="42">
        <f t="shared" si="26"/>
        <v>16.884</v>
      </c>
      <c r="Q69" s="42">
        <f t="shared" si="26"/>
        <v>59.832500000000003</v>
      </c>
      <c r="R69" s="42">
        <f t="shared" si="26"/>
        <v>59.832500000000003</v>
      </c>
      <c r="S69" s="87">
        <f>((S67*S66)*7)/1000</f>
        <v>58.688000000000002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134.06593406593407</v>
      </c>
      <c r="C70" s="47">
        <f>+(C65/C67)/7*1000</f>
        <v>134.50549450549448</v>
      </c>
      <c r="D70" s="47">
        <f>+(D65/D67)/7*1000</f>
        <v>132.53968253968253</v>
      </c>
      <c r="E70" s="47">
        <f t="shared" ref="E70:R70" si="27">+(E65/E67)/7*1000</f>
        <v>134.06593406593407</v>
      </c>
      <c r="F70" s="47">
        <f t="shared" si="27"/>
        <v>134.06593406593407</v>
      </c>
      <c r="G70" s="48">
        <f t="shared" si="27"/>
        <v>132.58928571428572</v>
      </c>
      <c r="H70" s="46">
        <f t="shared" si="27"/>
        <v>132.96703296703296</v>
      </c>
      <c r="I70" s="47">
        <f t="shared" si="27"/>
        <v>132.52747252747253</v>
      </c>
      <c r="J70" s="47">
        <f t="shared" si="27"/>
        <v>134.12698412698413</v>
      </c>
      <c r="K70" s="47">
        <f t="shared" si="27"/>
        <v>131.42857142857142</v>
      </c>
      <c r="L70" s="47">
        <f t="shared" si="27"/>
        <v>130.98901098901101</v>
      </c>
      <c r="M70" s="48">
        <f t="shared" si="27"/>
        <v>130.98901098901101</v>
      </c>
      <c r="N70" s="46">
        <f t="shared" si="27"/>
        <v>132.52747252747253</v>
      </c>
      <c r="O70" s="47">
        <f t="shared" si="27"/>
        <v>131.91964285714283</v>
      </c>
      <c r="P70" s="47">
        <f t="shared" si="27"/>
        <v>134.12698412698413</v>
      </c>
      <c r="Q70" s="47">
        <f t="shared" si="27"/>
        <v>131.42857142857142</v>
      </c>
      <c r="R70" s="47">
        <f t="shared" si="27"/>
        <v>131.42857142857142</v>
      </c>
      <c r="S70" s="48">
        <f>+(S65/S67)/7*1000</f>
        <v>131.02678571428572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2"/>
      <c r="Z3" s="2"/>
      <c r="AA3" s="2"/>
      <c r="AB3" s="2"/>
      <c r="AC3" s="2"/>
      <c r="AD3" s="38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2" t="s">
        <v>1</v>
      </c>
      <c r="B9" s="382"/>
      <c r="C9" s="382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2"/>
      <c r="B10" s="382"/>
      <c r="C10" s="38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2" t="s">
        <v>4</v>
      </c>
      <c r="B11" s="382"/>
      <c r="C11" s="382"/>
      <c r="D11" s="1"/>
      <c r="E11" s="380">
        <v>2</v>
      </c>
      <c r="F11" s="1"/>
      <c r="G11" s="1"/>
      <c r="H11" s="1"/>
      <c r="I11" s="1"/>
      <c r="J11" s="1"/>
      <c r="K11" s="406" t="s">
        <v>114</v>
      </c>
      <c r="L11" s="406"/>
      <c r="M11" s="381"/>
      <c r="N11" s="38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2"/>
      <c r="B12" s="382"/>
      <c r="C12" s="382"/>
      <c r="D12" s="1"/>
      <c r="E12" s="5"/>
      <c r="F12" s="1"/>
      <c r="G12" s="1"/>
      <c r="H12" s="1"/>
      <c r="I12" s="1"/>
      <c r="J12" s="1"/>
      <c r="K12" s="381"/>
      <c r="L12" s="381"/>
      <c r="M12" s="381"/>
      <c r="N12" s="38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2"/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1"/>
      <c r="M13" s="381"/>
      <c r="N13" s="381"/>
      <c r="O13" s="381"/>
      <c r="P13" s="381"/>
      <c r="Q13" s="381"/>
      <c r="R13" s="381"/>
      <c r="S13" s="381"/>
      <c r="T13" s="381"/>
      <c r="U13" s="381"/>
      <c r="V13" s="381"/>
      <c r="W13" s="1"/>
      <c r="X13" s="1"/>
      <c r="Y13" s="1"/>
    </row>
    <row r="14" spans="1:30" s="3" customFormat="1" ht="27" thickBot="1" x14ac:dyDescent="0.3">
      <c r="A14" s="38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70</v>
      </c>
      <c r="C15" s="419"/>
      <c r="D15" s="419"/>
      <c r="E15" s="419"/>
      <c r="F15" s="419"/>
      <c r="G15" s="420"/>
      <c r="H15" s="418" t="s">
        <v>71</v>
      </c>
      <c r="I15" s="419"/>
      <c r="J15" s="419"/>
      <c r="K15" s="419"/>
      <c r="L15" s="419"/>
      <c r="M15" s="420"/>
      <c r="N15" s="421" t="s">
        <v>8</v>
      </c>
      <c r="O15" s="422"/>
      <c r="P15" s="422"/>
      <c r="Q15" s="422"/>
      <c r="R15" s="422"/>
      <c r="S15" s="42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111.2582</v>
      </c>
      <c r="C18" s="23">
        <v>115.59450000000001</v>
      </c>
      <c r="D18" s="23">
        <v>31.372399999999999</v>
      </c>
      <c r="E18" s="23">
        <v>114.90779999999999</v>
      </c>
      <c r="F18" s="122">
        <v>118.87540000000001</v>
      </c>
      <c r="G18" s="24">
        <v>114.6789</v>
      </c>
      <c r="H18" s="23">
        <v>114.3</v>
      </c>
      <c r="I18" s="23">
        <v>118.33199999999998</v>
      </c>
      <c r="J18" s="23">
        <v>31.907400000000003</v>
      </c>
      <c r="K18" s="23">
        <v>123.03389999999999</v>
      </c>
      <c r="L18" s="23">
        <v>118.25940000000001</v>
      </c>
      <c r="M18" s="23">
        <v>112.93920000000003</v>
      </c>
      <c r="N18" s="22">
        <v>114.9096</v>
      </c>
      <c r="O18" s="23">
        <v>123.68229999999998</v>
      </c>
      <c r="P18" s="23">
        <v>30.672000000000001</v>
      </c>
      <c r="Q18" s="23">
        <v>118.17629999999998</v>
      </c>
      <c r="R18" s="23">
        <v>117.9448</v>
      </c>
      <c r="S18" s="24">
        <v>108.9165</v>
      </c>
      <c r="T18" s="25">
        <f t="shared" ref="T18:T25" si="0">SUM(B18:S18)</f>
        <v>1839.7606000000001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114.836</v>
      </c>
      <c r="C19" s="23">
        <v>119.4858</v>
      </c>
      <c r="D19" s="23">
        <v>32.3996</v>
      </c>
      <c r="E19" s="23">
        <v>114.90779999999999</v>
      </c>
      <c r="F19" s="122">
        <v>118.87540000000001</v>
      </c>
      <c r="G19" s="24">
        <v>118.872</v>
      </c>
      <c r="H19" s="23">
        <v>118.71960000000001</v>
      </c>
      <c r="I19" s="23">
        <v>123.196</v>
      </c>
      <c r="J19" s="23">
        <v>33.164099999999998</v>
      </c>
      <c r="K19" s="23">
        <v>123.03389999999999</v>
      </c>
      <c r="L19" s="23">
        <v>123.35809999999999</v>
      </c>
      <c r="M19" s="23">
        <v>117.79679999999998</v>
      </c>
      <c r="N19" s="22">
        <v>119.0244</v>
      </c>
      <c r="O19" s="23">
        <v>123.68229999999998</v>
      </c>
      <c r="P19" s="23">
        <v>31.475999999999999</v>
      </c>
      <c r="Q19" s="23">
        <v>118.17629999999998</v>
      </c>
      <c r="R19" s="23">
        <v>117.9448</v>
      </c>
      <c r="S19" s="24">
        <v>108.9165</v>
      </c>
      <c r="T19" s="25">
        <f t="shared" si="0"/>
        <v>1877.8654000000001</v>
      </c>
      <c r="V19" s="2"/>
      <c r="W19" s="19"/>
    </row>
    <row r="20" spans="1:32" ht="39.75" customHeight="1" x14ac:dyDescent="0.25">
      <c r="A20" s="91" t="s">
        <v>14</v>
      </c>
      <c r="B20" s="76">
        <v>114.836</v>
      </c>
      <c r="C20" s="23">
        <v>119.4858</v>
      </c>
      <c r="D20" s="23">
        <v>32.3996</v>
      </c>
      <c r="E20" s="23">
        <v>118.79209999999999</v>
      </c>
      <c r="F20" s="122">
        <v>118.87540000000001</v>
      </c>
      <c r="G20" s="24">
        <v>123.5202</v>
      </c>
      <c r="H20" s="23">
        <v>123.5202</v>
      </c>
      <c r="I20" s="23">
        <v>123.196</v>
      </c>
      <c r="J20" s="23">
        <v>33.164099999999998</v>
      </c>
      <c r="K20" s="23">
        <v>123.03389999999999</v>
      </c>
      <c r="L20" s="23">
        <v>123.35809999999999</v>
      </c>
      <c r="M20" s="23">
        <v>117.79679999999998</v>
      </c>
      <c r="N20" s="22">
        <v>119.0244</v>
      </c>
      <c r="O20" s="23">
        <v>123.68229999999998</v>
      </c>
      <c r="P20" s="23">
        <v>31.475999999999999</v>
      </c>
      <c r="Q20" s="23">
        <v>118.17629999999998</v>
      </c>
      <c r="R20" s="23">
        <v>122.87179999999999</v>
      </c>
      <c r="S20" s="24">
        <v>113.24279999999997</v>
      </c>
      <c r="T20" s="25">
        <f t="shared" si="0"/>
        <v>1900.4517999999998</v>
      </c>
      <c r="V20" s="2"/>
      <c r="W20" s="19"/>
    </row>
    <row r="21" spans="1:32" ht="39.950000000000003" customHeight="1" x14ac:dyDescent="0.25">
      <c r="A21" s="92" t="s">
        <v>15</v>
      </c>
      <c r="B21" s="76">
        <v>114.836</v>
      </c>
      <c r="C21" s="23">
        <v>119.4858</v>
      </c>
      <c r="D21" s="23">
        <v>32.3996</v>
      </c>
      <c r="E21" s="23">
        <v>118.79209999999999</v>
      </c>
      <c r="F21" s="122">
        <v>118.87540000000001</v>
      </c>
      <c r="G21" s="24">
        <v>123.5202</v>
      </c>
      <c r="H21" s="23">
        <v>123.5202</v>
      </c>
      <c r="I21" s="23">
        <v>123.196</v>
      </c>
      <c r="J21" s="23">
        <v>33.164099999999998</v>
      </c>
      <c r="K21" s="23">
        <v>123.03389999999999</v>
      </c>
      <c r="L21" s="23">
        <v>123.35809999999999</v>
      </c>
      <c r="M21" s="23">
        <v>117.79679999999998</v>
      </c>
      <c r="N21" s="22">
        <v>119.0244</v>
      </c>
      <c r="O21" s="23">
        <v>123.68229999999998</v>
      </c>
      <c r="P21" s="23">
        <v>31.475999999999999</v>
      </c>
      <c r="Q21" s="23">
        <v>118.17629999999998</v>
      </c>
      <c r="R21" s="23">
        <v>122.87179999999999</v>
      </c>
      <c r="S21" s="24">
        <v>113.24279999999997</v>
      </c>
      <c r="T21" s="25">
        <f t="shared" si="0"/>
        <v>1900.4517999999998</v>
      </c>
      <c r="V21" s="2"/>
      <c r="W21" s="19"/>
    </row>
    <row r="22" spans="1:32" ht="39.950000000000003" customHeight="1" x14ac:dyDescent="0.25">
      <c r="A22" s="91" t="s">
        <v>16</v>
      </c>
      <c r="B22" s="76">
        <v>118.864</v>
      </c>
      <c r="C22" s="23">
        <v>119.4858</v>
      </c>
      <c r="D22" s="23">
        <v>32.3996</v>
      </c>
      <c r="E22" s="23">
        <v>123.35809999999999</v>
      </c>
      <c r="F22" s="122">
        <v>123.68229999999998</v>
      </c>
      <c r="G22" s="24">
        <v>123.5202</v>
      </c>
      <c r="H22" s="23">
        <v>123.5202</v>
      </c>
      <c r="I22" s="23">
        <v>123.196</v>
      </c>
      <c r="J22" s="23">
        <v>33.164099999999998</v>
      </c>
      <c r="K22" s="23">
        <v>123.03389999999999</v>
      </c>
      <c r="L22" s="23">
        <v>123.35809999999999</v>
      </c>
      <c r="M22" s="23">
        <v>123.03389999999999</v>
      </c>
      <c r="N22" s="22">
        <v>123.5202</v>
      </c>
      <c r="O22" s="23">
        <v>123.68229999999998</v>
      </c>
      <c r="P22" s="23">
        <v>32.507999999999996</v>
      </c>
      <c r="Q22" s="23">
        <v>118.17629999999998</v>
      </c>
      <c r="R22" s="23">
        <v>122.87179999999999</v>
      </c>
      <c r="S22" s="24">
        <v>117.94860000000001</v>
      </c>
      <c r="T22" s="25">
        <f t="shared" si="0"/>
        <v>1929.3233999999998</v>
      </c>
      <c r="V22" s="2"/>
      <c r="W22" s="19"/>
    </row>
    <row r="23" spans="1:32" ht="39.950000000000003" customHeight="1" x14ac:dyDescent="0.25">
      <c r="A23" s="92" t="s">
        <v>17</v>
      </c>
      <c r="B23" s="76">
        <v>118.864</v>
      </c>
      <c r="C23" s="23">
        <v>123.68229999999998</v>
      </c>
      <c r="D23" s="23">
        <v>32.3996</v>
      </c>
      <c r="E23" s="23">
        <v>123.35809999999999</v>
      </c>
      <c r="F23" s="122">
        <v>123.68229999999998</v>
      </c>
      <c r="G23" s="24">
        <v>123.5202</v>
      </c>
      <c r="H23" s="23">
        <v>123.5202</v>
      </c>
      <c r="I23" s="23">
        <v>123.196</v>
      </c>
      <c r="J23" s="23">
        <v>33.164099999999998</v>
      </c>
      <c r="K23" s="23">
        <v>123.03389999999999</v>
      </c>
      <c r="L23" s="23">
        <v>123.35809999999999</v>
      </c>
      <c r="M23" s="23">
        <v>123.03389999999999</v>
      </c>
      <c r="N23" s="22">
        <v>123.5202</v>
      </c>
      <c r="O23" s="23">
        <v>123.68229999999998</v>
      </c>
      <c r="P23" s="23">
        <v>32.507999999999996</v>
      </c>
      <c r="Q23" s="23">
        <v>123.03389999999999</v>
      </c>
      <c r="R23" s="23">
        <v>122.87179999999999</v>
      </c>
      <c r="S23" s="24">
        <v>117.94860000000001</v>
      </c>
      <c r="T23" s="25">
        <f t="shared" si="0"/>
        <v>1938.3774999999994</v>
      </c>
      <c r="V23" s="2"/>
      <c r="W23" s="19"/>
    </row>
    <row r="24" spans="1:32" ht="39.950000000000003" customHeight="1" x14ac:dyDescent="0.25">
      <c r="A24" s="91" t="s">
        <v>18</v>
      </c>
      <c r="B24" s="76">
        <v>123.196</v>
      </c>
      <c r="C24" s="23">
        <v>123.68229999999998</v>
      </c>
      <c r="D24" s="23">
        <v>34.689399999999999</v>
      </c>
      <c r="E24" s="23">
        <v>123.35809999999999</v>
      </c>
      <c r="F24" s="122">
        <v>123.68229999999998</v>
      </c>
      <c r="G24" s="24">
        <v>123.5202</v>
      </c>
      <c r="H24" s="23">
        <v>123.5202</v>
      </c>
      <c r="I24" s="23">
        <v>123.196</v>
      </c>
      <c r="J24" s="23">
        <v>34.527299999999997</v>
      </c>
      <c r="K24" s="23">
        <v>123.03389999999999</v>
      </c>
      <c r="L24" s="23">
        <v>123.35809999999999</v>
      </c>
      <c r="M24" s="23">
        <v>123.03389999999999</v>
      </c>
      <c r="N24" s="22">
        <v>123.5202</v>
      </c>
      <c r="O24" s="23">
        <v>123.68229999999998</v>
      </c>
      <c r="P24" s="23">
        <v>33.625999999999998</v>
      </c>
      <c r="Q24" s="23">
        <v>123.03389999999999</v>
      </c>
      <c r="R24" s="23">
        <v>122.87179999999999</v>
      </c>
      <c r="S24" s="24">
        <v>123.03389999999999</v>
      </c>
      <c r="T24" s="25">
        <f t="shared" si="0"/>
        <v>1952.5657999999994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816.69020000000012</v>
      </c>
      <c r="C25" s="27">
        <f t="shared" si="1"/>
        <v>840.90229999999985</v>
      </c>
      <c r="D25" s="27">
        <f t="shared" si="1"/>
        <v>228.0598</v>
      </c>
      <c r="E25" s="27">
        <f t="shared" si="1"/>
        <v>837.47410000000002</v>
      </c>
      <c r="F25" s="27">
        <f t="shared" si="1"/>
        <v>846.54849999999988</v>
      </c>
      <c r="G25" s="228">
        <f t="shared" si="1"/>
        <v>851.15190000000007</v>
      </c>
      <c r="H25" s="27">
        <f t="shared" si="1"/>
        <v>850.62060000000008</v>
      </c>
      <c r="I25" s="27">
        <f t="shared" si="1"/>
        <v>857.50800000000004</v>
      </c>
      <c r="J25" s="27">
        <f t="shared" si="1"/>
        <v>232.25519999999997</v>
      </c>
      <c r="K25" s="27">
        <f t="shared" si="1"/>
        <v>861.2373</v>
      </c>
      <c r="L25" s="27">
        <f t="shared" si="1"/>
        <v>858.40800000000002</v>
      </c>
      <c r="M25" s="27">
        <f t="shared" si="1"/>
        <v>835.43129999999996</v>
      </c>
      <c r="N25" s="26">
        <f>SUM(N18:N24)</f>
        <v>842.54340000000013</v>
      </c>
      <c r="O25" s="27">
        <f t="shared" ref="O25:Q25" si="2">SUM(O18:O24)</f>
        <v>865.77609999999981</v>
      </c>
      <c r="P25" s="27">
        <f t="shared" si="2"/>
        <v>223.74199999999999</v>
      </c>
      <c r="Q25" s="27">
        <f t="shared" si="2"/>
        <v>836.94929999999999</v>
      </c>
      <c r="R25" s="27">
        <f>SUM(R18:R24)</f>
        <v>850.24860000000001</v>
      </c>
      <c r="S25" s="28">
        <f t="shared" ref="S25" si="3">SUM(S18:S24)</f>
        <v>803.24970000000008</v>
      </c>
      <c r="T25" s="25">
        <f t="shared" si="0"/>
        <v>13338.7963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156.4</v>
      </c>
      <c r="Q26" s="30">
        <v>162.1</v>
      </c>
      <c r="R26" s="30">
        <v>162.1</v>
      </c>
      <c r="S26" s="31">
        <v>162.1</v>
      </c>
      <c r="T26" s="32">
        <f>+((T25/T27)/7)*1000</f>
        <v>158.09693259532304</v>
      </c>
    </row>
    <row r="27" spans="1:32" s="2" customFormat="1" ht="33" customHeight="1" x14ac:dyDescent="0.25">
      <c r="A27" s="94" t="s">
        <v>20</v>
      </c>
      <c r="B27" s="209">
        <v>760</v>
      </c>
      <c r="C27" s="34">
        <v>763</v>
      </c>
      <c r="D27" s="34">
        <v>214</v>
      </c>
      <c r="E27" s="34">
        <v>761</v>
      </c>
      <c r="F27" s="34">
        <v>763</v>
      </c>
      <c r="G27" s="230">
        <v>762</v>
      </c>
      <c r="H27" s="34">
        <v>762</v>
      </c>
      <c r="I27" s="34">
        <v>760</v>
      </c>
      <c r="J27" s="34">
        <v>213</v>
      </c>
      <c r="K27" s="34">
        <v>759</v>
      </c>
      <c r="L27" s="34">
        <v>761</v>
      </c>
      <c r="M27" s="34">
        <v>759</v>
      </c>
      <c r="N27" s="33">
        <v>762</v>
      </c>
      <c r="O27" s="34">
        <v>763</v>
      </c>
      <c r="P27" s="34">
        <v>215</v>
      </c>
      <c r="Q27" s="34">
        <v>759</v>
      </c>
      <c r="R27" s="34">
        <v>758</v>
      </c>
      <c r="S27" s="35">
        <v>759</v>
      </c>
      <c r="T27" s="36">
        <f>SUM(B27:S27)</f>
        <v>12053</v>
      </c>
      <c r="U27" s="2">
        <f>((T25*1000)/T27)/7</f>
        <v>158.09693259532304</v>
      </c>
    </row>
    <row r="28" spans="1:32" s="2" customFormat="1" ht="33" customHeight="1" x14ac:dyDescent="0.25">
      <c r="A28" s="95" t="s">
        <v>21</v>
      </c>
      <c r="B28" s="210">
        <f>((B27*B26)*7/1000/7)</f>
        <v>123.196</v>
      </c>
      <c r="C28" s="38">
        <f t="shared" ref="C28:S28" si="4">((C27*C26)*7/1000/7)</f>
        <v>123.68229999999998</v>
      </c>
      <c r="D28" s="38">
        <f t="shared" si="4"/>
        <v>34.689399999999999</v>
      </c>
      <c r="E28" s="38">
        <f t="shared" si="4"/>
        <v>123.35809999999999</v>
      </c>
      <c r="F28" s="38">
        <f t="shared" si="4"/>
        <v>123.68229999999998</v>
      </c>
      <c r="G28" s="231">
        <f t="shared" si="4"/>
        <v>123.5202</v>
      </c>
      <c r="H28" s="38">
        <f t="shared" si="4"/>
        <v>123.5202</v>
      </c>
      <c r="I28" s="38">
        <f t="shared" si="4"/>
        <v>123.196</v>
      </c>
      <c r="J28" s="38">
        <f t="shared" si="4"/>
        <v>34.527299999999997</v>
      </c>
      <c r="K28" s="38">
        <f t="shared" si="4"/>
        <v>123.03389999999999</v>
      </c>
      <c r="L28" s="38">
        <f t="shared" si="4"/>
        <v>123.35809999999999</v>
      </c>
      <c r="M28" s="38">
        <f t="shared" si="4"/>
        <v>123.03389999999999</v>
      </c>
      <c r="N28" s="37">
        <f t="shared" si="4"/>
        <v>123.5202</v>
      </c>
      <c r="O28" s="38">
        <f t="shared" si="4"/>
        <v>123.68229999999998</v>
      </c>
      <c r="P28" s="38">
        <f t="shared" si="4"/>
        <v>33.625999999999998</v>
      </c>
      <c r="Q28" s="38">
        <f t="shared" si="4"/>
        <v>123.03389999999999</v>
      </c>
      <c r="R28" s="38">
        <f t="shared" si="4"/>
        <v>122.87179999999999</v>
      </c>
      <c r="S28" s="39">
        <f t="shared" si="4"/>
        <v>123.03389999999999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862.37199999999996</v>
      </c>
      <c r="C29" s="42">
        <f t="shared" si="5"/>
        <v>865.77609999999993</v>
      </c>
      <c r="D29" s="42">
        <f t="shared" si="5"/>
        <v>242.82580000000002</v>
      </c>
      <c r="E29" s="42">
        <f>((E27*E26)*7)/1000</f>
        <v>863.50669999999991</v>
      </c>
      <c r="F29" s="42">
        <f>((F27*F26)*7)/1000</f>
        <v>865.77609999999993</v>
      </c>
      <c r="G29" s="232">
        <f>((G27*G26)*7)/1000</f>
        <v>864.64139999999998</v>
      </c>
      <c r="H29" s="42">
        <f t="shared" ref="H29" si="6">((H27*H26)*7)/1000</f>
        <v>864.64139999999998</v>
      </c>
      <c r="I29" s="42">
        <f>((I27*I26)*7)/1000</f>
        <v>862.37199999999996</v>
      </c>
      <c r="J29" s="42">
        <f t="shared" ref="J29:M29" si="7">((J27*J26)*7)/1000</f>
        <v>241.69109999999998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861.23729999999989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235.38200000000001</v>
      </c>
      <c r="Q29" s="42">
        <f t="shared" si="8"/>
        <v>861.23729999999989</v>
      </c>
      <c r="R29" s="43">
        <f t="shared" si="8"/>
        <v>860.10259999999994</v>
      </c>
      <c r="S29" s="44">
        <f t="shared" si="8"/>
        <v>861.23729999999989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153.51319548872183</v>
      </c>
      <c r="C30" s="47">
        <f t="shared" si="9"/>
        <v>157.44285714285712</v>
      </c>
      <c r="D30" s="47">
        <f t="shared" si="9"/>
        <v>152.24285714285713</v>
      </c>
      <c r="E30" s="47">
        <f>+(E25/E27)/7*1000</f>
        <v>157.21308428759153</v>
      </c>
      <c r="F30" s="47">
        <f t="shared" ref="F30:H30" si="10">+(F25/F27)/7*1000</f>
        <v>158.5</v>
      </c>
      <c r="G30" s="233">
        <f t="shared" si="10"/>
        <v>159.57103487064117</v>
      </c>
      <c r="H30" s="47">
        <f t="shared" si="10"/>
        <v>159.47142857142856</v>
      </c>
      <c r="I30" s="47">
        <f>+(I25/I27)/7*1000</f>
        <v>161.18571428571428</v>
      </c>
      <c r="J30" s="47">
        <f t="shared" ref="J30:M30" si="11">+(J25/J27)/7*1000</f>
        <v>155.77142857142854</v>
      </c>
      <c r="K30" s="47">
        <f t="shared" si="11"/>
        <v>162.1</v>
      </c>
      <c r="L30" s="47">
        <f t="shared" si="11"/>
        <v>161.14285714285717</v>
      </c>
      <c r="M30" s="47">
        <f t="shared" si="11"/>
        <v>157.24285714285716</v>
      </c>
      <c r="N30" s="46">
        <f>+(N25/N27)/7*1000</f>
        <v>157.95714285714288</v>
      </c>
      <c r="O30" s="47">
        <f t="shared" ref="O30:S30" si="12">+(O25/O27)/7*1000</f>
        <v>162.09999999999997</v>
      </c>
      <c r="P30" s="47">
        <f t="shared" si="12"/>
        <v>148.66578073089701</v>
      </c>
      <c r="Q30" s="47">
        <f t="shared" si="12"/>
        <v>157.52857142857144</v>
      </c>
      <c r="R30" s="47">
        <f t="shared" si="12"/>
        <v>160.24285714285713</v>
      </c>
      <c r="S30" s="48">
        <f t="shared" si="12"/>
        <v>151.18571428571428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2" t="s">
        <v>8</v>
      </c>
      <c r="M36" s="413"/>
      <c r="N36" s="413"/>
      <c r="O36" s="413"/>
      <c r="P36" s="413"/>
      <c r="Q36" s="40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89.981000000000009</v>
      </c>
      <c r="C39" s="79">
        <v>90.447199999999995</v>
      </c>
      <c r="D39" s="79">
        <v>28.840199999999999</v>
      </c>
      <c r="E39" s="79">
        <v>92.342799999999997</v>
      </c>
      <c r="F39" s="79">
        <v>88.695000000000007</v>
      </c>
      <c r="G39" s="79">
        <v>85.454999999999998</v>
      </c>
      <c r="H39" s="79"/>
      <c r="I39" s="101">
        <f t="shared" ref="I39:I46" si="13">SUM(B39:H39)</f>
        <v>475.76119999999997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7.3</v>
      </c>
      <c r="P39" s="79">
        <v>7.5</v>
      </c>
      <c r="Q39" s="79">
        <v>7.5</v>
      </c>
      <c r="R39" s="101">
        <f t="shared" ref="R39:R46" si="14">SUM(L39:Q39)</f>
        <v>39.9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92.522700000000015</v>
      </c>
      <c r="C40" s="79">
        <v>92.809799999999981</v>
      </c>
      <c r="D40" s="79">
        <v>29.231999999999996</v>
      </c>
      <c r="E40" s="79">
        <v>92.342799999999997</v>
      </c>
      <c r="F40" s="79">
        <v>88.695000000000007</v>
      </c>
      <c r="G40" s="79">
        <v>85.454999999999998</v>
      </c>
      <c r="H40" s="79"/>
      <c r="I40" s="101">
        <f t="shared" si="13"/>
        <v>481.05729999999994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7.3</v>
      </c>
      <c r="P40" s="79">
        <v>7.5</v>
      </c>
      <c r="Q40" s="79">
        <v>7.5</v>
      </c>
      <c r="R40" s="101">
        <f t="shared" si="14"/>
        <v>39.9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92.522700000000015</v>
      </c>
      <c r="C41" s="79">
        <v>92.809799999999981</v>
      </c>
      <c r="D41" s="79">
        <v>30.114000000000001</v>
      </c>
      <c r="E41" s="79">
        <v>94.671000000000021</v>
      </c>
      <c r="F41" s="79">
        <v>88.695000000000007</v>
      </c>
      <c r="G41" s="79">
        <v>85.454999999999998</v>
      </c>
      <c r="H41" s="23"/>
      <c r="I41" s="101">
        <f t="shared" si="13"/>
        <v>484.26749999999998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7.4</v>
      </c>
      <c r="P41" s="79">
        <v>7.4</v>
      </c>
      <c r="Q41" s="79">
        <v>7.2</v>
      </c>
      <c r="R41" s="101">
        <f t="shared" si="14"/>
        <v>39.300000000000004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92.522700000000015</v>
      </c>
      <c r="C42" s="79">
        <v>92.809799999999981</v>
      </c>
      <c r="D42" s="79">
        <v>30.114000000000001</v>
      </c>
      <c r="E42" s="79">
        <v>94.671000000000021</v>
      </c>
      <c r="F42" s="79">
        <v>88.695000000000007</v>
      </c>
      <c r="G42" s="79">
        <v>85.454999999999998</v>
      </c>
      <c r="H42" s="79"/>
      <c r="I42" s="101">
        <f t="shared" si="13"/>
        <v>484.26749999999998</v>
      </c>
      <c r="J42" s="2"/>
      <c r="K42" s="92" t="s">
        <v>15</v>
      </c>
      <c r="L42" s="79">
        <v>7.6</v>
      </c>
      <c r="M42" s="79">
        <v>7.5</v>
      </c>
      <c r="N42" s="79">
        <v>2.4</v>
      </c>
      <c r="O42" s="79">
        <v>7.4</v>
      </c>
      <c r="P42" s="79">
        <v>7.4</v>
      </c>
      <c r="Q42" s="79">
        <v>7.2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95.466299999999976</v>
      </c>
      <c r="C43" s="79">
        <v>95.910200000000017</v>
      </c>
      <c r="D43" s="79">
        <v>31.100999999999999</v>
      </c>
      <c r="E43" s="79">
        <v>98.221999999999994</v>
      </c>
      <c r="F43" s="79">
        <v>91.460700000000003</v>
      </c>
      <c r="G43" s="79">
        <v>88.091799999999992</v>
      </c>
      <c r="H43" s="79"/>
      <c r="I43" s="101">
        <f t="shared" si="13"/>
        <v>500.25200000000001</v>
      </c>
      <c r="J43" s="2"/>
      <c r="K43" s="91" t="s">
        <v>16</v>
      </c>
      <c r="L43" s="79">
        <v>7.6</v>
      </c>
      <c r="M43" s="79">
        <v>7.5</v>
      </c>
      <c r="N43" s="79">
        <v>2.4</v>
      </c>
      <c r="O43" s="79">
        <v>7.4</v>
      </c>
      <c r="P43" s="79">
        <v>7.5</v>
      </c>
      <c r="Q43" s="79">
        <v>7.2</v>
      </c>
      <c r="R43" s="101">
        <f t="shared" si="14"/>
        <v>39.6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98.744399999999999</v>
      </c>
      <c r="C44" s="79">
        <v>99.280200000000022</v>
      </c>
      <c r="D44" s="79">
        <v>31.100999999999999</v>
      </c>
      <c r="E44" s="79">
        <v>98.221999999999994</v>
      </c>
      <c r="F44" s="79">
        <v>94.758400000000009</v>
      </c>
      <c r="G44" s="79">
        <v>88.091799999999992</v>
      </c>
      <c r="H44" s="79"/>
      <c r="I44" s="101">
        <f t="shared" si="13"/>
        <v>510.19779999999997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7.4</v>
      </c>
      <c r="P44" s="79">
        <v>7.6</v>
      </c>
      <c r="Q44" s="79">
        <v>7.3</v>
      </c>
      <c r="R44" s="101">
        <f t="shared" si="14"/>
        <v>39.9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98.744399999999999</v>
      </c>
      <c r="C45" s="79">
        <v>102.98720000000002</v>
      </c>
      <c r="D45" s="79">
        <v>32.171999999999997</v>
      </c>
      <c r="E45" s="79">
        <v>98.221999999999994</v>
      </c>
      <c r="F45" s="79">
        <v>98.459900000000019</v>
      </c>
      <c r="G45" s="79">
        <v>88.091799999999992</v>
      </c>
      <c r="H45" s="79"/>
      <c r="I45" s="101">
        <f t="shared" si="13"/>
        <v>518.67730000000006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7.5</v>
      </c>
      <c r="P45" s="79">
        <v>7.6</v>
      </c>
      <c r="Q45" s="79">
        <v>7.3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660.50420000000008</v>
      </c>
      <c r="C46" s="27">
        <f t="shared" si="15"/>
        <v>667.05420000000004</v>
      </c>
      <c r="D46" s="27">
        <f t="shared" si="15"/>
        <v>212.67420000000001</v>
      </c>
      <c r="E46" s="27">
        <f t="shared" si="15"/>
        <v>668.69359999999995</v>
      </c>
      <c r="F46" s="27">
        <f t="shared" si="15"/>
        <v>639.45900000000017</v>
      </c>
      <c r="G46" s="27">
        <f t="shared" si="15"/>
        <v>606.09540000000004</v>
      </c>
      <c r="H46" s="27">
        <f t="shared" si="15"/>
        <v>0</v>
      </c>
      <c r="I46" s="101">
        <f t="shared" si="13"/>
        <v>3454.4806000000003</v>
      </c>
      <c r="K46" s="77" t="s">
        <v>10</v>
      </c>
      <c r="L46" s="81">
        <f t="shared" ref="L46:Q46" si="16">SUM(L39:L45)</f>
        <v>53.1</v>
      </c>
      <c r="M46" s="27">
        <f t="shared" si="16"/>
        <v>52.900000000000006</v>
      </c>
      <c r="N46" s="27">
        <f t="shared" si="16"/>
        <v>16.7</v>
      </c>
      <c r="O46" s="27">
        <f t="shared" si="16"/>
        <v>51.699999999999996</v>
      </c>
      <c r="P46" s="27">
        <f t="shared" si="16"/>
        <v>52.5</v>
      </c>
      <c r="Q46" s="27">
        <f t="shared" si="16"/>
        <v>51.199999999999996</v>
      </c>
      <c r="R46" s="101">
        <f t="shared" si="14"/>
        <v>278.10000000000002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147.6</v>
      </c>
      <c r="C47" s="30">
        <v>152.80000000000001</v>
      </c>
      <c r="D47" s="30">
        <v>153.19999999999999</v>
      </c>
      <c r="E47" s="30">
        <v>146.6</v>
      </c>
      <c r="F47" s="30">
        <v>146.30000000000001</v>
      </c>
      <c r="G47" s="30">
        <v>130.69999999999999</v>
      </c>
      <c r="H47" s="30"/>
      <c r="I47" s="102">
        <f>+((I46/I48)/7)*1000</f>
        <v>138.23451780712287</v>
      </c>
      <c r="K47" s="110" t="s">
        <v>19</v>
      </c>
      <c r="L47" s="82">
        <v>133</v>
      </c>
      <c r="M47" s="30">
        <v>132.5</v>
      </c>
      <c r="N47" s="30">
        <v>132.5</v>
      </c>
      <c r="O47" s="30">
        <v>132</v>
      </c>
      <c r="P47" s="30">
        <v>131.5</v>
      </c>
      <c r="Q47" s="30">
        <v>130.5</v>
      </c>
      <c r="R47" s="102">
        <f>+((R46/R48)/7)*1000</f>
        <v>131.98860939724727</v>
      </c>
      <c r="S47" s="63"/>
      <c r="T47" s="63"/>
    </row>
    <row r="48" spans="1:30" ht="33.75" customHeight="1" x14ac:dyDescent="0.25">
      <c r="A48" s="94" t="s">
        <v>20</v>
      </c>
      <c r="B48" s="83">
        <v>669</v>
      </c>
      <c r="C48" s="34">
        <v>674</v>
      </c>
      <c r="D48" s="34">
        <v>210</v>
      </c>
      <c r="E48" s="34">
        <v>670</v>
      </c>
      <c r="F48" s="34">
        <v>673</v>
      </c>
      <c r="G48" s="34">
        <v>674</v>
      </c>
      <c r="H48" s="34"/>
      <c r="I48" s="103">
        <f>SUM(B48:H48)</f>
        <v>3570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98.744399999999999</v>
      </c>
      <c r="C49" s="38">
        <f t="shared" si="17"/>
        <v>102.98720000000002</v>
      </c>
      <c r="D49" s="38">
        <f t="shared" si="17"/>
        <v>32.171999999999997</v>
      </c>
      <c r="E49" s="38">
        <f t="shared" si="17"/>
        <v>98.221999999999994</v>
      </c>
      <c r="F49" s="38">
        <f t="shared" si="17"/>
        <v>98.459900000000019</v>
      </c>
      <c r="G49" s="38">
        <f t="shared" si="17"/>
        <v>88.091799999999992</v>
      </c>
      <c r="H49" s="38">
        <f t="shared" si="17"/>
        <v>0</v>
      </c>
      <c r="I49" s="104">
        <f>((I46*1000)/I48)/7</f>
        <v>138.23451780712284</v>
      </c>
      <c r="K49" s="95" t="s">
        <v>21</v>
      </c>
      <c r="L49" s="84">
        <f t="shared" ref="L49" si="18">((L48*L47)*7/1000-L39-L40)/5</f>
        <v>7.5733999999999995</v>
      </c>
      <c r="M49" s="38">
        <f t="shared" ref="M49" si="19">((M48*M47)*7/1000-M39-M40)/5</f>
        <v>7.5334999999999992</v>
      </c>
      <c r="N49" s="38">
        <f t="shared" ref="N49" si="20">((N48*N47)*7/1000-N39-N40)/5</f>
        <v>2.379</v>
      </c>
      <c r="O49" s="38">
        <f t="shared" ref="O49" si="21">((O48*O47)*7/1000-O39-O40)/5</f>
        <v>7.4288000000000007</v>
      </c>
      <c r="P49" s="38">
        <f t="shared" ref="P49" si="22">((P48*P47)*7/1000-P39-P40)/5</f>
        <v>7.4936999999999996</v>
      </c>
      <c r="Q49" s="38">
        <f t="shared" ref="Q49" si="23">((Q48*Q47)*7/1000-Q39-Q40)/5</f>
        <v>7.2311999999999994</v>
      </c>
      <c r="R49" s="113">
        <f>((R46*1000)/R48)/7</f>
        <v>131.98860939724727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4">((B48*B47)*7)/1000</f>
        <v>691.21079999999995</v>
      </c>
      <c r="C50" s="42">
        <f t="shared" si="24"/>
        <v>720.9104000000001</v>
      </c>
      <c r="D50" s="42">
        <f t="shared" si="24"/>
        <v>225.20399999999998</v>
      </c>
      <c r="E50" s="42">
        <f t="shared" si="24"/>
        <v>687.55399999999997</v>
      </c>
      <c r="F50" s="42">
        <f t="shared" si="24"/>
        <v>689.21930000000009</v>
      </c>
      <c r="G50" s="42">
        <f t="shared" si="24"/>
        <v>616.6425999999999</v>
      </c>
      <c r="H50" s="42">
        <f t="shared" si="24"/>
        <v>0</v>
      </c>
      <c r="I50" s="87"/>
      <c r="K50" s="96" t="s">
        <v>22</v>
      </c>
      <c r="L50" s="85">
        <f t="shared" ref="L50:Q50" si="25">((L48*L47)*7)/1000</f>
        <v>53.067</v>
      </c>
      <c r="M50" s="42">
        <f t="shared" si="25"/>
        <v>52.8675</v>
      </c>
      <c r="N50" s="42">
        <f t="shared" si="25"/>
        <v>16.695</v>
      </c>
      <c r="O50" s="42">
        <f t="shared" si="25"/>
        <v>51.744</v>
      </c>
      <c r="P50" s="42">
        <f t="shared" si="25"/>
        <v>52.468499999999999</v>
      </c>
      <c r="Q50" s="42">
        <f t="shared" si="25"/>
        <v>51.155999999999999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6">+(B46/B48)/7*1000</f>
        <v>141.04296391202223</v>
      </c>
      <c r="C51" s="47">
        <f t="shared" si="26"/>
        <v>141.38495125052989</v>
      </c>
      <c r="D51" s="47">
        <f t="shared" si="26"/>
        <v>144.67632653061227</v>
      </c>
      <c r="E51" s="47">
        <f t="shared" si="26"/>
        <v>142.57859275053303</v>
      </c>
      <c r="F51" s="47">
        <f t="shared" si="26"/>
        <v>135.7374230524305</v>
      </c>
      <c r="G51" s="47">
        <f t="shared" si="26"/>
        <v>128.46447647308182</v>
      </c>
      <c r="H51" s="47" t="e">
        <f t="shared" si="26"/>
        <v>#DIV/0!</v>
      </c>
      <c r="I51" s="105"/>
      <c r="J51" s="50"/>
      <c r="K51" s="97" t="s">
        <v>23</v>
      </c>
      <c r="L51" s="86">
        <f t="shared" ref="L51:Q51" si="27">+(L46/L48)/7*1000</f>
        <v>133.08270676691731</v>
      </c>
      <c r="M51" s="47">
        <f t="shared" si="27"/>
        <v>132.58145363408522</v>
      </c>
      <c r="N51" s="47">
        <f t="shared" si="27"/>
        <v>132.53968253968253</v>
      </c>
      <c r="O51" s="47">
        <f t="shared" si="27"/>
        <v>131.88775510204081</v>
      </c>
      <c r="P51" s="47">
        <f t="shared" si="27"/>
        <v>131.57894736842104</v>
      </c>
      <c r="Q51" s="47">
        <f t="shared" si="27"/>
        <v>130.61224489795916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4" t="s">
        <v>70</v>
      </c>
      <c r="C55" s="425"/>
      <c r="D55" s="425"/>
      <c r="E55" s="425"/>
      <c r="F55" s="425"/>
      <c r="G55" s="426"/>
      <c r="H55" s="424" t="s">
        <v>71</v>
      </c>
      <c r="I55" s="425"/>
      <c r="J55" s="425"/>
      <c r="K55" s="425"/>
      <c r="L55" s="425"/>
      <c r="M55" s="426"/>
      <c r="N55" s="424" t="s">
        <v>8</v>
      </c>
      <c r="O55" s="425"/>
      <c r="P55" s="425"/>
      <c r="Q55" s="425"/>
      <c r="R55" s="425"/>
      <c r="S55" s="42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8.5</v>
      </c>
      <c r="H58" s="22">
        <v>8.6</v>
      </c>
      <c r="I58" s="79">
        <v>8.6999999999999993</v>
      </c>
      <c r="J58" s="79">
        <v>2.5</v>
      </c>
      <c r="K58" s="79">
        <v>8.5</v>
      </c>
      <c r="L58" s="79">
        <v>8.6</v>
      </c>
      <c r="M58" s="221">
        <v>8.6</v>
      </c>
      <c r="N58" s="22">
        <v>8.6999999999999993</v>
      </c>
      <c r="O58" s="79">
        <v>8.4</v>
      </c>
      <c r="P58" s="79">
        <v>2.5</v>
      </c>
      <c r="Q58" s="79">
        <v>8.5</v>
      </c>
      <c r="R58" s="79">
        <v>8.5</v>
      </c>
      <c r="S58" s="221">
        <v>8.3000000000000007</v>
      </c>
      <c r="T58" s="101">
        <f t="shared" ref="T58:T65" si="28">SUM(B58:S58)</f>
        <v>136.5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8.5</v>
      </c>
      <c r="H59" s="22">
        <v>8.6</v>
      </c>
      <c r="I59" s="79">
        <v>8.6999999999999993</v>
      </c>
      <c r="J59" s="79">
        <v>2.5</v>
      </c>
      <c r="K59" s="79">
        <v>8.5</v>
      </c>
      <c r="L59" s="79">
        <v>8.6</v>
      </c>
      <c r="M59" s="221">
        <v>8.6</v>
      </c>
      <c r="N59" s="22">
        <v>8.6999999999999993</v>
      </c>
      <c r="O59" s="79">
        <v>8.4</v>
      </c>
      <c r="P59" s="79">
        <v>2.5</v>
      </c>
      <c r="Q59" s="79">
        <v>8.5</v>
      </c>
      <c r="R59" s="79">
        <v>8.5</v>
      </c>
      <c r="S59" s="221">
        <v>8.3000000000000007</v>
      </c>
      <c r="T59" s="101">
        <f t="shared" si="28"/>
        <v>136.5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8.8000000000000007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2.2999999999999998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8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8.8000000000000007</v>
      </c>
      <c r="D61" s="79">
        <v>2.4</v>
      </c>
      <c r="E61" s="79">
        <v>8.6999999999999993</v>
      </c>
      <c r="F61" s="79">
        <v>8.6999999999999993</v>
      </c>
      <c r="G61" s="221">
        <v>8.5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8.5</v>
      </c>
      <c r="M61" s="221">
        <v>8.5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8"/>
        <v>136.29999999999998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79">
        <v>2.4</v>
      </c>
      <c r="E62" s="79">
        <v>8.6999999999999993</v>
      </c>
      <c r="F62" s="79">
        <v>8.6999999999999993</v>
      </c>
      <c r="G62" s="221">
        <v>8.5</v>
      </c>
      <c r="H62" s="22">
        <v>8.6999999999999993</v>
      </c>
      <c r="I62" s="79">
        <v>8.6</v>
      </c>
      <c r="J62" s="79">
        <v>2.4</v>
      </c>
      <c r="K62" s="79">
        <v>8.6</v>
      </c>
      <c r="L62" s="79">
        <v>8.5</v>
      </c>
      <c r="M62" s="221">
        <v>8.5</v>
      </c>
      <c r="N62" s="22">
        <v>8.6</v>
      </c>
      <c r="O62" s="79">
        <v>8.5</v>
      </c>
      <c r="P62" s="79">
        <v>2.4</v>
      </c>
      <c r="Q62" s="79">
        <v>8.6999999999999993</v>
      </c>
      <c r="R62" s="79">
        <v>8.6999999999999993</v>
      </c>
      <c r="S62" s="221">
        <v>8.5</v>
      </c>
      <c r="T62" s="101">
        <f t="shared" si="28"/>
        <v>136.5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79">
        <v>2.4</v>
      </c>
      <c r="E63" s="79">
        <v>8.6999999999999993</v>
      </c>
      <c r="F63" s="79">
        <v>8.6999999999999993</v>
      </c>
      <c r="G63" s="221">
        <v>8.5</v>
      </c>
      <c r="H63" s="22">
        <v>8.6999999999999993</v>
      </c>
      <c r="I63" s="79">
        <v>8.6</v>
      </c>
      <c r="J63" s="79">
        <v>2.4</v>
      </c>
      <c r="K63" s="79">
        <v>8.6</v>
      </c>
      <c r="L63" s="79">
        <v>8.5</v>
      </c>
      <c r="M63" s="221">
        <v>8.5</v>
      </c>
      <c r="N63" s="22">
        <v>8.6</v>
      </c>
      <c r="O63" s="79">
        <v>8.5</v>
      </c>
      <c r="P63" s="79">
        <v>2.4</v>
      </c>
      <c r="Q63" s="79">
        <v>8.6999999999999993</v>
      </c>
      <c r="R63" s="79">
        <v>8.6999999999999993</v>
      </c>
      <c r="S63" s="221">
        <v>8.5</v>
      </c>
      <c r="T63" s="101">
        <f t="shared" si="28"/>
        <v>136.5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8.6999999999999993</v>
      </c>
      <c r="I64" s="79">
        <v>8.6999999999999993</v>
      </c>
      <c r="J64" s="79">
        <v>2.4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8.5</v>
      </c>
      <c r="P64" s="79">
        <v>2.4</v>
      </c>
      <c r="Q64" s="79">
        <v>8.6999999999999993</v>
      </c>
      <c r="R64" s="79">
        <v>8.6999999999999993</v>
      </c>
      <c r="S64" s="221">
        <v>8.5</v>
      </c>
      <c r="T64" s="101">
        <f t="shared" si="28"/>
        <v>137.30000000000001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61.2</v>
      </c>
      <c r="C65" s="27">
        <f t="shared" ref="C65:S65" si="29">SUM(C58:C64)</f>
        <v>61.599999999999994</v>
      </c>
      <c r="D65" s="27">
        <f t="shared" si="29"/>
        <v>16.8</v>
      </c>
      <c r="E65" s="27">
        <f t="shared" si="29"/>
        <v>61.2</v>
      </c>
      <c r="F65" s="27">
        <f t="shared" si="29"/>
        <v>61.2</v>
      </c>
      <c r="G65" s="28">
        <f t="shared" si="29"/>
        <v>59.6</v>
      </c>
      <c r="H65" s="26">
        <f t="shared" si="29"/>
        <v>60.7</v>
      </c>
      <c r="I65" s="27">
        <f t="shared" si="29"/>
        <v>60.5</v>
      </c>
      <c r="J65" s="27">
        <f t="shared" si="29"/>
        <v>16.899999999999999</v>
      </c>
      <c r="K65" s="27">
        <f t="shared" si="29"/>
        <v>60.000000000000007</v>
      </c>
      <c r="L65" s="27">
        <f t="shared" si="29"/>
        <v>59.800000000000004</v>
      </c>
      <c r="M65" s="28">
        <f t="shared" si="29"/>
        <v>59.800000000000004</v>
      </c>
      <c r="N65" s="26">
        <f t="shared" si="29"/>
        <v>60.5</v>
      </c>
      <c r="O65" s="27">
        <f t="shared" si="29"/>
        <v>59.3</v>
      </c>
      <c r="P65" s="27">
        <f t="shared" si="29"/>
        <v>17</v>
      </c>
      <c r="Q65" s="27">
        <f t="shared" si="29"/>
        <v>60.300000000000011</v>
      </c>
      <c r="R65" s="27">
        <f t="shared" si="29"/>
        <v>60.300000000000011</v>
      </c>
      <c r="S65" s="28">
        <f t="shared" si="29"/>
        <v>59.1</v>
      </c>
      <c r="T65" s="101">
        <f t="shared" si="28"/>
        <v>955.79999999999984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134.5</v>
      </c>
      <c r="C66" s="30">
        <v>135.5</v>
      </c>
      <c r="D66" s="30">
        <v>133</v>
      </c>
      <c r="E66" s="30">
        <v>134.5</v>
      </c>
      <c r="F66" s="30">
        <v>134.5</v>
      </c>
      <c r="G66" s="31">
        <v>133</v>
      </c>
      <c r="H66" s="29">
        <v>133.5</v>
      </c>
      <c r="I66" s="30">
        <v>133</v>
      </c>
      <c r="J66" s="30">
        <v>134.5</v>
      </c>
      <c r="K66" s="30">
        <v>132</v>
      </c>
      <c r="L66" s="30">
        <v>131.5</v>
      </c>
      <c r="M66" s="31">
        <v>131.5</v>
      </c>
      <c r="N66" s="29">
        <v>133</v>
      </c>
      <c r="O66" s="30">
        <v>132.5</v>
      </c>
      <c r="P66" s="30">
        <v>134.5</v>
      </c>
      <c r="Q66" s="30">
        <v>132.5</v>
      </c>
      <c r="R66" s="30">
        <v>132.5</v>
      </c>
      <c r="S66" s="31">
        <v>132</v>
      </c>
      <c r="T66" s="102">
        <f>+((T65/T67)/7)*1000</f>
        <v>133.08270676691728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8.7195</v>
      </c>
      <c r="C68" s="38">
        <f t="shared" ref="C68:S68" si="30">((C67*C66)*7/1000-C58-C59)/5</f>
        <v>8.8105000000000011</v>
      </c>
      <c r="D68" s="38">
        <f t="shared" si="30"/>
        <v>2.3915999999999995</v>
      </c>
      <c r="E68" s="38">
        <f t="shared" si="30"/>
        <v>8.7195</v>
      </c>
      <c r="F68" s="38">
        <f t="shared" si="30"/>
        <v>8.7195</v>
      </c>
      <c r="G68" s="39">
        <f t="shared" si="30"/>
        <v>8.5167999999999999</v>
      </c>
      <c r="H68" s="37">
        <f t="shared" si="30"/>
        <v>8.708499999999999</v>
      </c>
      <c r="I68" s="38">
        <f t="shared" si="30"/>
        <v>8.6229999999999993</v>
      </c>
      <c r="J68" s="38">
        <f t="shared" si="30"/>
        <v>2.3893999999999997</v>
      </c>
      <c r="K68" s="38">
        <f t="shared" si="30"/>
        <v>8.6120000000000001</v>
      </c>
      <c r="L68" s="38">
        <f t="shared" si="30"/>
        <v>8.5265000000000004</v>
      </c>
      <c r="M68" s="39">
        <f t="shared" si="30"/>
        <v>8.5265000000000004</v>
      </c>
      <c r="N68" s="37">
        <f t="shared" si="30"/>
        <v>8.6229999999999993</v>
      </c>
      <c r="O68" s="38">
        <f t="shared" si="30"/>
        <v>8.5120000000000005</v>
      </c>
      <c r="P68" s="38">
        <f t="shared" si="30"/>
        <v>2.3893999999999997</v>
      </c>
      <c r="Q68" s="38">
        <f t="shared" si="30"/>
        <v>8.6575000000000006</v>
      </c>
      <c r="R68" s="38">
        <f t="shared" si="30"/>
        <v>8.6575000000000006</v>
      </c>
      <c r="S68" s="39">
        <f t="shared" si="30"/>
        <v>8.507200000000001</v>
      </c>
      <c r="T68" s="116">
        <f>((T65*1000)/T67)/7</f>
        <v>133.08270676691728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61.197499999999998</v>
      </c>
      <c r="C69" s="42">
        <f>((C67*C66)*7)/1000</f>
        <v>61.652500000000003</v>
      </c>
      <c r="D69" s="42">
        <f>((D67*D66)*7)/1000</f>
        <v>16.757999999999999</v>
      </c>
      <c r="E69" s="42">
        <f t="shared" ref="E69:R69" si="31">((E67*E66)*7)/1000</f>
        <v>61.197499999999998</v>
      </c>
      <c r="F69" s="42">
        <f t="shared" si="31"/>
        <v>61.197499999999998</v>
      </c>
      <c r="G69" s="87">
        <f t="shared" si="31"/>
        <v>59.584000000000003</v>
      </c>
      <c r="H69" s="41">
        <f t="shared" si="31"/>
        <v>60.7425</v>
      </c>
      <c r="I69" s="42">
        <f t="shared" si="31"/>
        <v>60.515000000000001</v>
      </c>
      <c r="J69" s="42">
        <f t="shared" si="31"/>
        <v>16.946999999999999</v>
      </c>
      <c r="K69" s="42">
        <f t="shared" si="31"/>
        <v>60.06</v>
      </c>
      <c r="L69" s="42">
        <f t="shared" si="31"/>
        <v>59.832500000000003</v>
      </c>
      <c r="M69" s="87">
        <f t="shared" si="31"/>
        <v>59.832500000000003</v>
      </c>
      <c r="N69" s="41">
        <f t="shared" si="31"/>
        <v>60.515000000000001</v>
      </c>
      <c r="O69" s="42">
        <f t="shared" si="31"/>
        <v>59.36</v>
      </c>
      <c r="P69" s="42">
        <f t="shared" si="31"/>
        <v>16.946999999999999</v>
      </c>
      <c r="Q69" s="42">
        <f t="shared" si="31"/>
        <v>60.287500000000001</v>
      </c>
      <c r="R69" s="42">
        <f t="shared" si="31"/>
        <v>60.287500000000001</v>
      </c>
      <c r="S69" s="87">
        <f>((S67*S66)*7)/1000</f>
        <v>59.136000000000003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134.50549450549451</v>
      </c>
      <c r="C70" s="47">
        <f>+(C65/C67)/7*1000</f>
        <v>135.38461538461539</v>
      </c>
      <c r="D70" s="47">
        <f>+(D65/D67)/7*1000</f>
        <v>133.33333333333334</v>
      </c>
      <c r="E70" s="47">
        <f t="shared" ref="E70:R70" si="32">+(E65/E67)/7*1000</f>
        <v>134.50549450549451</v>
      </c>
      <c r="F70" s="47">
        <f t="shared" si="32"/>
        <v>134.50549450549451</v>
      </c>
      <c r="G70" s="48">
        <f t="shared" si="32"/>
        <v>133.03571428571428</v>
      </c>
      <c r="H70" s="46">
        <f t="shared" si="32"/>
        <v>133.4065934065934</v>
      </c>
      <c r="I70" s="47">
        <f t="shared" si="32"/>
        <v>132.96703296703296</v>
      </c>
      <c r="J70" s="47">
        <f t="shared" si="32"/>
        <v>134.12698412698413</v>
      </c>
      <c r="K70" s="47">
        <f t="shared" si="32"/>
        <v>131.86813186813191</v>
      </c>
      <c r="L70" s="47">
        <f t="shared" si="32"/>
        <v>131.42857142857142</v>
      </c>
      <c r="M70" s="48">
        <f t="shared" si="32"/>
        <v>131.42857142857142</v>
      </c>
      <c r="N70" s="46">
        <f t="shared" si="32"/>
        <v>132.96703296703296</v>
      </c>
      <c r="O70" s="47">
        <f t="shared" si="32"/>
        <v>132.36607142857142</v>
      </c>
      <c r="P70" s="47">
        <f t="shared" si="32"/>
        <v>134.92063492063491</v>
      </c>
      <c r="Q70" s="47">
        <f t="shared" si="32"/>
        <v>132.52747252747255</v>
      </c>
      <c r="R70" s="47">
        <f t="shared" si="32"/>
        <v>132.52747252747255</v>
      </c>
      <c r="S70" s="48">
        <f>+(S65/S67)/7*1000</f>
        <v>131.91964285714286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406" t="s">
        <v>52</v>
      </c>
      <c r="L11" s="406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20"/>
      <c r="K15" s="421" t="s">
        <v>8</v>
      </c>
      <c r="L15" s="422"/>
      <c r="M15" s="422"/>
      <c r="N15" s="422"/>
      <c r="O15" s="422"/>
      <c r="P15" s="422"/>
      <c r="Q15" s="423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25</v>
      </c>
      <c r="C36" s="408"/>
      <c r="D36" s="408"/>
      <c r="E36" s="408"/>
      <c r="F36" s="408"/>
      <c r="G36" s="408"/>
      <c r="H36" s="99"/>
      <c r="I36" s="53" t="s">
        <v>26</v>
      </c>
      <c r="J36" s="107"/>
      <c r="K36" s="413" t="s">
        <v>25</v>
      </c>
      <c r="L36" s="413"/>
      <c r="M36" s="413"/>
      <c r="N36" s="413"/>
      <c r="O36" s="40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8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5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2"/>
      <c r="Z3" s="2"/>
      <c r="AA3" s="2"/>
      <c r="AB3" s="2"/>
      <c r="AC3" s="2"/>
      <c r="AD3" s="3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5" t="s">
        <v>1</v>
      </c>
      <c r="B9" s="385"/>
      <c r="C9" s="385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5"/>
      <c r="B10" s="385"/>
      <c r="C10" s="3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5" t="s">
        <v>4</v>
      </c>
      <c r="B11" s="385"/>
      <c r="C11" s="385"/>
      <c r="D11" s="1"/>
      <c r="E11" s="383">
        <v>2</v>
      </c>
      <c r="F11" s="1"/>
      <c r="G11" s="1"/>
      <c r="H11" s="1"/>
      <c r="I11" s="1"/>
      <c r="J11" s="1"/>
      <c r="K11" s="406" t="s">
        <v>116</v>
      </c>
      <c r="L11" s="406"/>
      <c r="M11" s="384"/>
      <c r="N11" s="38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5"/>
      <c r="B12" s="385"/>
      <c r="C12" s="385"/>
      <c r="D12" s="1"/>
      <c r="E12" s="5"/>
      <c r="F12" s="1"/>
      <c r="G12" s="1"/>
      <c r="H12" s="1"/>
      <c r="I12" s="1"/>
      <c r="J12" s="1"/>
      <c r="K12" s="384"/>
      <c r="L12" s="384"/>
      <c r="M12" s="384"/>
      <c r="N12" s="38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5"/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84"/>
      <c r="M13" s="384"/>
      <c r="N13" s="384"/>
      <c r="O13" s="384"/>
      <c r="P13" s="384"/>
      <c r="Q13" s="384"/>
      <c r="R13" s="384"/>
      <c r="S13" s="384"/>
      <c r="T13" s="384"/>
      <c r="U13" s="384"/>
      <c r="V13" s="384"/>
      <c r="W13" s="1"/>
      <c r="X13" s="1"/>
      <c r="Y13" s="1"/>
    </row>
    <row r="14" spans="1:30" s="3" customFormat="1" ht="27" thickBot="1" x14ac:dyDescent="0.3">
      <c r="A14" s="3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70</v>
      </c>
      <c r="C15" s="419"/>
      <c r="D15" s="419"/>
      <c r="E15" s="419"/>
      <c r="F15" s="419"/>
      <c r="G15" s="420"/>
      <c r="H15" s="418" t="s">
        <v>71</v>
      </c>
      <c r="I15" s="419"/>
      <c r="J15" s="419"/>
      <c r="K15" s="419"/>
      <c r="L15" s="419"/>
      <c r="M15" s="420"/>
      <c r="N15" s="421" t="s">
        <v>8</v>
      </c>
      <c r="O15" s="422"/>
      <c r="P15" s="422"/>
      <c r="Q15" s="422"/>
      <c r="R15" s="422"/>
      <c r="S15" s="42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123.196</v>
      </c>
      <c r="C18" s="23">
        <v>123.68229999999998</v>
      </c>
      <c r="D18" s="23">
        <v>34.689399999999999</v>
      </c>
      <c r="E18" s="23">
        <v>123.35809999999999</v>
      </c>
      <c r="F18" s="122">
        <v>123.68229999999998</v>
      </c>
      <c r="G18" s="24">
        <v>123.5202</v>
      </c>
      <c r="H18" s="23">
        <v>123.5202</v>
      </c>
      <c r="I18" s="23">
        <v>123.196</v>
      </c>
      <c r="J18" s="23">
        <v>34.527299999999997</v>
      </c>
      <c r="K18" s="23">
        <v>123.03389999999999</v>
      </c>
      <c r="L18" s="23">
        <v>123.35809999999999</v>
      </c>
      <c r="M18" s="23">
        <v>123.03389999999999</v>
      </c>
      <c r="N18" s="22">
        <v>123.5202</v>
      </c>
      <c r="O18" s="23">
        <v>123.68229999999998</v>
      </c>
      <c r="P18" s="23">
        <v>33.625999999999998</v>
      </c>
      <c r="Q18" s="23">
        <v>123.03389999999999</v>
      </c>
      <c r="R18" s="23">
        <v>122.87179999999999</v>
      </c>
      <c r="S18" s="24">
        <v>123.03389999999999</v>
      </c>
      <c r="T18" s="25">
        <f t="shared" ref="T18:T25" si="0">SUM(B18:S18)</f>
        <v>1952.5657999999994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123.196</v>
      </c>
      <c r="C19" s="23">
        <v>123.68229999999998</v>
      </c>
      <c r="D19" s="23">
        <v>34.689399999999999</v>
      </c>
      <c r="E19" s="23">
        <v>123.35809999999999</v>
      </c>
      <c r="F19" s="122">
        <v>123.68229999999998</v>
      </c>
      <c r="G19" s="24">
        <v>123.5202</v>
      </c>
      <c r="H19" s="23">
        <v>123.5202</v>
      </c>
      <c r="I19" s="23">
        <v>123.196</v>
      </c>
      <c r="J19" s="23">
        <v>34.527299999999997</v>
      </c>
      <c r="K19" s="23">
        <v>123.03389999999999</v>
      </c>
      <c r="L19" s="23">
        <v>123.35809999999999</v>
      </c>
      <c r="M19" s="23">
        <v>123.03389999999999</v>
      </c>
      <c r="N19" s="22">
        <v>123.5202</v>
      </c>
      <c r="O19" s="23">
        <v>123.68229999999998</v>
      </c>
      <c r="P19" s="23">
        <v>34.689399999999999</v>
      </c>
      <c r="Q19" s="23">
        <v>123.03389999999999</v>
      </c>
      <c r="R19" s="23">
        <v>122.87179999999999</v>
      </c>
      <c r="S19" s="24">
        <v>123.03389999999999</v>
      </c>
      <c r="T19" s="25">
        <f t="shared" si="0"/>
        <v>1953.6291999999994</v>
      </c>
      <c r="V19" s="2"/>
      <c r="W19" s="19"/>
    </row>
    <row r="20" spans="1:32" ht="39.75" customHeight="1" x14ac:dyDescent="0.25">
      <c r="A20" s="91" t="s">
        <v>14</v>
      </c>
      <c r="B20" s="76">
        <v>122.51517999999999</v>
      </c>
      <c r="C20" s="23">
        <v>123.45536000000001</v>
      </c>
      <c r="D20" s="23">
        <v>34.462459999999993</v>
      </c>
      <c r="E20" s="23">
        <v>122.90421999999997</v>
      </c>
      <c r="F20" s="122">
        <v>123.00148000000002</v>
      </c>
      <c r="G20" s="24">
        <v>123.52019999999997</v>
      </c>
      <c r="H20" s="23">
        <v>123.06631999999998</v>
      </c>
      <c r="I20" s="23">
        <v>123.19599999999998</v>
      </c>
      <c r="J20" s="23">
        <v>33.84648</v>
      </c>
      <c r="K20" s="23">
        <v>123.03389999999997</v>
      </c>
      <c r="L20" s="23">
        <v>123.35809999999996</v>
      </c>
      <c r="M20" s="23">
        <v>122.58001999999999</v>
      </c>
      <c r="N20" s="22">
        <v>123.52019999999997</v>
      </c>
      <c r="O20" s="23">
        <v>123.68230000000001</v>
      </c>
      <c r="P20" s="23">
        <v>34.902079999999998</v>
      </c>
      <c r="Q20" s="23">
        <v>122.58001999999999</v>
      </c>
      <c r="R20" s="23">
        <v>122.41791999999998</v>
      </c>
      <c r="S20" s="24">
        <v>122.58001999999999</v>
      </c>
      <c r="T20" s="25">
        <f t="shared" si="0"/>
        <v>1948.6222599999996</v>
      </c>
      <c r="V20" s="2"/>
      <c r="W20" s="19"/>
    </row>
    <row r="21" spans="1:32" ht="39.950000000000003" customHeight="1" x14ac:dyDescent="0.25">
      <c r="A21" s="92" t="s">
        <v>15</v>
      </c>
      <c r="B21" s="76">
        <v>122.51517999999999</v>
      </c>
      <c r="C21" s="23">
        <v>123.45536000000001</v>
      </c>
      <c r="D21" s="23">
        <v>34.462459999999993</v>
      </c>
      <c r="E21" s="23">
        <v>122.90421999999997</v>
      </c>
      <c r="F21" s="122">
        <v>123.00148000000002</v>
      </c>
      <c r="G21" s="24">
        <v>123.52019999999997</v>
      </c>
      <c r="H21" s="23">
        <v>123.06631999999998</v>
      </c>
      <c r="I21" s="23">
        <v>123.19599999999998</v>
      </c>
      <c r="J21" s="23">
        <v>33.84648</v>
      </c>
      <c r="K21" s="23">
        <v>123.03389999999997</v>
      </c>
      <c r="L21" s="23">
        <v>123.35809999999996</v>
      </c>
      <c r="M21" s="23">
        <v>122.58001999999999</v>
      </c>
      <c r="N21" s="22">
        <v>123.52019999999997</v>
      </c>
      <c r="O21" s="23">
        <v>123.68230000000001</v>
      </c>
      <c r="P21" s="23">
        <v>34.902079999999998</v>
      </c>
      <c r="Q21" s="23">
        <v>122.58001999999999</v>
      </c>
      <c r="R21" s="23">
        <v>122.41791999999998</v>
      </c>
      <c r="S21" s="24">
        <v>122.58001999999999</v>
      </c>
      <c r="T21" s="25">
        <f t="shared" si="0"/>
        <v>1948.6222599999996</v>
      </c>
      <c r="V21" s="2"/>
      <c r="W21" s="19"/>
    </row>
    <row r="22" spans="1:32" ht="39.950000000000003" customHeight="1" x14ac:dyDescent="0.25">
      <c r="A22" s="91" t="s">
        <v>16</v>
      </c>
      <c r="B22" s="76">
        <v>122.51517999999999</v>
      </c>
      <c r="C22" s="23">
        <v>123.45536000000001</v>
      </c>
      <c r="D22" s="23">
        <v>34.462459999999993</v>
      </c>
      <c r="E22" s="23">
        <v>122.90421999999997</v>
      </c>
      <c r="F22" s="122">
        <v>123.00148000000002</v>
      </c>
      <c r="G22" s="24">
        <v>123.52019999999997</v>
      </c>
      <c r="H22" s="23">
        <v>123.06631999999998</v>
      </c>
      <c r="I22" s="23">
        <v>123.19599999999998</v>
      </c>
      <c r="J22" s="23">
        <v>33.84648</v>
      </c>
      <c r="K22" s="23">
        <v>123.03389999999997</v>
      </c>
      <c r="L22" s="23">
        <v>123.35809999999996</v>
      </c>
      <c r="M22" s="23">
        <v>122.58001999999999</v>
      </c>
      <c r="N22" s="22">
        <v>123.52019999999997</v>
      </c>
      <c r="O22" s="23">
        <v>123.68230000000001</v>
      </c>
      <c r="P22" s="23">
        <v>34.902079999999998</v>
      </c>
      <c r="Q22" s="23">
        <v>122.58001999999999</v>
      </c>
      <c r="R22" s="23">
        <v>122.41791999999998</v>
      </c>
      <c r="S22" s="24">
        <v>122.58001999999999</v>
      </c>
      <c r="T22" s="25">
        <f t="shared" si="0"/>
        <v>1948.6222599999996</v>
      </c>
      <c r="V22" s="2"/>
      <c r="W22" s="19"/>
    </row>
    <row r="23" spans="1:32" ht="39.950000000000003" customHeight="1" x14ac:dyDescent="0.25">
      <c r="A23" s="92" t="s">
        <v>17</v>
      </c>
      <c r="B23" s="76">
        <v>122.51517999999999</v>
      </c>
      <c r="C23" s="23">
        <v>123.45536000000001</v>
      </c>
      <c r="D23" s="23">
        <v>34.462459999999993</v>
      </c>
      <c r="E23" s="23">
        <v>122.90421999999997</v>
      </c>
      <c r="F23" s="122">
        <v>123.00148000000002</v>
      </c>
      <c r="G23" s="24">
        <v>123.52019999999997</v>
      </c>
      <c r="H23" s="23">
        <v>123.06631999999998</v>
      </c>
      <c r="I23" s="23">
        <v>123.19599999999998</v>
      </c>
      <c r="J23" s="23">
        <v>33.84648</v>
      </c>
      <c r="K23" s="23">
        <v>123.03389999999997</v>
      </c>
      <c r="L23" s="23">
        <v>123.35809999999996</v>
      </c>
      <c r="M23" s="23">
        <v>122.58001999999999</v>
      </c>
      <c r="N23" s="22">
        <v>123.52019999999997</v>
      </c>
      <c r="O23" s="23">
        <v>123.68230000000001</v>
      </c>
      <c r="P23" s="23">
        <v>34.902079999999998</v>
      </c>
      <c r="Q23" s="23">
        <v>122.58001999999999</v>
      </c>
      <c r="R23" s="23">
        <v>122.41791999999998</v>
      </c>
      <c r="S23" s="24">
        <v>122.58001999999999</v>
      </c>
      <c r="T23" s="25">
        <f t="shared" si="0"/>
        <v>1948.6222599999996</v>
      </c>
      <c r="V23" s="2"/>
      <c r="W23" s="19"/>
    </row>
    <row r="24" spans="1:32" ht="39.950000000000003" customHeight="1" x14ac:dyDescent="0.25">
      <c r="A24" s="91" t="s">
        <v>18</v>
      </c>
      <c r="B24" s="76">
        <v>122.51517999999999</v>
      </c>
      <c r="C24" s="23">
        <v>123.45536000000001</v>
      </c>
      <c r="D24" s="23">
        <v>34.462459999999993</v>
      </c>
      <c r="E24" s="23">
        <v>122.90421999999997</v>
      </c>
      <c r="F24" s="122">
        <v>123.00148000000002</v>
      </c>
      <c r="G24" s="24">
        <v>123.52019999999997</v>
      </c>
      <c r="H24" s="23">
        <v>123.06631999999998</v>
      </c>
      <c r="I24" s="23">
        <v>123.19599999999998</v>
      </c>
      <c r="J24" s="23">
        <v>33.84648</v>
      </c>
      <c r="K24" s="23">
        <v>123.03389999999997</v>
      </c>
      <c r="L24" s="23">
        <v>123.35809999999996</v>
      </c>
      <c r="M24" s="23">
        <v>122.58001999999999</v>
      </c>
      <c r="N24" s="22">
        <v>123.52019999999997</v>
      </c>
      <c r="O24" s="23">
        <v>123.68230000000001</v>
      </c>
      <c r="P24" s="23">
        <v>34.902079999999998</v>
      </c>
      <c r="Q24" s="23">
        <v>122.58001999999999</v>
      </c>
      <c r="R24" s="23">
        <v>122.41791999999998</v>
      </c>
      <c r="S24" s="24">
        <v>122.58001999999999</v>
      </c>
      <c r="T24" s="25">
        <f t="shared" si="0"/>
        <v>1948.6222599999996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858.96789999999987</v>
      </c>
      <c r="C25" s="27">
        <f t="shared" si="1"/>
        <v>864.64140000000009</v>
      </c>
      <c r="D25" s="27">
        <f t="shared" si="1"/>
        <v>241.69109999999998</v>
      </c>
      <c r="E25" s="27">
        <f t="shared" si="1"/>
        <v>861.23729999999989</v>
      </c>
      <c r="F25" s="27">
        <f t="shared" si="1"/>
        <v>862.37200000000007</v>
      </c>
      <c r="G25" s="228">
        <f t="shared" si="1"/>
        <v>864.64139999999975</v>
      </c>
      <c r="H25" s="27">
        <f t="shared" si="1"/>
        <v>862.37199999999996</v>
      </c>
      <c r="I25" s="27">
        <f t="shared" si="1"/>
        <v>862.37199999999996</v>
      </c>
      <c r="J25" s="27">
        <f t="shared" si="1"/>
        <v>238.28699999999998</v>
      </c>
      <c r="K25" s="27">
        <f t="shared" si="1"/>
        <v>861.23729999999989</v>
      </c>
      <c r="L25" s="27">
        <f t="shared" si="1"/>
        <v>863.50669999999968</v>
      </c>
      <c r="M25" s="27">
        <f t="shared" si="1"/>
        <v>858.96789999999987</v>
      </c>
      <c r="N25" s="26">
        <f>SUM(N18:N24)</f>
        <v>864.64139999999975</v>
      </c>
      <c r="O25" s="27">
        <f t="shared" ref="O25:Q25" si="2">SUM(O18:O24)</f>
        <v>865.77610000000016</v>
      </c>
      <c r="P25" s="27">
        <f t="shared" si="2"/>
        <v>242.82580000000002</v>
      </c>
      <c r="Q25" s="27">
        <f t="shared" si="2"/>
        <v>858.96789999999987</v>
      </c>
      <c r="R25" s="27">
        <f>SUM(R18:R24)</f>
        <v>857.83319999999992</v>
      </c>
      <c r="S25" s="28">
        <f t="shared" ref="S25" si="3">SUM(S18:S24)</f>
        <v>858.96789999999987</v>
      </c>
      <c r="T25" s="25">
        <f t="shared" si="0"/>
        <v>13649.3063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162.1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762</v>
      </c>
      <c r="D27" s="34">
        <v>213</v>
      </c>
      <c r="E27" s="34">
        <v>759</v>
      </c>
      <c r="F27" s="34">
        <v>760</v>
      </c>
      <c r="G27" s="230">
        <v>762</v>
      </c>
      <c r="H27" s="34">
        <v>760</v>
      </c>
      <c r="I27" s="34">
        <v>760</v>
      </c>
      <c r="J27" s="34">
        <v>210</v>
      </c>
      <c r="K27" s="34">
        <v>759</v>
      </c>
      <c r="L27" s="34">
        <v>761</v>
      </c>
      <c r="M27" s="34">
        <v>757</v>
      </c>
      <c r="N27" s="33">
        <v>762</v>
      </c>
      <c r="O27" s="34">
        <v>763</v>
      </c>
      <c r="P27" s="34">
        <v>214</v>
      </c>
      <c r="Q27" s="34">
        <v>757</v>
      </c>
      <c r="R27" s="34">
        <v>756</v>
      </c>
      <c r="S27" s="35">
        <v>757</v>
      </c>
      <c r="T27" s="36">
        <f>SUM(B27:S27)</f>
        <v>12029</v>
      </c>
      <c r="U27" s="2">
        <f>((T25*1000)/T27)/7</f>
        <v>162.1</v>
      </c>
    </row>
    <row r="28" spans="1:32" s="2" customFormat="1" ht="33" customHeight="1" x14ac:dyDescent="0.25">
      <c r="A28" s="95" t="s">
        <v>21</v>
      </c>
      <c r="B28" s="210">
        <f t="shared" ref="B28:S28" si="4">((B27*B26)*7/1000-B18-B19)/5</f>
        <v>122.51517999999999</v>
      </c>
      <c r="C28" s="38">
        <f t="shared" si="4"/>
        <v>123.45536000000001</v>
      </c>
      <c r="D28" s="38">
        <f t="shared" si="4"/>
        <v>34.462459999999993</v>
      </c>
      <c r="E28" s="38">
        <f t="shared" si="4"/>
        <v>122.90421999999997</v>
      </c>
      <c r="F28" s="38">
        <f t="shared" si="4"/>
        <v>123.00148000000002</v>
      </c>
      <c r="G28" s="231">
        <f t="shared" si="4"/>
        <v>123.52019999999997</v>
      </c>
      <c r="H28" s="38">
        <f t="shared" si="4"/>
        <v>123.06631999999998</v>
      </c>
      <c r="I28" s="38">
        <f t="shared" si="4"/>
        <v>123.19599999999998</v>
      </c>
      <c r="J28" s="38">
        <f t="shared" si="4"/>
        <v>33.84648</v>
      </c>
      <c r="K28" s="38">
        <f t="shared" si="4"/>
        <v>123.03389999999997</v>
      </c>
      <c r="L28" s="38">
        <f t="shared" si="4"/>
        <v>123.35809999999996</v>
      </c>
      <c r="M28" s="38">
        <f t="shared" si="4"/>
        <v>122.58001999999999</v>
      </c>
      <c r="N28" s="37">
        <f t="shared" si="4"/>
        <v>123.52019999999997</v>
      </c>
      <c r="O28" s="38">
        <f t="shared" si="4"/>
        <v>123.68230000000001</v>
      </c>
      <c r="P28" s="38">
        <f t="shared" si="4"/>
        <v>34.902079999999998</v>
      </c>
      <c r="Q28" s="38">
        <f t="shared" si="4"/>
        <v>122.58001999999999</v>
      </c>
      <c r="R28" s="38">
        <f t="shared" si="4"/>
        <v>122.41791999999998</v>
      </c>
      <c r="S28" s="39">
        <f t="shared" si="4"/>
        <v>122.58001999999999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864.64139999999998</v>
      </c>
      <c r="D29" s="42">
        <f t="shared" si="5"/>
        <v>241.69109999999998</v>
      </c>
      <c r="E29" s="42">
        <f>((E27*E26)*7)/1000</f>
        <v>861.23729999999989</v>
      </c>
      <c r="F29" s="42">
        <f>((F27*F26)*7)/1000</f>
        <v>862.37199999999996</v>
      </c>
      <c r="G29" s="232">
        <f>((G27*G26)*7)/1000</f>
        <v>864.64139999999998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238.28700000000001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858.96789999999999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242.82580000000002</v>
      </c>
      <c r="Q29" s="42">
        <f t="shared" si="8"/>
        <v>858.96789999999999</v>
      </c>
      <c r="R29" s="43">
        <f t="shared" si="8"/>
        <v>857.83319999999992</v>
      </c>
      <c r="S29" s="44">
        <f t="shared" si="8"/>
        <v>858.96789999999999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162.09999999999997</v>
      </c>
      <c r="C30" s="47">
        <f t="shared" si="9"/>
        <v>162.1</v>
      </c>
      <c r="D30" s="47">
        <f t="shared" si="9"/>
        <v>162.09999999999997</v>
      </c>
      <c r="E30" s="47">
        <f>+(E25/E27)/7*1000</f>
        <v>162.09999999999997</v>
      </c>
      <c r="F30" s="47">
        <f t="shared" ref="F30:H30" si="10">+(F25/F27)/7*1000</f>
        <v>162.1</v>
      </c>
      <c r="G30" s="233">
        <f t="shared" si="10"/>
        <v>162.09999999999994</v>
      </c>
      <c r="H30" s="47">
        <f t="shared" si="10"/>
        <v>162.1</v>
      </c>
      <c r="I30" s="47">
        <f>+(I25/I27)/7*1000</f>
        <v>162.1</v>
      </c>
      <c r="J30" s="47">
        <f t="shared" ref="J30:M30" si="11">+(J25/J27)/7*1000</f>
        <v>162.09999999999997</v>
      </c>
      <c r="K30" s="47">
        <f t="shared" si="11"/>
        <v>162.09999999999997</v>
      </c>
      <c r="L30" s="47">
        <f t="shared" si="11"/>
        <v>162.09999999999994</v>
      </c>
      <c r="M30" s="47">
        <f t="shared" si="11"/>
        <v>162.09999999999997</v>
      </c>
      <c r="N30" s="46">
        <f>+(N25/N27)/7*1000</f>
        <v>162.09999999999994</v>
      </c>
      <c r="O30" s="47">
        <f t="shared" ref="O30:S30" si="12">+(O25/O27)/7*1000</f>
        <v>162.10000000000005</v>
      </c>
      <c r="P30" s="47">
        <f t="shared" si="12"/>
        <v>162.1</v>
      </c>
      <c r="Q30" s="47">
        <f t="shared" si="12"/>
        <v>162.09999999999997</v>
      </c>
      <c r="R30" s="47">
        <f t="shared" si="12"/>
        <v>162.09999999999997</v>
      </c>
      <c r="S30" s="48">
        <f t="shared" si="12"/>
        <v>162.09999999999997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2" t="s">
        <v>8</v>
      </c>
      <c r="M36" s="413"/>
      <c r="N36" s="413"/>
      <c r="O36" s="413"/>
      <c r="P36" s="413"/>
      <c r="Q36" s="40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98.744399999999999</v>
      </c>
      <c r="C39" s="79">
        <v>102.98720000000002</v>
      </c>
      <c r="D39" s="79">
        <v>32.171999999999997</v>
      </c>
      <c r="E39" s="79">
        <v>98.221999999999994</v>
      </c>
      <c r="F39" s="79">
        <v>98.459900000000019</v>
      </c>
      <c r="G39" s="79">
        <v>88.091799999999992</v>
      </c>
      <c r="H39" s="79"/>
      <c r="I39" s="101">
        <f t="shared" ref="I39:I46" si="13">SUM(B39:H39)</f>
        <v>518.67730000000006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7.5</v>
      </c>
      <c r="P39" s="79">
        <v>7.6</v>
      </c>
      <c r="Q39" s="79">
        <v>7.3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101.98429999999999</v>
      </c>
      <c r="C40" s="79">
        <v>102.98720000000002</v>
      </c>
      <c r="D40" s="79">
        <v>32.216099999999997</v>
      </c>
      <c r="E40" s="79">
        <v>101.19360000000002</v>
      </c>
      <c r="F40" s="79">
        <v>101.7364</v>
      </c>
      <c r="G40" s="79">
        <v>90.313599999999994</v>
      </c>
      <c r="H40" s="79"/>
      <c r="I40" s="101">
        <f t="shared" si="13"/>
        <v>530.43119999999999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7.5</v>
      </c>
      <c r="P40" s="79">
        <v>7.6</v>
      </c>
      <c r="Q40" s="79">
        <v>7.3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105.85289999999999</v>
      </c>
      <c r="C41" s="79">
        <v>106.4877</v>
      </c>
      <c r="D41" s="79">
        <v>32.216099999999997</v>
      </c>
      <c r="E41" s="79">
        <v>105.37679999999999</v>
      </c>
      <c r="F41" s="79">
        <v>101.7364</v>
      </c>
      <c r="G41" s="79">
        <v>90.313599999999994</v>
      </c>
      <c r="H41" s="23"/>
      <c r="I41" s="101">
        <f t="shared" si="13"/>
        <v>541.98349999999994</v>
      </c>
      <c r="J41" s="2"/>
      <c r="K41" s="91" t="s">
        <v>14</v>
      </c>
      <c r="L41" s="79">
        <v>7.4</v>
      </c>
      <c r="M41" s="79">
        <v>7.6</v>
      </c>
      <c r="N41" s="79">
        <v>2.4</v>
      </c>
      <c r="O41" s="79">
        <v>7.4</v>
      </c>
      <c r="P41" s="79">
        <v>7.5</v>
      </c>
      <c r="Q41" s="79">
        <v>7.3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105.85289999999999</v>
      </c>
      <c r="C42" s="79">
        <v>106.4877</v>
      </c>
      <c r="D42" s="79">
        <v>32.216099999999997</v>
      </c>
      <c r="E42" s="79">
        <v>105.37679999999999</v>
      </c>
      <c r="F42" s="79">
        <v>101.7364</v>
      </c>
      <c r="G42" s="79">
        <v>93.787199999999999</v>
      </c>
      <c r="H42" s="79"/>
      <c r="I42" s="101">
        <f t="shared" si="13"/>
        <v>545.45709999999997</v>
      </c>
      <c r="J42" s="2"/>
      <c r="K42" s="92" t="s">
        <v>15</v>
      </c>
      <c r="L42" s="79">
        <v>7.4</v>
      </c>
      <c r="M42" s="79">
        <v>7.6</v>
      </c>
      <c r="N42" s="79">
        <v>2.4</v>
      </c>
      <c r="O42" s="79">
        <v>7.4</v>
      </c>
      <c r="P42" s="79">
        <v>7.5</v>
      </c>
      <c r="Q42" s="79">
        <v>7.3</v>
      </c>
      <c r="R42" s="101">
        <f t="shared" si="14"/>
        <v>39.599999999999994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105.85289999999999</v>
      </c>
      <c r="C43" s="79">
        <v>106.4877</v>
      </c>
      <c r="D43" s="79">
        <v>32.216099999999997</v>
      </c>
      <c r="E43" s="79">
        <v>105.37679999999999</v>
      </c>
      <c r="F43" s="79">
        <v>101.7364</v>
      </c>
      <c r="G43" s="79">
        <v>93.787199999999999</v>
      </c>
      <c r="H43" s="79"/>
      <c r="I43" s="101">
        <f t="shared" si="13"/>
        <v>545.45709999999997</v>
      </c>
      <c r="J43" s="2"/>
      <c r="K43" s="91" t="s">
        <v>16</v>
      </c>
      <c r="L43" s="79">
        <v>7.4</v>
      </c>
      <c r="M43" s="79">
        <v>7.6</v>
      </c>
      <c r="N43" s="79">
        <v>2.4</v>
      </c>
      <c r="O43" s="79">
        <v>7.4</v>
      </c>
      <c r="P43" s="79">
        <v>7.5</v>
      </c>
      <c r="Q43" s="79">
        <v>7.4</v>
      </c>
      <c r="R43" s="101">
        <f t="shared" si="14"/>
        <v>39.699999999999996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105.85289999999999</v>
      </c>
      <c r="C44" s="79">
        <v>106.4877</v>
      </c>
      <c r="D44" s="79">
        <v>32.216099999999997</v>
      </c>
      <c r="E44" s="79">
        <v>105.37679999999999</v>
      </c>
      <c r="F44" s="79">
        <v>106.0116</v>
      </c>
      <c r="G44" s="79">
        <v>97.528000000000006</v>
      </c>
      <c r="H44" s="79"/>
      <c r="I44" s="101">
        <f t="shared" si="13"/>
        <v>553.47309999999993</v>
      </c>
      <c r="J44" s="2"/>
      <c r="K44" s="92" t="s">
        <v>17</v>
      </c>
      <c r="L44" s="79">
        <v>7.4</v>
      </c>
      <c r="M44" s="79">
        <v>7.6</v>
      </c>
      <c r="N44" s="79">
        <v>2.4</v>
      </c>
      <c r="O44" s="79">
        <v>7.4</v>
      </c>
      <c r="P44" s="79">
        <v>7.5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105.85289999999999</v>
      </c>
      <c r="C45" s="79">
        <v>106.4877</v>
      </c>
      <c r="D45" s="79">
        <v>32.216099999999997</v>
      </c>
      <c r="E45" s="79">
        <v>105.37679999999999</v>
      </c>
      <c r="F45" s="79">
        <v>106.0116</v>
      </c>
      <c r="G45" s="79">
        <v>97.528000000000006</v>
      </c>
      <c r="H45" s="79"/>
      <c r="I45" s="101">
        <f t="shared" si="13"/>
        <v>553.47309999999993</v>
      </c>
      <c r="J45" s="2"/>
      <c r="K45" s="91" t="s">
        <v>18</v>
      </c>
      <c r="L45" s="79">
        <v>7.5</v>
      </c>
      <c r="M45" s="79">
        <v>7.7</v>
      </c>
      <c r="N45" s="79">
        <v>2.4</v>
      </c>
      <c r="O45" s="79">
        <v>7.5</v>
      </c>
      <c r="P45" s="79">
        <v>7.5</v>
      </c>
      <c r="Q45" s="79">
        <v>7.4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729.99319999999989</v>
      </c>
      <c r="C46" s="27">
        <f t="shared" si="15"/>
        <v>738.41290000000004</v>
      </c>
      <c r="D46" s="27">
        <f t="shared" si="15"/>
        <v>225.46859999999992</v>
      </c>
      <c r="E46" s="27">
        <f t="shared" si="15"/>
        <v>726.29959999999994</v>
      </c>
      <c r="F46" s="27">
        <f t="shared" si="15"/>
        <v>717.42870000000005</v>
      </c>
      <c r="G46" s="27">
        <f t="shared" si="15"/>
        <v>651.34939999999995</v>
      </c>
      <c r="H46" s="27">
        <f t="shared" si="15"/>
        <v>0</v>
      </c>
      <c r="I46" s="101">
        <f t="shared" si="13"/>
        <v>3788.9523999999997</v>
      </c>
      <c r="K46" s="77" t="s">
        <v>10</v>
      </c>
      <c r="L46" s="81">
        <f t="shared" ref="L46:Q46" si="16">SUM(L39:L45)</f>
        <v>52.3</v>
      </c>
      <c r="M46" s="27">
        <f t="shared" si="16"/>
        <v>53.300000000000004</v>
      </c>
      <c r="N46" s="27">
        <f t="shared" si="16"/>
        <v>16.8</v>
      </c>
      <c r="O46" s="27">
        <f t="shared" si="16"/>
        <v>52.099999999999994</v>
      </c>
      <c r="P46" s="27">
        <f t="shared" si="16"/>
        <v>52.7</v>
      </c>
      <c r="Q46" s="27">
        <f t="shared" si="16"/>
        <v>51.4</v>
      </c>
      <c r="R46" s="101">
        <f t="shared" si="14"/>
        <v>278.59999999999997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146</v>
      </c>
      <c r="H47" s="30"/>
      <c r="I47" s="102">
        <f>+((I46/I48)/7)*1000</f>
        <v>152.86046718037679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132.66666666666666</v>
      </c>
      <c r="S47" s="63"/>
      <c r="T47" s="63"/>
    </row>
    <row r="48" spans="1:30" ht="33.75" customHeight="1" x14ac:dyDescent="0.25">
      <c r="A48" s="94" t="s">
        <v>20</v>
      </c>
      <c r="B48" s="83">
        <v>667</v>
      </c>
      <c r="C48" s="34">
        <v>671</v>
      </c>
      <c r="D48" s="34">
        <v>203</v>
      </c>
      <c r="E48" s="34">
        <v>664</v>
      </c>
      <c r="F48" s="34">
        <v>668</v>
      </c>
      <c r="G48" s="34">
        <v>668</v>
      </c>
      <c r="H48" s="34"/>
      <c r="I48" s="103">
        <f>SUM(B48:H48)</f>
        <v>3541</v>
      </c>
      <c r="J48" s="64"/>
      <c r="K48" s="94" t="s">
        <v>20</v>
      </c>
      <c r="L48" s="106">
        <v>56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300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105.85289999999999</v>
      </c>
      <c r="C49" s="38">
        <f t="shared" si="17"/>
        <v>106.4877</v>
      </c>
      <c r="D49" s="38">
        <f t="shared" si="17"/>
        <v>32.216099999999997</v>
      </c>
      <c r="E49" s="38">
        <f t="shared" si="17"/>
        <v>105.37679999999999</v>
      </c>
      <c r="F49" s="38">
        <f t="shared" si="17"/>
        <v>106.0116</v>
      </c>
      <c r="G49" s="38">
        <f t="shared" si="17"/>
        <v>97.528000000000006</v>
      </c>
      <c r="H49" s="38">
        <f t="shared" si="17"/>
        <v>0</v>
      </c>
      <c r="I49" s="104">
        <f>((I46*1000)/I48)/7</f>
        <v>152.86046718037679</v>
      </c>
      <c r="K49" s="95" t="s">
        <v>21</v>
      </c>
      <c r="L49" s="84">
        <f t="shared" ref="L49:Q49" si="18">((L48*L47)*7/1000-L39-L40)/5</f>
        <v>7.4263999999999992</v>
      </c>
      <c r="M49" s="38">
        <f t="shared" si="18"/>
        <v>7.6132999999999997</v>
      </c>
      <c r="N49" s="38">
        <f t="shared" si="18"/>
        <v>2.3915999999999995</v>
      </c>
      <c r="O49" s="38">
        <f t="shared" si="18"/>
        <v>7.4272000000000009</v>
      </c>
      <c r="P49" s="38">
        <f t="shared" si="18"/>
        <v>7.4935999999999989</v>
      </c>
      <c r="Q49" s="38">
        <f t="shared" si="18"/>
        <v>7.3504000000000005</v>
      </c>
      <c r="R49" s="113">
        <f>((R46*1000)/R48)/7</f>
        <v>132.66666666666666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740.97029999999995</v>
      </c>
      <c r="C50" s="42">
        <f t="shared" si="19"/>
        <v>745.41390000000001</v>
      </c>
      <c r="D50" s="42">
        <f t="shared" si="19"/>
        <v>225.5127</v>
      </c>
      <c r="E50" s="42">
        <f t="shared" si="19"/>
        <v>737.63759999999991</v>
      </c>
      <c r="F50" s="42">
        <f t="shared" si="19"/>
        <v>742.08119999999997</v>
      </c>
      <c r="G50" s="42">
        <f t="shared" si="19"/>
        <v>682.69600000000003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53.266500000000001</v>
      </c>
      <c r="N50" s="42">
        <f t="shared" si="20"/>
        <v>16.757999999999999</v>
      </c>
      <c r="O50" s="42">
        <f t="shared" si="20"/>
        <v>52.136000000000003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156.34893981580635</v>
      </c>
      <c r="C51" s="47">
        <f t="shared" si="21"/>
        <v>157.20947413242499</v>
      </c>
      <c r="D51" s="47">
        <f t="shared" si="21"/>
        <v>158.66896551724133</v>
      </c>
      <c r="E51" s="47">
        <f t="shared" si="21"/>
        <v>156.2606712564544</v>
      </c>
      <c r="F51" s="47">
        <f t="shared" si="21"/>
        <v>153.42786569717708</v>
      </c>
      <c r="G51" s="47">
        <f t="shared" si="21"/>
        <v>139.29627887082975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133.5839598997494</v>
      </c>
      <c r="N51" s="47">
        <f t="shared" si="22"/>
        <v>133.33333333333334</v>
      </c>
      <c r="O51" s="47">
        <f t="shared" si="22"/>
        <v>132.90816326530611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4" t="s">
        <v>70</v>
      </c>
      <c r="C55" s="425"/>
      <c r="D55" s="425"/>
      <c r="E55" s="425"/>
      <c r="F55" s="425"/>
      <c r="G55" s="426"/>
      <c r="H55" s="424" t="s">
        <v>71</v>
      </c>
      <c r="I55" s="425"/>
      <c r="J55" s="425"/>
      <c r="K55" s="425"/>
      <c r="L55" s="425"/>
      <c r="M55" s="426"/>
      <c r="N55" s="424" t="s">
        <v>8</v>
      </c>
      <c r="O55" s="425"/>
      <c r="P55" s="425"/>
      <c r="Q55" s="425"/>
      <c r="R55" s="425"/>
      <c r="S55" s="42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8.6999999999999993</v>
      </c>
      <c r="I58" s="79">
        <v>8.6999999999999993</v>
      </c>
      <c r="J58" s="79">
        <v>2.4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8.5</v>
      </c>
      <c r="P58" s="79">
        <v>2.4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137.30000000000001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8.6999999999999993</v>
      </c>
      <c r="I59" s="79">
        <v>8.6999999999999993</v>
      </c>
      <c r="J59" s="79">
        <v>2.4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8.5</v>
      </c>
      <c r="P59" s="79">
        <v>2.4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137.30000000000001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8.6999999999999993</v>
      </c>
      <c r="J60" s="79">
        <v>2.4</v>
      </c>
      <c r="K60" s="79">
        <v>8.6</v>
      </c>
      <c r="L60" s="79">
        <v>8.6</v>
      </c>
      <c r="M60" s="221">
        <v>8.6</v>
      </c>
      <c r="N60" s="22">
        <v>8.6999999999999993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8.6999999999999993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8.9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8.8000000000000007</v>
      </c>
      <c r="I62" s="79">
        <v>8.6999999999999993</v>
      </c>
      <c r="J62" s="79">
        <v>2.5</v>
      </c>
      <c r="K62" s="79">
        <v>8.6</v>
      </c>
      <c r="L62" s="79">
        <v>8.6</v>
      </c>
      <c r="M62" s="221">
        <v>8.6</v>
      </c>
      <c r="N62" s="22">
        <v>8.8000000000000007</v>
      </c>
      <c r="O62" s="79">
        <v>8.6</v>
      </c>
      <c r="P62" s="79">
        <v>2.5</v>
      </c>
      <c r="Q62" s="79">
        <v>8.6</v>
      </c>
      <c r="R62" s="79">
        <v>8.6999999999999993</v>
      </c>
      <c r="S62" s="221">
        <v>8.5</v>
      </c>
      <c r="T62" s="101">
        <f t="shared" si="23"/>
        <v>137.69999999999996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8.9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8.8000000000000007</v>
      </c>
      <c r="I63" s="79">
        <v>8.6999999999999993</v>
      </c>
      <c r="J63" s="79">
        <v>2.5</v>
      </c>
      <c r="K63" s="79">
        <v>8.6</v>
      </c>
      <c r="L63" s="79">
        <v>8.6</v>
      </c>
      <c r="M63" s="221">
        <v>8.6</v>
      </c>
      <c r="N63" s="22">
        <v>8.8000000000000007</v>
      </c>
      <c r="O63" s="79">
        <v>8.6</v>
      </c>
      <c r="P63" s="79">
        <v>2.5</v>
      </c>
      <c r="Q63" s="79">
        <v>8.6</v>
      </c>
      <c r="R63" s="79">
        <v>8.6999999999999993</v>
      </c>
      <c r="S63" s="221">
        <v>8.5</v>
      </c>
      <c r="T63" s="101">
        <f t="shared" si="23"/>
        <v>137.69999999999996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8.9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8.8000000000000007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8.6</v>
      </c>
      <c r="T64" s="101">
        <f t="shared" si="23"/>
        <v>138.4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61.599999999999994</v>
      </c>
      <c r="C65" s="27">
        <f t="shared" ref="C65:S65" si="24">SUM(C58:C64)</f>
        <v>61.9</v>
      </c>
      <c r="D65" s="27">
        <f t="shared" si="24"/>
        <v>16.8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61.199999999999989</v>
      </c>
      <c r="I65" s="27">
        <f t="shared" si="24"/>
        <v>61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61.199999999999989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962.39999999999986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134.00167084377608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8.8559999999999999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8.7594999999999992</v>
      </c>
      <c r="I68" s="38">
        <f t="shared" si="25"/>
        <v>8.7139999999999986</v>
      </c>
      <c r="J68" s="38">
        <f t="shared" si="25"/>
        <v>2.4546000000000001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8.5616000000000003</v>
      </c>
      <c r="P68" s="38">
        <f t="shared" si="25"/>
        <v>2.4546000000000001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8.5167999999999999</v>
      </c>
      <c r="T68" s="116">
        <f>((T65*1000)/T67)/7</f>
        <v>134.00167084377608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61.88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135.38461538461539</v>
      </c>
      <c r="C70" s="47">
        <f>+(C65/C67)/7*1000</f>
        <v>136.04395604395606</v>
      </c>
      <c r="D70" s="47">
        <f>+(D65/D67)/7*1000</f>
        <v>133.33333333333334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134.50549450549448</v>
      </c>
      <c r="I70" s="47">
        <f t="shared" si="27"/>
        <v>134.06593406593407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134.50549450549448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0" zoomScale="30" zoomScaleNormal="30" zoomScaleSheetLayoutView="30" workbookViewId="0">
      <selection activeCell="B26" sqref="B26:S2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2"/>
      <c r="Z3" s="2"/>
      <c r="AA3" s="2"/>
      <c r="AB3" s="2"/>
      <c r="AC3" s="2"/>
      <c r="AD3" s="3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6" t="s">
        <v>1</v>
      </c>
      <c r="B9" s="386"/>
      <c r="C9" s="386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6"/>
      <c r="B10" s="386"/>
      <c r="C10" s="3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6" t="s">
        <v>4</v>
      </c>
      <c r="B11" s="386"/>
      <c r="C11" s="386"/>
      <c r="D11" s="1"/>
      <c r="E11" s="387">
        <v>2</v>
      </c>
      <c r="F11" s="1"/>
      <c r="G11" s="1"/>
      <c r="H11" s="1"/>
      <c r="I11" s="1"/>
      <c r="J11" s="1"/>
      <c r="K11" s="406" t="s">
        <v>117</v>
      </c>
      <c r="L11" s="406"/>
      <c r="M11" s="388"/>
      <c r="N11" s="3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6"/>
      <c r="B12" s="386"/>
      <c r="C12" s="386"/>
      <c r="D12" s="1"/>
      <c r="E12" s="5"/>
      <c r="F12" s="1"/>
      <c r="G12" s="1"/>
      <c r="H12" s="1"/>
      <c r="I12" s="1"/>
      <c r="J12" s="1"/>
      <c r="K12" s="388"/>
      <c r="L12" s="388"/>
      <c r="M12" s="388"/>
      <c r="N12" s="3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6"/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8"/>
      <c r="M13" s="388"/>
      <c r="N13" s="388"/>
      <c r="O13" s="388"/>
      <c r="P13" s="388"/>
      <c r="Q13" s="388"/>
      <c r="R13" s="388"/>
      <c r="S13" s="388"/>
      <c r="T13" s="388"/>
      <c r="U13" s="388"/>
      <c r="V13" s="388"/>
      <c r="W13" s="1"/>
      <c r="X13" s="1"/>
      <c r="Y13" s="1"/>
    </row>
    <row r="14" spans="1:30" s="3" customFormat="1" ht="27" thickBot="1" x14ac:dyDescent="0.3">
      <c r="A14" s="3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70</v>
      </c>
      <c r="C15" s="419"/>
      <c r="D15" s="419"/>
      <c r="E15" s="419"/>
      <c r="F15" s="419"/>
      <c r="G15" s="420"/>
      <c r="H15" s="418" t="s">
        <v>71</v>
      </c>
      <c r="I15" s="419"/>
      <c r="J15" s="419"/>
      <c r="K15" s="419"/>
      <c r="L15" s="419"/>
      <c r="M15" s="420"/>
      <c r="N15" s="421" t="s">
        <v>8</v>
      </c>
      <c r="O15" s="422"/>
      <c r="P15" s="422"/>
      <c r="Q15" s="422"/>
      <c r="R15" s="422"/>
      <c r="S15" s="42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122.51517999999999</v>
      </c>
      <c r="C18" s="23">
        <v>123.45536000000001</v>
      </c>
      <c r="D18" s="23">
        <v>34.462459999999993</v>
      </c>
      <c r="E18" s="23">
        <v>122.90421999999997</v>
      </c>
      <c r="F18" s="122">
        <v>123.00148000000002</v>
      </c>
      <c r="G18" s="24">
        <v>123.52019999999997</v>
      </c>
      <c r="H18" s="23">
        <v>123.06631999999998</v>
      </c>
      <c r="I18" s="23">
        <v>123.19599999999998</v>
      </c>
      <c r="J18" s="23">
        <v>33.84648</v>
      </c>
      <c r="K18" s="23">
        <v>123.03389999999997</v>
      </c>
      <c r="L18" s="23">
        <v>123.35809999999996</v>
      </c>
      <c r="M18" s="23">
        <v>122.58001999999999</v>
      </c>
      <c r="N18" s="22">
        <v>123.52019999999997</v>
      </c>
      <c r="O18" s="23">
        <v>123.68230000000001</v>
      </c>
      <c r="P18" s="23">
        <v>34.902079999999998</v>
      </c>
      <c r="Q18" s="23">
        <v>122.58001999999999</v>
      </c>
      <c r="R18" s="23">
        <v>122.41791999999998</v>
      </c>
      <c r="S18" s="24">
        <v>122.58001999999999</v>
      </c>
      <c r="T18" s="25">
        <f t="shared" ref="T18:T25" si="0">SUM(B18:S18)</f>
        <v>1948.6222599999996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122.51517999999999</v>
      </c>
      <c r="C19" s="23">
        <v>123.45536000000001</v>
      </c>
      <c r="D19" s="23">
        <v>34.462459999999993</v>
      </c>
      <c r="E19" s="23">
        <v>122.90421999999997</v>
      </c>
      <c r="F19" s="122">
        <v>123.00148000000002</v>
      </c>
      <c r="G19" s="24">
        <v>123.52019999999997</v>
      </c>
      <c r="H19" s="23">
        <v>123.06631999999998</v>
      </c>
      <c r="I19" s="23">
        <v>123.19599999999998</v>
      </c>
      <c r="J19" s="23">
        <v>33.84648</v>
      </c>
      <c r="K19" s="23">
        <v>123.03389999999997</v>
      </c>
      <c r="L19" s="23">
        <v>123.35809999999996</v>
      </c>
      <c r="M19" s="23">
        <v>122.58001999999999</v>
      </c>
      <c r="N19" s="22">
        <v>123.52019999999997</v>
      </c>
      <c r="O19" s="23">
        <v>123.68230000000001</v>
      </c>
      <c r="P19" s="23">
        <v>34.902079999999998</v>
      </c>
      <c r="Q19" s="23">
        <v>122.58001999999999</v>
      </c>
      <c r="R19" s="23">
        <v>122.41791999999998</v>
      </c>
      <c r="S19" s="24">
        <v>122.58001999999999</v>
      </c>
      <c r="T19" s="25">
        <f t="shared" si="0"/>
        <v>1948.6222599999996</v>
      </c>
      <c r="V19" s="2"/>
      <c r="W19" s="19"/>
    </row>
    <row r="20" spans="1:32" ht="39.75" customHeight="1" x14ac:dyDescent="0.25">
      <c r="A20" s="91" t="s">
        <v>14</v>
      </c>
      <c r="B20" s="76">
        <v>127.93300000000001</v>
      </c>
      <c r="C20" s="23">
        <v>127.93300000000001</v>
      </c>
      <c r="D20" s="23">
        <v>34.982999999999997</v>
      </c>
      <c r="E20" s="23">
        <v>127.764</v>
      </c>
      <c r="F20" s="122">
        <v>127.93300000000001</v>
      </c>
      <c r="G20" s="24">
        <v>128.102</v>
      </c>
      <c r="H20" s="23">
        <v>128.44</v>
      </c>
      <c r="I20" s="23">
        <v>128.44</v>
      </c>
      <c r="J20" s="23">
        <v>34.814</v>
      </c>
      <c r="K20" s="23">
        <v>127.93300000000001</v>
      </c>
      <c r="L20" s="23">
        <v>128.27099999999999</v>
      </c>
      <c r="M20" s="23">
        <v>127.764</v>
      </c>
      <c r="N20" s="22">
        <v>128.77799999999999</v>
      </c>
      <c r="O20" s="23">
        <v>128.77799999999999</v>
      </c>
      <c r="P20" s="23">
        <v>35.997</v>
      </c>
      <c r="Q20" s="23">
        <v>127.764</v>
      </c>
      <c r="R20" s="23">
        <v>127.764</v>
      </c>
      <c r="S20" s="24">
        <v>127.764</v>
      </c>
      <c r="T20" s="25">
        <f t="shared" si="0"/>
        <v>2027.1549999999997</v>
      </c>
      <c r="V20" s="2"/>
      <c r="W20" s="19"/>
    </row>
    <row r="21" spans="1:32" ht="39.950000000000003" customHeight="1" x14ac:dyDescent="0.25">
      <c r="A21" s="92" t="s">
        <v>15</v>
      </c>
      <c r="B21" s="76">
        <v>122.7097</v>
      </c>
      <c r="C21" s="23">
        <v>122.7097</v>
      </c>
      <c r="D21" s="23">
        <v>33.554699999999997</v>
      </c>
      <c r="E21" s="23">
        <v>122.54759999999999</v>
      </c>
      <c r="F21" s="122">
        <v>122.7097</v>
      </c>
      <c r="G21" s="24">
        <v>122.87179999999999</v>
      </c>
      <c r="H21" s="23">
        <v>123.196</v>
      </c>
      <c r="I21" s="23">
        <v>123.196</v>
      </c>
      <c r="J21" s="23">
        <v>33.392599999999995</v>
      </c>
      <c r="K21" s="23">
        <v>122.7097</v>
      </c>
      <c r="L21" s="23">
        <v>123.03389999999999</v>
      </c>
      <c r="M21" s="23">
        <v>122.54759999999999</v>
      </c>
      <c r="N21" s="22">
        <v>123.5202</v>
      </c>
      <c r="O21" s="23">
        <v>123.5202</v>
      </c>
      <c r="P21" s="23">
        <v>34.527299999999997</v>
      </c>
      <c r="Q21" s="23">
        <v>122.54759999999999</v>
      </c>
      <c r="R21" s="23">
        <v>122.54759999999999</v>
      </c>
      <c r="S21" s="24">
        <v>122.54759999999999</v>
      </c>
      <c r="T21" s="25">
        <f t="shared" si="0"/>
        <v>1944.3894999999998</v>
      </c>
      <c r="V21" s="2"/>
      <c r="W21" s="19"/>
    </row>
    <row r="22" spans="1:32" ht="39.950000000000003" customHeight="1" x14ac:dyDescent="0.25">
      <c r="A22" s="91" t="s">
        <v>16</v>
      </c>
      <c r="B22" s="76">
        <v>122.7097</v>
      </c>
      <c r="C22" s="23">
        <v>122.7097</v>
      </c>
      <c r="D22" s="23">
        <v>33.554699999999997</v>
      </c>
      <c r="E22" s="23">
        <v>122.54759999999999</v>
      </c>
      <c r="F22" s="122">
        <v>122.7097</v>
      </c>
      <c r="G22" s="24">
        <v>122.87179999999999</v>
      </c>
      <c r="H22" s="23">
        <v>123.196</v>
      </c>
      <c r="I22" s="23">
        <v>123.196</v>
      </c>
      <c r="J22" s="23">
        <v>33.392599999999995</v>
      </c>
      <c r="K22" s="23">
        <v>122.7097</v>
      </c>
      <c r="L22" s="23">
        <v>123.03389999999999</v>
      </c>
      <c r="M22" s="23">
        <v>122.54759999999999</v>
      </c>
      <c r="N22" s="22">
        <v>123.5202</v>
      </c>
      <c r="O22" s="23">
        <v>123.5202</v>
      </c>
      <c r="P22" s="23">
        <v>34.527299999999997</v>
      </c>
      <c r="Q22" s="23">
        <v>122.54759999999999</v>
      </c>
      <c r="R22" s="23">
        <v>122.54759999999999</v>
      </c>
      <c r="S22" s="24">
        <v>122.54759999999999</v>
      </c>
      <c r="T22" s="25">
        <f t="shared" si="0"/>
        <v>1944.3894999999998</v>
      </c>
      <c r="V22" s="2"/>
      <c r="W22" s="19"/>
    </row>
    <row r="23" spans="1:32" ht="39.950000000000003" customHeight="1" x14ac:dyDescent="0.25">
      <c r="A23" s="92" t="s">
        <v>17</v>
      </c>
      <c r="B23" s="76">
        <v>127.93300000000001</v>
      </c>
      <c r="C23" s="23">
        <v>127.93300000000001</v>
      </c>
      <c r="D23" s="23">
        <v>34.982999999999997</v>
      </c>
      <c r="E23" s="23">
        <v>127.764</v>
      </c>
      <c r="F23" s="122">
        <v>127.93300000000001</v>
      </c>
      <c r="G23" s="24">
        <v>128.102</v>
      </c>
      <c r="H23" s="23">
        <v>128.44</v>
      </c>
      <c r="I23" s="23">
        <v>128.44</v>
      </c>
      <c r="J23" s="23">
        <v>34.814</v>
      </c>
      <c r="K23" s="23">
        <v>127.93300000000001</v>
      </c>
      <c r="L23" s="23">
        <v>128.27099999999999</v>
      </c>
      <c r="M23" s="23">
        <v>127.764</v>
      </c>
      <c r="N23" s="22">
        <v>128.77799999999999</v>
      </c>
      <c r="O23" s="23">
        <v>128.77799999999999</v>
      </c>
      <c r="P23" s="23">
        <v>35.997</v>
      </c>
      <c r="Q23" s="23">
        <v>127.764</v>
      </c>
      <c r="R23" s="23">
        <v>127.764</v>
      </c>
      <c r="S23" s="24">
        <v>127.764</v>
      </c>
      <c r="T23" s="25">
        <f t="shared" si="0"/>
        <v>2027.1549999999997</v>
      </c>
      <c r="V23" s="2"/>
      <c r="W23" s="19"/>
    </row>
    <row r="24" spans="1:32" ht="39.950000000000003" customHeight="1" x14ac:dyDescent="0.25">
      <c r="A24" s="91" t="s">
        <v>18</v>
      </c>
      <c r="B24" s="76">
        <v>122.7097</v>
      </c>
      <c r="C24" s="23">
        <v>122.7097</v>
      </c>
      <c r="D24" s="23">
        <v>33.554699999999997</v>
      </c>
      <c r="E24" s="23">
        <v>122.54759999999999</v>
      </c>
      <c r="F24" s="122">
        <v>122.7097</v>
      </c>
      <c r="G24" s="24">
        <v>122.87179999999999</v>
      </c>
      <c r="H24" s="23">
        <v>123.196</v>
      </c>
      <c r="I24" s="23">
        <v>123.196</v>
      </c>
      <c r="J24" s="23">
        <v>33.392599999999995</v>
      </c>
      <c r="K24" s="23">
        <v>122.7097</v>
      </c>
      <c r="L24" s="23">
        <v>123.03389999999999</v>
      </c>
      <c r="M24" s="23">
        <v>122.54759999999999</v>
      </c>
      <c r="N24" s="22">
        <v>123.5202</v>
      </c>
      <c r="O24" s="23">
        <v>123.5202</v>
      </c>
      <c r="P24" s="23">
        <v>34.527299999999997</v>
      </c>
      <c r="Q24" s="23">
        <v>122.54759999999999</v>
      </c>
      <c r="R24" s="23">
        <v>122.54759999999999</v>
      </c>
      <c r="S24" s="24">
        <v>122.54759999999999</v>
      </c>
      <c r="T24" s="25">
        <f t="shared" si="0"/>
        <v>1944.3894999999998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869.02545999999995</v>
      </c>
      <c r="C25" s="27">
        <f t="shared" si="1"/>
        <v>870.90582000000006</v>
      </c>
      <c r="D25" s="27">
        <f t="shared" si="1"/>
        <v>239.55501999999998</v>
      </c>
      <c r="E25" s="27">
        <f t="shared" si="1"/>
        <v>868.97923999999989</v>
      </c>
      <c r="F25" s="27">
        <f t="shared" si="1"/>
        <v>869.99806000000001</v>
      </c>
      <c r="G25" s="228">
        <f t="shared" si="1"/>
        <v>871.85979999999995</v>
      </c>
      <c r="H25" s="27">
        <f t="shared" si="1"/>
        <v>872.60064</v>
      </c>
      <c r="I25" s="27">
        <f t="shared" si="1"/>
        <v>872.86</v>
      </c>
      <c r="J25" s="27">
        <f t="shared" si="1"/>
        <v>237.49875999999995</v>
      </c>
      <c r="K25" s="27">
        <f t="shared" si="1"/>
        <v>870.06290000000001</v>
      </c>
      <c r="L25" s="27">
        <f t="shared" si="1"/>
        <v>872.35989999999993</v>
      </c>
      <c r="M25" s="27">
        <f t="shared" si="1"/>
        <v>868.33083999999997</v>
      </c>
      <c r="N25" s="26">
        <f>SUM(N18:N24)</f>
        <v>875.15700000000004</v>
      </c>
      <c r="O25" s="27">
        <f t="shared" ref="O25:Q25" si="2">SUM(O18:O24)</f>
        <v>875.48120000000006</v>
      </c>
      <c r="P25" s="27">
        <f t="shared" si="2"/>
        <v>245.38005999999999</v>
      </c>
      <c r="Q25" s="27">
        <f t="shared" si="2"/>
        <v>868.33083999999997</v>
      </c>
      <c r="R25" s="27">
        <f>SUM(R18:R24)</f>
        <v>868.00663999999995</v>
      </c>
      <c r="S25" s="28">
        <f t="shared" ref="S25" si="3">SUM(S18:S24)</f>
        <v>868.33083999999997</v>
      </c>
      <c r="T25" s="25">
        <f t="shared" si="0"/>
        <v>13784.723019999999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164.17225058059907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757</v>
      </c>
      <c r="D27" s="34">
        <v>207</v>
      </c>
      <c r="E27" s="34">
        <v>756</v>
      </c>
      <c r="F27" s="34">
        <v>757</v>
      </c>
      <c r="G27" s="230">
        <v>758</v>
      </c>
      <c r="H27" s="34">
        <v>760</v>
      </c>
      <c r="I27" s="34">
        <v>760</v>
      </c>
      <c r="J27" s="34">
        <v>206</v>
      </c>
      <c r="K27" s="34">
        <v>757</v>
      </c>
      <c r="L27" s="34">
        <v>759</v>
      </c>
      <c r="M27" s="34">
        <v>756</v>
      </c>
      <c r="N27" s="33">
        <v>762</v>
      </c>
      <c r="O27" s="34">
        <v>762</v>
      </c>
      <c r="P27" s="34">
        <v>213</v>
      </c>
      <c r="Q27" s="34">
        <v>756</v>
      </c>
      <c r="R27" s="34">
        <v>756</v>
      </c>
      <c r="S27" s="35">
        <v>756</v>
      </c>
      <c r="T27" s="36">
        <f>SUM(B27:S27)</f>
        <v>11995</v>
      </c>
      <c r="U27" s="2">
        <f>((T25*1000)/T27)/7</f>
        <v>164.17225058059904</v>
      </c>
    </row>
    <row r="28" spans="1:32" s="2" customFormat="1" ht="33" customHeight="1" x14ac:dyDescent="0.25">
      <c r="A28" s="95" t="s">
        <v>21</v>
      </c>
      <c r="B28" s="210">
        <f>((B27*B26)*7/1000/7)</f>
        <v>122.7097</v>
      </c>
      <c r="C28" s="38">
        <f t="shared" ref="C28:S28" si="4">((C27*C26)*7/1000/7)</f>
        <v>122.7097</v>
      </c>
      <c r="D28" s="38">
        <f t="shared" si="4"/>
        <v>33.554699999999997</v>
      </c>
      <c r="E28" s="38">
        <f t="shared" si="4"/>
        <v>122.54759999999999</v>
      </c>
      <c r="F28" s="38">
        <f t="shared" si="4"/>
        <v>122.7097</v>
      </c>
      <c r="G28" s="231">
        <f t="shared" si="4"/>
        <v>122.87179999999999</v>
      </c>
      <c r="H28" s="38">
        <f t="shared" si="4"/>
        <v>123.196</v>
      </c>
      <c r="I28" s="38">
        <f t="shared" si="4"/>
        <v>123.196</v>
      </c>
      <c r="J28" s="38">
        <f t="shared" si="4"/>
        <v>33.392599999999995</v>
      </c>
      <c r="K28" s="38">
        <f t="shared" si="4"/>
        <v>122.7097</v>
      </c>
      <c r="L28" s="38">
        <f t="shared" si="4"/>
        <v>123.03389999999999</v>
      </c>
      <c r="M28" s="38">
        <f t="shared" si="4"/>
        <v>122.54759999999999</v>
      </c>
      <c r="N28" s="37">
        <f t="shared" si="4"/>
        <v>123.5202</v>
      </c>
      <c r="O28" s="38">
        <f t="shared" si="4"/>
        <v>123.5202</v>
      </c>
      <c r="P28" s="38">
        <f t="shared" si="4"/>
        <v>34.527299999999997</v>
      </c>
      <c r="Q28" s="38">
        <f t="shared" si="4"/>
        <v>122.54759999999999</v>
      </c>
      <c r="R28" s="38">
        <f t="shared" si="4"/>
        <v>122.54759999999999</v>
      </c>
      <c r="S28" s="39">
        <f t="shared" si="4"/>
        <v>122.54759999999999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858.96789999999999</v>
      </c>
      <c r="D29" s="42">
        <f t="shared" si="5"/>
        <v>234.88289999999998</v>
      </c>
      <c r="E29" s="42">
        <f>((E27*E26)*7)/1000</f>
        <v>857.83319999999992</v>
      </c>
      <c r="F29" s="42">
        <f>((F27*F26)*7)/1000</f>
        <v>858.96789999999999</v>
      </c>
      <c r="G29" s="232">
        <f>((G27*G26)*7)/1000</f>
        <v>860.10259999999994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233.74819999999997</v>
      </c>
      <c r="K29" s="42">
        <f t="shared" si="7"/>
        <v>858.96789999999999</v>
      </c>
      <c r="L29" s="42">
        <f t="shared" si="7"/>
        <v>861.23729999999989</v>
      </c>
      <c r="M29" s="42">
        <f t="shared" si="7"/>
        <v>857.83319999999992</v>
      </c>
      <c r="N29" s="41">
        <f>((N27*N26)*7)/1000</f>
        <v>864.64139999999998</v>
      </c>
      <c r="O29" s="42">
        <f>((O27*O26)*7)/1000</f>
        <v>864.64139999999998</v>
      </c>
      <c r="P29" s="42">
        <f t="shared" ref="P29:S29" si="8">((P27*P26)*7)/1000</f>
        <v>241.69109999999998</v>
      </c>
      <c r="Q29" s="42">
        <f t="shared" si="8"/>
        <v>857.83319999999992</v>
      </c>
      <c r="R29" s="43">
        <f t="shared" si="8"/>
        <v>857.83319999999992</v>
      </c>
      <c r="S29" s="44">
        <f t="shared" si="8"/>
        <v>857.83319999999992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163.99801094546137</v>
      </c>
      <c r="C30" s="47">
        <f t="shared" si="9"/>
        <v>164.35286280430273</v>
      </c>
      <c r="D30" s="47">
        <f t="shared" si="9"/>
        <v>165.32437543133196</v>
      </c>
      <c r="E30" s="47">
        <f>+(E25/E27)/7*1000</f>
        <v>164.20620559334841</v>
      </c>
      <c r="F30" s="47">
        <f t="shared" ref="F30:H30" si="10">+(F25/F27)/7*1000</f>
        <v>164.18155501037933</v>
      </c>
      <c r="G30" s="233">
        <f t="shared" si="10"/>
        <v>164.31583113456463</v>
      </c>
      <c r="H30" s="47">
        <f t="shared" si="10"/>
        <v>164.02267669172934</v>
      </c>
      <c r="I30" s="47">
        <f>+(I25/I27)/7*1000</f>
        <v>164.07142857142858</v>
      </c>
      <c r="J30" s="47">
        <f t="shared" ref="J30:M30" si="11">+(J25/J27)/7*1000</f>
        <v>164.70094313453535</v>
      </c>
      <c r="K30" s="47">
        <f t="shared" si="11"/>
        <v>164.19379128137385</v>
      </c>
      <c r="L30" s="47">
        <f t="shared" si="11"/>
        <v>164.19346884999058</v>
      </c>
      <c r="M30" s="47">
        <f t="shared" si="11"/>
        <v>164.08368102796672</v>
      </c>
      <c r="N30" s="46">
        <f>+(N25/N27)/7*1000</f>
        <v>164.07142857142858</v>
      </c>
      <c r="O30" s="47">
        <f t="shared" ref="O30:S30" si="12">+(O25/O27)/7*1000</f>
        <v>164.13220847394075</v>
      </c>
      <c r="P30" s="47">
        <f t="shared" si="12"/>
        <v>164.5741515761234</v>
      </c>
      <c r="Q30" s="47">
        <f t="shared" si="12"/>
        <v>164.08368102796672</v>
      </c>
      <c r="R30" s="47">
        <f t="shared" si="12"/>
        <v>164.02241874527587</v>
      </c>
      <c r="S30" s="48">
        <f t="shared" si="12"/>
        <v>164.08368102796672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2" t="s">
        <v>8</v>
      </c>
      <c r="M36" s="413"/>
      <c r="N36" s="413"/>
      <c r="O36" s="413"/>
      <c r="P36" s="413"/>
      <c r="Q36" s="40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105.85289999999999</v>
      </c>
      <c r="C39" s="79">
        <v>106.4877</v>
      </c>
      <c r="D39" s="79">
        <v>32.216099999999997</v>
      </c>
      <c r="E39" s="79">
        <v>105.37679999999999</v>
      </c>
      <c r="F39" s="79">
        <v>106.0116</v>
      </c>
      <c r="G39" s="79">
        <v>97.528000000000006</v>
      </c>
      <c r="H39" s="79"/>
      <c r="I39" s="101">
        <f t="shared" ref="I39:I46" si="13">SUM(B39:H39)</f>
        <v>553.47309999999993</v>
      </c>
      <c r="J39" s="138"/>
      <c r="K39" s="91" t="s">
        <v>12</v>
      </c>
      <c r="L39" s="79">
        <v>7.5</v>
      </c>
      <c r="M39" s="79">
        <v>7.7</v>
      </c>
      <c r="N39" s="79">
        <v>2.4</v>
      </c>
      <c r="O39" s="79">
        <v>7.5</v>
      </c>
      <c r="P39" s="79">
        <v>7.5</v>
      </c>
      <c r="Q39" s="79">
        <v>7.4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105.85289999999999</v>
      </c>
      <c r="C40" s="79">
        <v>106.4877</v>
      </c>
      <c r="D40" s="79">
        <v>32.216099999999997</v>
      </c>
      <c r="E40" s="79">
        <v>105.37679999999999</v>
      </c>
      <c r="F40" s="79">
        <v>106.0116</v>
      </c>
      <c r="G40" s="79">
        <v>97.528000000000006</v>
      </c>
      <c r="H40" s="79"/>
      <c r="I40" s="101">
        <f t="shared" si="13"/>
        <v>553.47309999999993</v>
      </c>
      <c r="J40" s="2"/>
      <c r="K40" s="92" t="s">
        <v>13</v>
      </c>
      <c r="L40" s="79">
        <v>7.5</v>
      </c>
      <c r="M40" s="79">
        <v>7.7</v>
      </c>
      <c r="N40" s="79">
        <v>2.4</v>
      </c>
      <c r="O40" s="79">
        <v>7.5</v>
      </c>
      <c r="P40" s="79">
        <v>7.5</v>
      </c>
      <c r="Q40" s="79">
        <v>7.4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101.29859999999999</v>
      </c>
      <c r="H41" s="23"/>
      <c r="I41" s="101">
        <f t="shared" si="13"/>
        <v>554.38709999999992</v>
      </c>
      <c r="J41" s="2"/>
      <c r="K41" s="91" t="s">
        <v>14</v>
      </c>
      <c r="L41" s="79">
        <v>7.4</v>
      </c>
      <c r="M41" s="79">
        <v>7.3</v>
      </c>
      <c r="N41" s="79">
        <v>1.6</v>
      </c>
      <c r="O41" s="79">
        <v>7.2</v>
      </c>
      <c r="P41" s="79">
        <v>7.5</v>
      </c>
      <c r="Q41" s="79">
        <v>7.3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101.29859999999999</v>
      </c>
      <c r="H42" s="79"/>
      <c r="I42" s="101">
        <f t="shared" si="13"/>
        <v>554.38709999999992</v>
      </c>
      <c r="J42" s="2"/>
      <c r="K42" s="92" t="s">
        <v>15</v>
      </c>
      <c r="L42" s="79">
        <v>7.4</v>
      </c>
      <c r="M42" s="79">
        <v>7.4</v>
      </c>
      <c r="N42" s="79">
        <v>1.6</v>
      </c>
      <c r="O42" s="79">
        <v>7.2</v>
      </c>
      <c r="P42" s="79">
        <v>7.5</v>
      </c>
      <c r="Q42" s="79">
        <v>7.3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7.4</v>
      </c>
      <c r="N43" s="79">
        <v>1.6</v>
      </c>
      <c r="O43" s="79">
        <v>7.2</v>
      </c>
      <c r="P43" s="79">
        <v>7.5</v>
      </c>
      <c r="Q43" s="79">
        <v>7.3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7.4</v>
      </c>
      <c r="N44" s="79">
        <v>1.7</v>
      </c>
      <c r="O44" s="79">
        <v>7.3</v>
      </c>
      <c r="P44" s="79">
        <v>7.6</v>
      </c>
      <c r="Q44" s="79">
        <v>7.3</v>
      </c>
      <c r="R44" s="101">
        <f t="shared" si="14"/>
        <v>38.799999999999997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7.4</v>
      </c>
      <c r="N45" s="79">
        <v>1.7</v>
      </c>
      <c r="O45" s="79">
        <v>7.3</v>
      </c>
      <c r="P45" s="79">
        <v>7.6</v>
      </c>
      <c r="Q45" s="79">
        <v>7.4</v>
      </c>
      <c r="R45" s="101">
        <f t="shared" si="14"/>
        <v>38.9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735.41579999999988</v>
      </c>
      <c r="C46" s="27">
        <f t="shared" si="15"/>
        <v>742.23989999999992</v>
      </c>
      <c r="D46" s="27">
        <f t="shared" si="15"/>
        <v>223.92569999999995</v>
      </c>
      <c r="E46" s="27">
        <f t="shared" si="15"/>
        <v>735.25710000000004</v>
      </c>
      <c r="F46" s="27">
        <f t="shared" si="15"/>
        <v>740.49420000000009</v>
      </c>
      <c r="G46" s="27">
        <f t="shared" si="15"/>
        <v>714.75319999999999</v>
      </c>
      <c r="H46" s="27">
        <f t="shared" si="15"/>
        <v>0</v>
      </c>
      <c r="I46" s="101">
        <f t="shared" si="13"/>
        <v>3892.0859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12.999999999999998</v>
      </c>
      <c r="O46" s="27">
        <f t="shared" si="16"/>
        <v>51.199999999999996</v>
      </c>
      <c r="P46" s="27">
        <f t="shared" si="16"/>
        <v>52.7</v>
      </c>
      <c r="Q46" s="27">
        <f t="shared" si="16"/>
        <v>51.4</v>
      </c>
      <c r="R46" s="101">
        <f t="shared" si="14"/>
        <v>272.89999999999998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152.1</v>
      </c>
      <c r="H47" s="30"/>
      <c r="I47" s="102">
        <f>+((I46/I48)/7)*1000</f>
        <v>157.91316995983286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132.60447035957239</v>
      </c>
      <c r="S47" s="63"/>
      <c r="T47" s="63"/>
    </row>
    <row r="48" spans="1:30" ht="33.75" customHeight="1" x14ac:dyDescent="0.25">
      <c r="A48" s="94" t="s">
        <v>20</v>
      </c>
      <c r="B48" s="83">
        <v>660</v>
      </c>
      <c r="C48" s="34">
        <v>667</v>
      </c>
      <c r="D48" s="34">
        <v>201</v>
      </c>
      <c r="E48" s="34">
        <v>661</v>
      </c>
      <c r="F48" s="34">
        <v>666</v>
      </c>
      <c r="G48" s="34">
        <v>666</v>
      </c>
      <c r="H48" s="34"/>
      <c r="I48" s="103">
        <f>SUM(B48:H48)</f>
        <v>3521</v>
      </c>
      <c r="J48" s="64"/>
      <c r="K48" s="94" t="s">
        <v>20</v>
      </c>
      <c r="L48" s="106">
        <v>56</v>
      </c>
      <c r="M48" s="65">
        <v>56</v>
      </c>
      <c r="N48" s="65">
        <v>14</v>
      </c>
      <c r="O48" s="65">
        <v>55</v>
      </c>
      <c r="P48" s="65">
        <v>57</v>
      </c>
      <c r="Q48" s="65">
        <v>56</v>
      </c>
      <c r="R48" s="112">
        <f>SUM(L48:Q48)</f>
        <v>294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104.74199999999998</v>
      </c>
      <c r="C49" s="38">
        <f t="shared" si="17"/>
        <v>105.85289999999999</v>
      </c>
      <c r="D49" s="38">
        <f t="shared" si="17"/>
        <v>31.898699999999995</v>
      </c>
      <c r="E49" s="38">
        <f t="shared" si="17"/>
        <v>104.9007</v>
      </c>
      <c r="F49" s="38">
        <f t="shared" si="17"/>
        <v>105.69420000000001</v>
      </c>
      <c r="G49" s="38">
        <f t="shared" si="17"/>
        <v>101.29859999999999</v>
      </c>
      <c r="H49" s="38">
        <f t="shared" si="17"/>
        <v>0</v>
      </c>
      <c r="I49" s="104">
        <f>((I46*1000)/I48)/7</f>
        <v>157.91316995983283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7.3863999999999992</v>
      </c>
      <c r="N49" s="38">
        <f t="shared" si="18"/>
        <v>1.6468</v>
      </c>
      <c r="O49" s="38">
        <f t="shared" si="18"/>
        <v>7.2409999999999997</v>
      </c>
      <c r="P49" s="38">
        <f t="shared" si="18"/>
        <v>7.5335999999999999</v>
      </c>
      <c r="Q49" s="38">
        <f t="shared" si="18"/>
        <v>7.3103999999999996</v>
      </c>
      <c r="R49" s="113">
        <f>((R46*1000)/R48)/7</f>
        <v>132.60447035957239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733.19399999999985</v>
      </c>
      <c r="C50" s="42">
        <f t="shared" si="19"/>
        <v>740.97029999999995</v>
      </c>
      <c r="D50" s="42">
        <f t="shared" si="19"/>
        <v>223.29089999999997</v>
      </c>
      <c r="E50" s="42">
        <f t="shared" si="19"/>
        <v>734.30489999999998</v>
      </c>
      <c r="F50" s="42">
        <f t="shared" si="19"/>
        <v>739.85940000000005</v>
      </c>
      <c r="G50" s="42">
        <f t="shared" si="19"/>
        <v>709.09019999999998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13.034000000000001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159.18090909090907</v>
      </c>
      <c r="C51" s="47">
        <f t="shared" si="21"/>
        <v>158.97192118226599</v>
      </c>
      <c r="D51" s="47">
        <f t="shared" si="21"/>
        <v>159.15117270788909</v>
      </c>
      <c r="E51" s="47">
        <f t="shared" si="21"/>
        <v>158.90579208990707</v>
      </c>
      <c r="F51" s="47">
        <f t="shared" si="21"/>
        <v>158.83616473616473</v>
      </c>
      <c r="G51" s="47">
        <f t="shared" si="21"/>
        <v>153.31471471471471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132.65306122448979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4" t="s">
        <v>70</v>
      </c>
      <c r="C55" s="425"/>
      <c r="D55" s="425"/>
      <c r="E55" s="425"/>
      <c r="F55" s="425"/>
      <c r="G55" s="426"/>
      <c r="H55" s="424" t="s">
        <v>71</v>
      </c>
      <c r="I55" s="425"/>
      <c r="J55" s="425"/>
      <c r="K55" s="425"/>
      <c r="L55" s="425"/>
      <c r="M55" s="426"/>
      <c r="N55" s="424" t="s">
        <v>8</v>
      </c>
      <c r="O55" s="425"/>
      <c r="P55" s="425"/>
      <c r="Q55" s="425"/>
      <c r="R55" s="425"/>
      <c r="S55" s="42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8.9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8.8000000000000007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8.6</v>
      </c>
      <c r="T58" s="101">
        <f t="shared" ref="T58:T65" si="23">SUM(B58:S58)</f>
        <v>138.4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8.9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8.8000000000000007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8.6</v>
      </c>
      <c r="T59" s="101">
        <f t="shared" si="23"/>
        <v>138.4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8.6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8.5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8.4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8.6999999999999993</v>
      </c>
      <c r="J62" s="79">
        <v>2.4</v>
      </c>
      <c r="K62" s="79">
        <v>8.6</v>
      </c>
      <c r="L62" s="79">
        <v>8.6</v>
      </c>
      <c r="M62" s="221">
        <v>8.6</v>
      </c>
      <c r="N62" s="22">
        <v>8.6</v>
      </c>
      <c r="O62" s="79">
        <v>8.5</v>
      </c>
      <c r="P62" s="79">
        <v>2.4</v>
      </c>
      <c r="Q62" s="79">
        <v>8.6</v>
      </c>
      <c r="R62" s="79">
        <v>8.6999999999999993</v>
      </c>
      <c r="S62" s="221">
        <v>8.5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8.6999999999999993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8.6999999999999993</v>
      </c>
      <c r="S63" s="221">
        <v>8.5</v>
      </c>
      <c r="T63" s="101">
        <f t="shared" si="23"/>
        <v>136.89999999999998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8.6999999999999993</v>
      </c>
      <c r="D64" s="79">
        <v>2.5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8.6999999999999993</v>
      </c>
      <c r="J64" s="79">
        <v>2.5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8.5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61.699999999999996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61.2</v>
      </c>
      <c r="I65" s="27">
        <f t="shared" si="24"/>
        <v>61.000000000000014</v>
      </c>
      <c r="J65" s="27">
        <f t="shared" si="24"/>
        <v>17.100000000000001</v>
      </c>
      <c r="K65" s="27">
        <f t="shared" si="24"/>
        <v>60.300000000000004</v>
      </c>
      <c r="L65" s="27">
        <f t="shared" si="24"/>
        <v>60.300000000000004</v>
      </c>
      <c r="M65" s="28">
        <f t="shared" si="24"/>
        <v>60.300000000000004</v>
      </c>
      <c r="N65" s="26">
        <f t="shared" si="24"/>
        <v>60.800000000000011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961.2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133.96515679442507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1025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8.6256000000000004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8.6740000000000013</v>
      </c>
      <c r="J68" s="38">
        <f t="shared" si="25"/>
        <v>2.4146000000000001</v>
      </c>
      <c r="K68" s="38">
        <f t="shared" si="25"/>
        <v>8.5775000000000006</v>
      </c>
      <c r="L68" s="38">
        <f t="shared" si="25"/>
        <v>8.5775000000000006</v>
      </c>
      <c r="M68" s="39">
        <f t="shared" si="25"/>
        <v>8.5775000000000006</v>
      </c>
      <c r="N68" s="37">
        <f t="shared" si="25"/>
        <v>8.6284999999999989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8.4768000000000008</v>
      </c>
      <c r="T68" s="116">
        <f>((T65*1000)/T67)/7</f>
        <v>133.9651567944251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134.0659340659341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133.62637362637366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2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89"/>
      <c r="X3" s="389"/>
      <c r="Y3" s="2"/>
      <c r="Z3" s="2"/>
      <c r="AA3" s="2"/>
      <c r="AB3" s="2"/>
      <c r="AC3" s="2"/>
      <c r="AD3" s="3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9" t="s">
        <v>1</v>
      </c>
      <c r="B9" s="389"/>
      <c r="C9" s="389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9"/>
      <c r="B10" s="389"/>
      <c r="C10" s="3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9" t="s">
        <v>4</v>
      </c>
      <c r="B11" s="389"/>
      <c r="C11" s="389"/>
      <c r="D11" s="1"/>
      <c r="E11" s="390">
        <v>2</v>
      </c>
      <c r="F11" s="1"/>
      <c r="G11" s="1"/>
      <c r="H11" s="1"/>
      <c r="I11" s="1"/>
      <c r="J11" s="1"/>
      <c r="K11" s="406" t="s">
        <v>118</v>
      </c>
      <c r="L11" s="406"/>
      <c r="M11" s="391"/>
      <c r="N11" s="3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9"/>
      <c r="B12" s="389"/>
      <c r="C12" s="389"/>
      <c r="D12" s="1"/>
      <c r="E12" s="5"/>
      <c r="F12" s="1"/>
      <c r="G12" s="1"/>
      <c r="H12" s="1"/>
      <c r="I12" s="1"/>
      <c r="J12" s="1"/>
      <c r="K12" s="391"/>
      <c r="L12" s="391"/>
      <c r="M12" s="391"/>
      <c r="N12" s="3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9"/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91"/>
      <c r="M13" s="391"/>
      <c r="N13" s="391"/>
      <c r="O13" s="391"/>
      <c r="P13" s="391"/>
      <c r="Q13" s="391"/>
      <c r="R13" s="391"/>
      <c r="S13" s="391"/>
      <c r="T13" s="391"/>
      <c r="U13" s="391"/>
      <c r="V13" s="391"/>
      <c r="W13" s="1"/>
      <c r="X13" s="1"/>
      <c r="Y13" s="1"/>
    </row>
    <row r="14" spans="1:30" s="3" customFormat="1" ht="27" thickBot="1" x14ac:dyDescent="0.3">
      <c r="A14" s="3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70</v>
      </c>
      <c r="C15" s="419"/>
      <c r="D15" s="419"/>
      <c r="E15" s="419"/>
      <c r="F15" s="419"/>
      <c r="G15" s="420"/>
      <c r="H15" s="427" t="s">
        <v>71</v>
      </c>
      <c r="I15" s="428"/>
      <c r="J15" s="428"/>
      <c r="K15" s="428"/>
      <c r="L15" s="428"/>
      <c r="M15" s="429"/>
      <c r="N15" s="421" t="s">
        <v>8</v>
      </c>
      <c r="O15" s="422"/>
      <c r="P15" s="422"/>
      <c r="Q15" s="422"/>
      <c r="R15" s="422"/>
      <c r="S15" s="423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122.7097</v>
      </c>
      <c r="C18" s="23">
        <v>122.7097</v>
      </c>
      <c r="D18" s="23">
        <v>33.554699999999997</v>
      </c>
      <c r="E18" s="23">
        <v>122.54759999999999</v>
      </c>
      <c r="F18" s="122">
        <v>122.7097</v>
      </c>
      <c r="G18" s="24">
        <v>122.87179999999999</v>
      </c>
      <c r="H18" s="23">
        <v>123.196</v>
      </c>
      <c r="I18" s="23">
        <v>123.196</v>
      </c>
      <c r="J18" s="23">
        <v>33.392599999999995</v>
      </c>
      <c r="K18" s="23">
        <v>122.7097</v>
      </c>
      <c r="L18" s="23">
        <v>123.03389999999999</v>
      </c>
      <c r="M18" s="23">
        <v>122.54759999999999</v>
      </c>
      <c r="N18" s="22">
        <v>123.5202</v>
      </c>
      <c r="O18" s="23">
        <v>123.5202</v>
      </c>
      <c r="P18" s="23">
        <v>34.527299999999997</v>
      </c>
      <c r="Q18" s="23">
        <v>122.54759999999999</v>
      </c>
      <c r="R18" s="23">
        <v>122.54759999999999</v>
      </c>
      <c r="S18" s="24">
        <v>122.54759999999999</v>
      </c>
      <c r="T18" s="25">
        <f t="shared" ref="T18:T25" si="0">SUM(B18:S18)</f>
        <v>1944.3894999999998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122.7097</v>
      </c>
      <c r="C19" s="23">
        <v>122.7097</v>
      </c>
      <c r="D19" s="23">
        <v>33.554699999999997</v>
      </c>
      <c r="E19" s="23">
        <v>122.54759999999999</v>
      </c>
      <c r="F19" s="122">
        <v>122.7097</v>
      </c>
      <c r="G19" s="24">
        <v>122.87179999999999</v>
      </c>
      <c r="H19" s="23">
        <v>123.196</v>
      </c>
      <c r="I19" s="23">
        <v>123.196</v>
      </c>
      <c r="J19" s="23">
        <v>33.392599999999995</v>
      </c>
      <c r="K19" s="23">
        <v>122.7097</v>
      </c>
      <c r="L19" s="23">
        <v>123.03389999999999</v>
      </c>
      <c r="M19" s="23">
        <v>122.54759999999999</v>
      </c>
      <c r="N19" s="22">
        <v>123.5202</v>
      </c>
      <c r="O19" s="23">
        <v>123.5202</v>
      </c>
      <c r="P19" s="23">
        <v>34.527299999999997</v>
      </c>
      <c r="Q19" s="23">
        <v>122.54759999999999</v>
      </c>
      <c r="R19" s="23">
        <v>122.54759999999999</v>
      </c>
      <c r="S19" s="24">
        <v>122.54759999999999</v>
      </c>
      <c r="T19" s="25">
        <f t="shared" si="0"/>
        <v>1944.3894999999998</v>
      </c>
      <c r="V19" s="2"/>
      <c r="W19" s="19"/>
    </row>
    <row r="20" spans="1:32" ht="39.75" customHeight="1" x14ac:dyDescent="0.25">
      <c r="A20" s="91" t="s">
        <v>14</v>
      </c>
      <c r="B20" s="76">
        <v>127.595</v>
      </c>
      <c r="C20" s="23">
        <v>126.919</v>
      </c>
      <c r="D20" s="23">
        <v>34.645000000000003</v>
      </c>
      <c r="E20" s="23">
        <v>127.595</v>
      </c>
      <c r="F20" s="122">
        <v>127.426</v>
      </c>
      <c r="G20" s="24">
        <v>127.93300000000001</v>
      </c>
      <c r="H20" s="23">
        <v>128.44</v>
      </c>
      <c r="I20" s="23">
        <v>127.93300000000001</v>
      </c>
      <c r="J20" s="23">
        <v>34.814</v>
      </c>
      <c r="K20" s="23">
        <v>127.764</v>
      </c>
      <c r="L20" s="23">
        <v>127.93300000000001</v>
      </c>
      <c r="M20" s="23">
        <v>127.764</v>
      </c>
      <c r="N20" s="22">
        <v>128.77799999999999</v>
      </c>
      <c r="O20" s="23">
        <v>128.77799999999999</v>
      </c>
      <c r="P20" s="23">
        <v>35.49</v>
      </c>
      <c r="Q20" s="23">
        <v>127.764</v>
      </c>
      <c r="R20" s="23">
        <v>127.25700000000001</v>
      </c>
      <c r="S20" s="24">
        <v>127.764</v>
      </c>
      <c r="T20" s="25">
        <f t="shared" si="0"/>
        <v>2022.5919999999999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122.30999999999999</v>
      </c>
      <c r="C21" s="23">
        <v>121.66200000000001</v>
      </c>
      <c r="D21" s="23">
        <v>33.21</v>
      </c>
      <c r="E21" s="23">
        <v>122.30999999999999</v>
      </c>
      <c r="F21" s="122">
        <v>122.148</v>
      </c>
      <c r="G21" s="24">
        <v>122.634</v>
      </c>
      <c r="H21" s="23">
        <v>123.12</v>
      </c>
      <c r="I21" s="23">
        <v>122.634</v>
      </c>
      <c r="J21" s="23">
        <v>33.372</v>
      </c>
      <c r="K21" s="23">
        <v>122.47199999999999</v>
      </c>
      <c r="L21" s="23">
        <v>122.634</v>
      </c>
      <c r="M21" s="23">
        <v>122.47199999999999</v>
      </c>
      <c r="N21" s="22">
        <v>123.44399999999999</v>
      </c>
      <c r="O21" s="23">
        <v>123.44399999999999</v>
      </c>
      <c r="P21" s="23">
        <v>34.019999999999996</v>
      </c>
      <c r="Q21" s="23">
        <v>122.47199999999999</v>
      </c>
      <c r="R21" s="23">
        <v>121.986</v>
      </c>
      <c r="S21" s="24">
        <v>122.47199999999999</v>
      </c>
      <c r="T21" s="25">
        <f t="shared" si="0"/>
        <v>1938.816</v>
      </c>
      <c r="V21" s="2"/>
      <c r="W21" s="19"/>
    </row>
    <row r="22" spans="1:32" ht="39.950000000000003" customHeight="1" x14ac:dyDescent="0.25">
      <c r="A22" s="91" t="s">
        <v>16</v>
      </c>
      <c r="B22" s="76">
        <v>122.30999999999999</v>
      </c>
      <c r="C22" s="23">
        <v>121.66200000000001</v>
      </c>
      <c r="D22" s="23">
        <v>33.21</v>
      </c>
      <c r="E22" s="23">
        <v>122.30999999999999</v>
      </c>
      <c r="F22" s="122">
        <v>122.148</v>
      </c>
      <c r="G22" s="24">
        <v>122.634</v>
      </c>
      <c r="H22" s="23">
        <v>123.12</v>
      </c>
      <c r="I22" s="23">
        <v>122.634</v>
      </c>
      <c r="J22" s="23">
        <v>33.372</v>
      </c>
      <c r="K22" s="23">
        <v>122.47199999999999</v>
      </c>
      <c r="L22" s="23">
        <v>122.634</v>
      </c>
      <c r="M22" s="23">
        <v>122.47199999999999</v>
      </c>
      <c r="N22" s="22">
        <v>123.44399999999999</v>
      </c>
      <c r="O22" s="23">
        <v>123.44399999999999</v>
      </c>
      <c r="P22" s="23">
        <v>34.019999999999996</v>
      </c>
      <c r="Q22" s="23">
        <v>122.47199999999999</v>
      </c>
      <c r="R22" s="23">
        <v>121.986</v>
      </c>
      <c r="S22" s="24">
        <v>122.47199999999999</v>
      </c>
      <c r="T22" s="25">
        <f t="shared" si="0"/>
        <v>1938.816</v>
      </c>
      <c r="V22" s="2"/>
      <c r="W22" s="19"/>
    </row>
    <row r="23" spans="1:32" ht="39.950000000000003" customHeight="1" x14ac:dyDescent="0.25">
      <c r="A23" s="92" t="s">
        <v>17</v>
      </c>
      <c r="B23" s="76">
        <v>127.595</v>
      </c>
      <c r="C23" s="23">
        <v>126.919</v>
      </c>
      <c r="D23" s="23">
        <v>34.645000000000003</v>
      </c>
      <c r="E23" s="23">
        <v>127.595</v>
      </c>
      <c r="F23" s="122">
        <v>127.426</v>
      </c>
      <c r="G23" s="24">
        <v>127.93300000000001</v>
      </c>
      <c r="H23" s="23">
        <v>128.44</v>
      </c>
      <c r="I23" s="23">
        <v>127.93300000000001</v>
      </c>
      <c r="J23" s="23">
        <v>34.814</v>
      </c>
      <c r="K23" s="23">
        <v>127.764</v>
      </c>
      <c r="L23" s="23">
        <v>127.93300000000001</v>
      </c>
      <c r="M23" s="23">
        <v>127.764</v>
      </c>
      <c r="N23" s="22">
        <v>128.77799999999999</v>
      </c>
      <c r="O23" s="23">
        <v>128.77799999999999</v>
      </c>
      <c r="P23" s="23">
        <v>35.49</v>
      </c>
      <c r="Q23" s="23">
        <v>127.764</v>
      </c>
      <c r="R23" s="23">
        <v>127.25700000000001</v>
      </c>
      <c r="S23" s="24">
        <v>127.764</v>
      </c>
      <c r="T23" s="25">
        <f t="shared" si="0"/>
        <v>2022.5919999999999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122.30999999999999</v>
      </c>
      <c r="C24" s="23">
        <v>121.66200000000001</v>
      </c>
      <c r="D24" s="23">
        <v>33.21</v>
      </c>
      <c r="E24" s="23">
        <v>122.30999999999999</v>
      </c>
      <c r="F24" s="122">
        <v>122.148</v>
      </c>
      <c r="G24" s="24">
        <v>122.634</v>
      </c>
      <c r="H24" s="23">
        <v>123.12</v>
      </c>
      <c r="I24" s="23">
        <v>122.634</v>
      </c>
      <c r="J24" s="23">
        <v>33.372</v>
      </c>
      <c r="K24" s="23">
        <v>122.47199999999999</v>
      </c>
      <c r="L24" s="23">
        <v>122.634</v>
      </c>
      <c r="M24" s="23">
        <v>122.47199999999999</v>
      </c>
      <c r="N24" s="22">
        <v>123.44399999999999</v>
      </c>
      <c r="O24" s="23">
        <v>123.44399999999999</v>
      </c>
      <c r="P24" s="23">
        <v>34.019999999999996</v>
      </c>
      <c r="Q24" s="23">
        <v>122.47199999999999</v>
      </c>
      <c r="R24" s="23">
        <v>121.986</v>
      </c>
      <c r="S24" s="24">
        <v>122.47199999999999</v>
      </c>
      <c r="T24" s="25">
        <f t="shared" si="0"/>
        <v>1938.816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867.5394</v>
      </c>
      <c r="C25" s="27">
        <f t="shared" si="1"/>
        <v>864.24340000000007</v>
      </c>
      <c r="D25" s="27">
        <f t="shared" si="1"/>
        <v>236.02940000000004</v>
      </c>
      <c r="E25" s="27">
        <f t="shared" si="1"/>
        <v>867.21519999999998</v>
      </c>
      <c r="F25" s="27">
        <f t="shared" si="1"/>
        <v>866.71540000000005</v>
      </c>
      <c r="G25" s="228">
        <f t="shared" si="1"/>
        <v>869.51160000000004</v>
      </c>
      <c r="H25" s="27">
        <f t="shared" si="1"/>
        <v>872.63199999999995</v>
      </c>
      <c r="I25" s="27">
        <f t="shared" si="1"/>
        <v>870.16</v>
      </c>
      <c r="J25" s="27">
        <f t="shared" si="1"/>
        <v>236.5292</v>
      </c>
      <c r="K25" s="27">
        <f t="shared" si="1"/>
        <v>868.36339999999996</v>
      </c>
      <c r="L25" s="27">
        <f t="shared" si="1"/>
        <v>869.83579999999995</v>
      </c>
      <c r="M25" s="27">
        <f t="shared" si="1"/>
        <v>868.03919999999994</v>
      </c>
      <c r="N25" s="26">
        <f>SUM(N18:N24)</f>
        <v>874.9283999999999</v>
      </c>
      <c r="O25" s="27">
        <f t="shared" ref="O25:Q25" si="2">SUM(O18:O24)</f>
        <v>874.9283999999999</v>
      </c>
      <c r="P25" s="27">
        <f t="shared" si="2"/>
        <v>242.09459999999996</v>
      </c>
      <c r="Q25" s="27">
        <f t="shared" si="2"/>
        <v>868.03919999999994</v>
      </c>
      <c r="R25" s="27">
        <f>SUM(R18:R24)</f>
        <v>865.56720000000007</v>
      </c>
      <c r="S25" s="28">
        <f t="shared" ref="S25" si="3">SUM(S18:S24)</f>
        <v>868.03919999999994</v>
      </c>
      <c r="T25" s="25">
        <f t="shared" si="0"/>
        <v>13750.410999999998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164.13305720015276</v>
      </c>
    </row>
    <row r="27" spans="1:32" s="2" customFormat="1" ht="33" customHeight="1" x14ac:dyDescent="0.25">
      <c r="A27" s="94" t="s">
        <v>20</v>
      </c>
      <c r="B27" s="209">
        <v>755</v>
      </c>
      <c r="C27" s="34">
        <v>751</v>
      </c>
      <c r="D27" s="34">
        <v>205</v>
      </c>
      <c r="E27" s="34">
        <v>755</v>
      </c>
      <c r="F27" s="34">
        <v>754</v>
      </c>
      <c r="G27" s="230">
        <v>757</v>
      </c>
      <c r="H27" s="34">
        <v>760</v>
      </c>
      <c r="I27" s="34">
        <v>757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753</v>
      </c>
      <c r="S27" s="35">
        <v>756</v>
      </c>
      <c r="T27" s="36">
        <f>SUM(B27:S27)</f>
        <v>11968</v>
      </c>
      <c r="U27" s="2">
        <f>((T25*1000)/T27)/7</f>
        <v>164.13305720015276</v>
      </c>
    </row>
    <row r="28" spans="1:32" s="2" customFormat="1" ht="33" customHeight="1" x14ac:dyDescent="0.25">
      <c r="A28" s="95" t="s">
        <v>21</v>
      </c>
      <c r="B28" s="210">
        <f>((B27*B26)*7/1000/7)</f>
        <v>122.30999999999999</v>
      </c>
      <c r="C28" s="38">
        <f t="shared" ref="C28:S28" si="4">((C27*C26)*7/1000/7)</f>
        <v>121.66200000000001</v>
      </c>
      <c r="D28" s="38">
        <f t="shared" si="4"/>
        <v>33.21</v>
      </c>
      <c r="E28" s="38">
        <f t="shared" si="4"/>
        <v>122.30999999999999</v>
      </c>
      <c r="F28" s="38">
        <f t="shared" si="4"/>
        <v>122.148</v>
      </c>
      <c r="G28" s="231">
        <f t="shared" si="4"/>
        <v>122.634</v>
      </c>
      <c r="H28" s="38">
        <f t="shared" si="4"/>
        <v>123.12</v>
      </c>
      <c r="I28" s="38">
        <f t="shared" si="4"/>
        <v>122.634</v>
      </c>
      <c r="J28" s="38">
        <f t="shared" si="4"/>
        <v>33.372</v>
      </c>
      <c r="K28" s="38">
        <f t="shared" si="4"/>
        <v>122.47199999999999</v>
      </c>
      <c r="L28" s="38">
        <f t="shared" si="4"/>
        <v>122.634</v>
      </c>
      <c r="M28" s="38">
        <f t="shared" si="4"/>
        <v>122.47199999999999</v>
      </c>
      <c r="N28" s="37">
        <f t="shared" si="4"/>
        <v>123.44399999999999</v>
      </c>
      <c r="O28" s="38">
        <f t="shared" si="4"/>
        <v>123.44399999999999</v>
      </c>
      <c r="P28" s="38">
        <f t="shared" si="4"/>
        <v>34.019999999999996</v>
      </c>
      <c r="Q28" s="38">
        <f t="shared" si="4"/>
        <v>122.47199999999999</v>
      </c>
      <c r="R28" s="38">
        <f t="shared" si="4"/>
        <v>121.986</v>
      </c>
      <c r="S28" s="39">
        <f t="shared" si="4"/>
        <v>122.47199999999999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856.17</v>
      </c>
      <c r="C29" s="42">
        <f t="shared" si="5"/>
        <v>851.63400000000001</v>
      </c>
      <c r="D29" s="42">
        <f t="shared" si="5"/>
        <v>232.47</v>
      </c>
      <c r="E29" s="42">
        <f>((E27*E26)*7)/1000</f>
        <v>856.17</v>
      </c>
      <c r="F29" s="42">
        <f>((F27*F26)*7)/1000</f>
        <v>855.03599999999994</v>
      </c>
      <c r="G29" s="232">
        <f>((G27*G26)*7)/1000</f>
        <v>858.43799999999999</v>
      </c>
      <c r="H29" s="42">
        <f t="shared" ref="H29" si="6">((H27*H26)*7)/1000</f>
        <v>861.84</v>
      </c>
      <c r="I29" s="42">
        <f>((I27*I26)*7)/1000</f>
        <v>858.43799999999999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853.90200000000004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164.15125827814569</v>
      </c>
      <c r="C30" s="47">
        <f t="shared" si="9"/>
        <v>164.39859235305309</v>
      </c>
      <c r="D30" s="47">
        <f t="shared" si="9"/>
        <v>164.48041811846693</v>
      </c>
      <c r="E30" s="47">
        <f>+(E25/E27)/7*1000</f>
        <v>164.08991485335855</v>
      </c>
      <c r="F30" s="47">
        <f t="shared" ref="F30:H30" si="10">+(F25/F27)/7*1000</f>
        <v>164.21284577491477</v>
      </c>
      <c r="G30" s="233">
        <f t="shared" si="10"/>
        <v>164.08975278354407</v>
      </c>
      <c r="H30" s="47">
        <f t="shared" si="10"/>
        <v>164.02857142857141</v>
      </c>
      <c r="I30" s="47">
        <f>+(I25/I27)/7*1000</f>
        <v>164.21211549348934</v>
      </c>
      <c r="J30" s="47">
        <f t="shared" ref="J30:M30" si="11">+(J25/J27)/7*1000</f>
        <v>164.02857142857144</v>
      </c>
      <c r="K30" s="47">
        <f t="shared" si="11"/>
        <v>164.08983371126226</v>
      </c>
      <c r="L30" s="47">
        <f t="shared" si="11"/>
        <v>164.1509341385167</v>
      </c>
      <c r="M30" s="47">
        <f t="shared" si="11"/>
        <v>164.02857142857141</v>
      </c>
      <c r="N30" s="46">
        <f>+(N25/N27)/7*1000</f>
        <v>164.02857142857141</v>
      </c>
      <c r="O30" s="47">
        <f t="shared" ref="O30:S30" si="12">+(O25/O27)/7*1000</f>
        <v>164.02857142857141</v>
      </c>
      <c r="P30" s="47">
        <f t="shared" si="12"/>
        <v>164.69020408163263</v>
      </c>
      <c r="Q30" s="47">
        <f t="shared" si="12"/>
        <v>164.02857142857141</v>
      </c>
      <c r="R30" s="47">
        <f t="shared" si="12"/>
        <v>164.21309049516222</v>
      </c>
      <c r="S30" s="48">
        <f t="shared" si="12"/>
        <v>164.02857142857141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8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2" t="s">
        <v>8</v>
      </c>
      <c r="M36" s="413"/>
      <c r="N36" s="413"/>
      <c r="O36" s="413"/>
      <c r="P36" s="413"/>
      <c r="Q36" s="40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104.74199999999998</v>
      </c>
      <c r="C39" s="79">
        <v>105.85289999999999</v>
      </c>
      <c r="D39" s="79">
        <v>31.898699999999995</v>
      </c>
      <c r="E39" s="79">
        <v>104.9007</v>
      </c>
      <c r="F39" s="79">
        <v>105.69420000000001</v>
      </c>
      <c r="G39" s="79">
        <v>105.7</v>
      </c>
      <c r="H39" s="79"/>
      <c r="I39" s="101">
        <f t="shared" ref="I39:I46" si="13">SUM(B39:H39)</f>
        <v>558.7885</v>
      </c>
      <c r="J39" s="138"/>
      <c r="K39" s="91" t="s">
        <v>12</v>
      </c>
      <c r="L39" s="79">
        <v>7.5</v>
      </c>
      <c r="M39" s="79">
        <v>7.4</v>
      </c>
      <c r="N39" s="79">
        <v>1.7</v>
      </c>
      <c r="O39" s="79">
        <v>7.3</v>
      </c>
      <c r="P39" s="79">
        <v>7.6</v>
      </c>
      <c r="Q39" s="79">
        <v>7.4</v>
      </c>
      <c r="R39" s="101">
        <f t="shared" ref="R39:R46" si="14">SUM(L39:Q39)</f>
        <v>38.9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104.74199999999998</v>
      </c>
      <c r="C40" s="79">
        <v>105.85289999999999</v>
      </c>
      <c r="D40" s="79">
        <v>31.898699999999995</v>
      </c>
      <c r="E40" s="79">
        <v>104.9007</v>
      </c>
      <c r="F40" s="79">
        <v>105.69420000000001</v>
      </c>
      <c r="G40" s="79">
        <v>105.7</v>
      </c>
      <c r="H40" s="79"/>
      <c r="I40" s="101">
        <f t="shared" si="13"/>
        <v>558.7885</v>
      </c>
      <c r="J40" s="2"/>
      <c r="K40" s="92" t="s">
        <v>13</v>
      </c>
      <c r="L40" s="79">
        <v>7.5</v>
      </c>
      <c r="M40" s="79">
        <v>7.4</v>
      </c>
      <c r="N40" s="79">
        <v>1.7</v>
      </c>
      <c r="O40" s="79">
        <v>7.3</v>
      </c>
      <c r="P40" s="79">
        <v>7.6</v>
      </c>
      <c r="Q40" s="79">
        <v>7.4</v>
      </c>
      <c r="R40" s="101">
        <f t="shared" si="14"/>
        <v>38.9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7.4</v>
      </c>
      <c r="M41" s="79">
        <v>7.5</v>
      </c>
      <c r="N41" s="79">
        <v>1.5</v>
      </c>
      <c r="O41" s="79">
        <v>7.3</v>
      </c>
      <c r="P41" s="79">
        <v>7.5</v>
      </c>
      <c r="Q41" s="79">
        <v>7.3</v>
      </c>
      <c r="R41" s="101">
        <f t="shared" si="14"/>
        <v>38.5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7.4</v>
      </c>
      <c r="M42" s="79">
        <v>7.5</v>
      </c>
      <c r="N42" s="79">
        <v>1.5</v>
      </c>
      <c r="O42" s="79">
        <v>7.3</v>
      </c>
      <c r="P42" s="79">
        <v>7.5</v>
      </c>
      <c r="Q42" s="79">
        <v>7.3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7.3</v>
      </c>
      <c r="P43" s="79">
        <v>7.5</v>
      </c>
      <c r="Q43" s="79">
        <v>7.3</v>
      </c>
      <c r="R43" s="101">
        <f t="shared" si="14"/>
        <v>38.700000000000003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7.3</v>
      </c>
      <c r="P44" s="79">
        <v>7.5</v>
      </c>
      <c r="Q44" s="79">
        <v>7.3</v>
      </c>
      <c r="R44" s="101">
        <f t="shared" si="14"/>
        <v>38.700000000000003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7.5</v>
      </c>
      <c r="Q45" s="79">
        <v>7.3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209.48399999999995</v>
      </c>
      <c r="C46" s="27">
        <f t="shared" si="15"/>
        <v>211.70579999999998</v>
      </c>
      <c r="D46" s="27">
        <f t="shared" si="15"/>
        <v>63.797399999999989</v>
      </c>
      <c r="E46" s="27">
        <f t="shared" si="15"/>
        <v>209.8014</v>
      </c>
      <c r="F46" s="27">
        <f t="shared" si="15"/>
        <v>211.38840000000002</v>
      </c>
      <c r="G46" s="27">
        <f t="shared" si="15"/>
        <v>211.4</v>
      </c>
      <c r="H46" s="27">
        <f t="shared" si="15"/>
        <v>0</v>
      </c>
      <c r="I46" s="101">
        <f t="shared" si="13"/>
        <v>1117.577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11.2</v>
      </c>
      <c r="O46" s="27">
        <f t="shared" si="16"/>
        <v>51.199999999999996</v>
      </c>
      <c r="P46" s="27">
        <f t="shared" si="16"/>
        <v>52.7</v>
      </c>
      <c r="Q46" s="27">
        <f t="shared" si="16"/>
        <v>51.3</v>
      </c>
      <c r="R46" s="101">
        <f t="shared" si="14"/>
        <v>271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45.641468594298779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132.58317025440314</v>
      </c>
      <c r="S47" s="63"/>
      <c r="T47" s="63"/>
    </row>
    <row r="48" spans="1:30" ht="33.75" customHeight="1" x14ac:dyDescent="0.25">
      <c r="A48" s="94" t="s">
        <v>20</v>
      </c>
      <c r="B48" s="83">
        <v>657</v>
      </c>
      <c r="C48" s="34">
        <v>661</v>
      </c>
      <c r="D48" s="34">
        <v>194</v>
      </c>
      <c r="E48" s="34">
        <v>658</v>
      </c>
      <c r="F48" s="34">
        <v>665</v>
      </c>
      <c r="G48" s="34">
        <v>663</v>
      </c>
      <c r="H48" s="34"/>
      <c r="I48" s="103">
        <f>SUM(B48:H48)</f>
        <v>3498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104.26589999999999</v>
      </c>
      <c r="C49" s="38">
        <f t="shared" si="17"/>
        <v>104.9007</v>
      </c>
      <c r="D49" s="38">
        <f t="shared" si="17"/>
        <v>30.787800000000001</v>
      </c>
      <c r="E49" s="38">
        <f t="shared" si="17"/>
        <v>104.42459999999998</v>
      </c>
      <c r="F49" s="38">
        <f t="shared" si="17"/>
        <v>105.53549999999998</v>
      </c>
      <c r="G49" s="38">
        <f t="shared" si="17"/>
        <v>105.21810000000001</v>
      </c>
      <c r="H49" s="38">
        <f t="shared" si="17"/>
        <v>0</v>
      </c>
      <c r="I49" s="104">
        <f>((I46*1000)/I48)/7</f>
        <v>45.641468594298779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7.5064000000000011</v>
      </c>
      <c r="N49" s="38">
        <f t="shared" si="18"/>
        <v>1.5544000000000002</v>
      </c>
      <c r="O49" s="38">
        <f t="shared" si="18"/>
        <v>7.3210000000000006</v>
      </c>
      <c r="P49" s="38">
        <f t="shared" si="18"/>
        <v>7.4935999999999989</v>
      </c>
      <c r="Q49" s="38">
        <f t="shared" si="18"/>
        <v>7.3103999999999996</v>
      </c>
      <c r="R49" s="113">
        <f>((R46*1000)/R48)/7</f>
        <v>132.58317025440314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729.86129999999991</v>
      </c>
      <c r="C50" s="42">
        <f t="shared" si="19"/>
        <v>734.30489999999998</v>
      </c>
      <c r="D50" s="42">
        <f t="shared" si="19"/>
        <v>215.5146</v>
      </c>
      <c r="E50" s="42">
        <f t="shared" si="19"/>
        <v>730.97219999999993</v>
      </c>
      <c r="F50" s="42">
        <f t="shared" si="19"/>
        <v>738.74849999999992</v>
      </c>
      <c r="G50" s="42">
        <f t="shared" si="19"/>
        <v>736.52670000000001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11.172000000000001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45.54990215264187</v>
      </c>
      <c r="C51" s="47">
        <f t="shared" si="21"/>
        <v>45.754441322671269</v>
      </c>
      <c r="D51" s="47">
        <f t="shared" si="21"/>
        <v>46.978939617083938</v>
      </c>
      <c r="E51" s="47">
        <f t="shared" si="21"/>
        <v>45.549587494572293</v>
      </c>
      <c r="F51" s="47">
        <f t="shared" si="21"/>
        <v>45.411041890440387</v>
      </c>
      <c r="G51" s="47">
        <f t="shared" si="21"/>
        <v>45.550527903469082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133.33333333333334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130.86734693877548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4" t="s">
        <v>70</v>
      </c>
      <c r="C55" s="425"/>
      <c r="D55" s="425"/>
      <c r="E55" s="425"/>
      <c r="F55" s="425"/>
      <c r="G55" s="426"/>
      <c r="H55" s="424" t="s">
        <v>71</v>
      </c>
      <c r="I55" s="425"/>
      <c r="J55" s="425"/>
      <c r="K55" s="425"/>
      <c r="L55" s="425"/>
      <c r="M55" s="426"/>
      <c r="N55" s="424" t="s">
        <v>8</v>
      </c>
      <c r="O55" s="425"/>
      <c r="P55" s="425"/>
      <c r="Q55" s="425"/>
      <c r="R55" s="425"/>
      <c r="S55" s="426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8.6999999999999993</v>
      </c>
      <c r="D58" s="79">
        <v>2.5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8.6999999999999993</v>
      </c>
      <c r="J58" s="79">
        <v>2.5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8.6999999999999993</v>
      </c>
      <c r="D59" s="79">
        <v>2.5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8.6999999999999993</v>
      </c>
      <c r="J59" s="79">
        <v>2.5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2.2999999999999998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8.5</v>
      </c>
      <c r="J60" s="79">
        <v>2.4</v>
      </c>
      <c r="K60" s="79">
        <v>8.6</v>
      </c>
      <c r="L60" s="79">
        <v>8.6</v>
      </c>
      <c r="M60" s="221">
        <v>8.6</v>
      </c>
      <c r="N60" s="22">
        <v>8.6</v>
      </c>
      <c r="O60" s="79">
        <v>8.5</v>
      </c>
      <c r="P60" s="79">
        <v>2.4</v>
      </c>
      <c r="Q60" s="79">
        <v>8.6</v>
      </c>
      <c r="R60" s="79">
        <v>8.4</v>
      </c>
      <c r="S60" s="221">
        <v>8.5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8.6999999999999993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8.5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8.5</v>
      </c>
      <c r="S61" s="221">
        <v>8.5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8.6999999999999993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8.5</v>
      </c>
      <c r="J62" s="79">
        <v>2.4</v>
      </c>
      <c r="K62" s="79">
        <v>8.6</v>
      </c>
      <c r="L62" s="79">
        <v>8.6</v>
      </c>
      <c r="M62" s="221">
        <v>8.6</v>
      </c>
      <c r="N62" s="22">
        <v>8.6999999999999993</v>
      </c>
      <c r="O62" s="79">
        <v>8.5</v>
      </c>
      <c r="P62" s="79">
        <v>2.4</v>
      </c>
      <c r="Q62" s="79">
        <v>8.6</v>
      </c>
      <c r="R62" s="79">
        <v>8.5</v>
      </c>
      <c r="S62" s="221">
        <v>8.5</v>
      </c>
      <c r="T62" s="101">
        <f t="shared" si="23"/>
        <v>136.6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8.6999999999999993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8.5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8.5</v>
      </c>
      <c r="S63" s="221">
        <v>8.5</v>
      </c>
      <c r="T63" s="101">
        <f t="shared" si="23"/>
        <v>136.6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8.6999999999999993</v>
      </c>
      <c r="D64" s="79">
        <v>2.4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8.5</v>
      </c>
      <c r="S64" s="221">
        <v>8.6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61.699999999999989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61.699999999999996</v>
      </c>
      <c r="F65" s="27">
        <f t="shared" si="24"/>
        <v>61.699999999999996</v>
      </c>
      <c r="G65" s="28">
        <f t="shared" si="24"/>
        <v>59.800000000000004</v>
      </c>
      <c r="H65" s="26">
        <f t="shared" si="24"/>
        <v>61.2</v>
      </c>
      <c r="I65" s="27">
        <f t="shared" si="24"/>
        <v>60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60.7</v>
      </c>
      <c r="O65" s="27">
        <f t="shared" si="24"/>
        <v>59.800000000000004</v>
      </c>
      <c r="P65" s="27">
        <f t="shared" si="24"/>
        <v>17</v>
      </c>
      <c r="Q65" s="27">
        <f t="shared" si="24"/>
        <v>60.5</v>
      </c>
      <c r="R65" s="27">
        <f t="shared" si="24"/>
        <v>59.8</v>
      </c>
      <c r="S65" s="28">
        <f t="shared" si="24"/>
        <v>59.6</v>
      </c>
      <c r="T65" s="101">
        <f t="shared" si="23"/>
        <v>959.29999999999984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133.9617371875436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8.770500000000002</v>
      </c>
      <c r="C68" s="38">
        <f t="shared" ref="C68:S68" si="25">((C67*C66)*7/1000-C58-C59)/5</f>
        <v>8.7055999999999987</v>
      </c>
      <c r="D68" s="38">
        <f t="shared" si="25"/>
        <v>2.3768000000000002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8.5263999999999989</v>
      </c>
      <c r="J68" s="38">
        <f t="shared" si="25"/>
        <v>2.4146000000000001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8.4816000000000003</v>
      </c>
      <c r="S68" s="39">
        <f t="shared" si="25"/>
        <v>8.5167999999999999</v>
      </c>
      <c r="T68" s="116">
        <f>((T65*1000)/T67)/7</f>
        <v>133.96173718754363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60.031999999999996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59.808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135.60439560439559</v>
      </c>
      <c r="F70" s="47">
        <f t="shared" si="27"/>
        <v>135.60439560439559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133.92857142857142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133.4065934065934</v>
      </c>
      <c r="O70" s="47">
        <f t="shared" si="27"/>
        <v>133.48214285714286</v>
      </c>
      <c r="P70" s="47">
        <f t="shared" si="27"/>
        <v>134.92063492063491</v>
      </c>
      <c r="Q70" s="47">
        <f t="shared" si="27"/>
        <v>132.96703296703296</v>
      </c>
      <c r="R70" s="47">
        <f t="shared" si="27"/>
        <v>133.48214285714286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showGridLines="0" tabSelected="1" view="pageBreakPreview" topLeftCell="A25" zoomScale="50" zoomScaleNormal="70" zoomScaleSheetLayoutView="50" workbookViewId="0">
      <selection activeCell="A41" sqref="A41:XFD41"/>
    </sheetView>
  </sheetViews>
  <sheetFormatPr baseColWidth="10" defaultColWidth="11.42578125" defaultRowHeight="27.75" x14ac:dyDescent="0.25"/>
  <cols>
    <col min="1" max="1" width="54" style="284" bestFit="1" customWidth="1"/>
    <col min="2" max="3" width="11.5703125" style="284" customWidth="1"/>
    <col min="4" max="4" width="13.5703125" style="284" bestFit="1" customWidth="1"/>
    <col min="5" max="6" width="11.5703125" style="284" customWidth="1"/>
    <col min="7" max="8" width="17.5703125" style="284" customWidth="1"/>
    <col min="9" max="9" width="20.5703125" style="284" bestFit="1" customWidth="1"/>
    <col min="10" max="10" width="14.5703125" style="284" customWidth="1"/>
    <col min="11" max="15" width="13.42578125" style="284" customWidth="1"/>
    <col min="16" max="16" width="15.85546875" style="284" bestFit="1" customWidth="1"/>
    <col min="17" max="19" width="13.42578125" style="284" customWidth="1"/>
    <col min="20" max="20" width="16.7109375" style="284" bestFit="1" customWidth="1"/>
    <col min="21" max="25" width="13.42578125" style="284" customWidth="1"/>
    <col min="26" max="16384" width="11.42578125" style="284"/>
  </cols>
  <sheetData>
    <row r="1" spans="1:28" ht="29.45" customHeight="1" x14ac:dyDescent="0.25">
      <c r="A1" s="430"/>
      <c r="B1" s="433" t="s">
        <v>29</v>
      </c>
      <c r="C1" s="434"/>
      <c r="D1" s="434"/>
      <c r="E1" s="434"/>
      <c r="F1" s="434"/>
      <c r="G1" s="434"/>
      <c r="H1" s="434"/>
      <c r="I1" s="434"/>
      <c r="J1" s="434"/>
      <c r="K1" s="434"/>
      <c r="L1" s="435"/>
      <c r="M1" s="436" t="s">
        <v>30</v>
      </c>
      <c r="N1" s="436"/>
      <c r="O1" s="436"/>
      <c r="P1" s="436"/>
      <c r="Q1" s="282"/>
      <c r="R1" s="464" t="s">
        <v>120</v>
      </c>
      <c r="S1" s="465"/>
      <c r="T1" s="465"/>
      <c r="U1" s="465"/>
      <c r="V1" s="465"/>
      <c r="W1" s="466"/>
      <c r="X1" s="282"/>
      <c r="Y1" s="283"/>
      <c r="Z1" s="283"/>
      <c r="AA1" s="283"/>
    </row>
    <row r="2" spans="1:28" ht="29.45" customHeight="1" x14ac:dyDescent="0.25">
      <c r="A2" s="431"/>
      <c r="B2" s="437" t="s">
        <v>31</v>
      </c>
      <c r="C2" s="438"/>
      <c r="D2" s="438"/>
      <c r="E2" s="438"/>
      <c r="F2" s="438"/>
      <c r="G2" s="438"/>
      <c r="H2" s="438"/>
      <c r="I2" s="438"/>
      <c r="J2" s="438"/>
      <c r="K2" s="438"/>
      <c r="L2" s="439"/>
      <c r="M2" s="443" t="s">
        <v>32</v>
      </c>
      <c r="N2" s="443"/>
      <c r="O2" s="443"/>
      <c r="P2" s="443"/>
      <c r="Q2" s="283"/>
      <c r="R2" s="467"/>
      <c r="S2" s="468"/>
      <c r="T2" s="468"/>
      <c r="U2" s="468"/>
      <c r="V2" s="468"/>
      <c r="W2" s="469"/>
      <c r="X2" s="283"/>
      <c r="Y2" s="283"/>
      <c r="Z2" s="283"/>
      <c r="AA2" s="283"/>
    </row>
    <row r="3" spans="1:28" ht="29.45" customHeight="1" x14ac:dyDescent="0.25">
      <c r="A3" s="432"/>
      <c r="B3" s="440"/>
      <c r="C3" s="441"/>
      <c r="D3" s="441"/>
      <c r="E3" s="441"/>
      <c r="F3" s="441"/>
      <c r="G3" s="441"/>
      <c r="H3" s="441"/>
      <c r="I3" s="441"/>
      <c r="J3" s="441"/>
      <c r="K3" s="441"/>
      <c r="L3" s="442"/>
      <c r="M3" s="443" t="s">
        <v>33</v>
      </c>
      <c r="N3" s="443"/>
      <c r="O3" s="443"/>
      <c r="P3" s="443"/>
      <c r="Q3" s="286"/>
      <c r="R3" s="467"/>
      <c r="S3" s="468"/>
      <c r="T3" s="468"/>
      <c r="U3" s="468"/>
      <c r="V3" s="468"/>
      <c r="W3" s="469"/>
      <c r="X3" s="286"/>
      <c r="Y3" s="286"/>
      <c r="Z3" s="283"/>
      <c r="AA3" s="283"/>
    </row>
    <row r="4" spans="1:28" ht="30.75" customHeight="1" x14ac:dyDescent="0.25">
      <c r="A4" s="287"/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3"/>
      <c r="R4" s="467"/>
      <c r="S4" s="468"/>
      <c r="T4" s="468"/>
      <c r="U4" s="468"/>
      <c r="V4" s="468"/>
      <c r="W4" s="469"/>
      <c r="X4" s="283"/>
      <c r="Y4" s="283"/>
      <c r="Z4" s="283"/>
      <c r="AA4" s="283"/>
    </row>
    <row r="5" spans="1:28" s="293" customFormat="1" ht="30.75" customHeight="1" x14ac:dyDescent="0.25">
      <c r="A5" s="289" t="s">
        <v>34</v>
      </c>
      <c r="B5" s="440">
        <v>2</v>
      </c>
      <c r="C5" s="441"/>
      <c r="D5" s="290"/>
      <c r="E5" s="290"/>
      <c r="F5" s="290" t="s">
        <v>35</v>
      </c>
      <c r="G5" s="458" t="s">
        <v>50</v>
      </c>
      <c r="H5" s="458"/>
      <c r="I5" s="291"/>
      <c r="J5" s="290" t="s">
        <v>36</v>
      </c>
      <c r="K5" s="441">
        <v>32</v>
      </c>
      <c r="L5" s="441"/>
      <c r="M5" s="292"/>
      <c r="N5" s="292"/>
      <c r="O5" s="292"/>
      <c r="P5" s="292"/>
      <c r="Q5" s="292"/>
      <c r="R5" s="467"/>
      <c r="S5" s="468"/>
      <c r="T5" s="468"/>
      <c r="U5" s="468"/>
      <c r="V5" s="468"/>
      <c r="W5" s="469"/>
      <c r="X5" s="292"/>
      <c r="Y5" s="292"/>
      <c r="Z5" s="292"/>
      <c r="AA5" s="292"/>
    </row>
    <row r="6" spans="1:28" s="293" customFormat="1" ht="30.75" customHeight="1" x14ac:dyDescent="0.25">
      <c r="A6" s="289"/>
      <c r="B6" s="289"/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2"/>
      <c r="R6" s="467"/>
      <c r="S6" s="468"/>
      <c r="T6" s="468"/>
      <c r="U6" s="468"/>
      <c r="V6" s="468"/>
      <c r="W6" s="469"/>
      <c r="X6" s="292"/>
      <c r="Y6" s="292"/>
      <c r="Z6" s="292"/>
      <c r="AA6" s="292"/>
    </row>
    <row r="7" spans="1:28" s="293" customFormat="1" ht="30.75" customHeight="1" x14ac:dyDescent="0.25">
      <c r="A7" s="289" t="s">
        <v>37</v>
      </c>
      <c r="B7" s="459" t="s">
        <v>2</v>
      </c>
      <c r="C7" s="460"/>
      <c r="D7" s="294"/>
      <c r="E7" s="294"/>
      <c r="F7" s="290" t="s">
        <v>38</v>
      </c>
      <c r="G7" s="458" t="s">
        <v>119</v>
      </c>
      <c r="H7" s="458"/>
      <c r="I7" s="295"/>
      <c r="J7" s="290" t="s">
        <v>39</v>
      </c>
      <c r="K7" s="292"/>
      <c r="L7" s="441" t="s">
        <v>115</v>
      </c>
      <c r="M7" s="441"/>
      <c r="N7" s="441"/>
      <c r="O7" s="296"/>
      <c r="P7" s="296"/>
      <c r="Q7" s="292"/>
      <c r="R7" s="467"/>
      <c r="S7" s="468"/>
      <c r="T7" s="468"/>
      <c r="U7" s="468"/>
      <c r="V7" s="468"/>
      <c r="W7" s="469"/>
      <c r="X7" s="292"/>
      <c r="Y7" s="292"/>
      <c r="Z7" s="292"/>
      <c r="AA7" s="292"/>
      <c r="AB7" s="292"/>
    </row>
    <row r="8" spans="1:28" s="293" customFormat="1" ht="30.75" customHeight="1" thickBot="1" x14ac:dyDescent="0.3">
      <c r="A8" s="289"/>
      <c r="B8" s="289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2"/>
      <c r="R8" s="470"/>
      <c r="S8" s="471"/>
      <c r="T8" s="471"/>
      <c r="U8" s="471"/>
      <c r="V8" s="471"/>
      <c r="W8" s="472"/>
      <c r="X8" s="292"/>
      <c r="Y8" s="292"/>
      <c r="Z8" s="292"/>
      <c r="AA8" s="292"/>
      <c r="AB8" s="292"/>
    </row>
    <row r="9" spans="1:28" s="293" customFormat="1" ht="30.75" customHeight="1" thickBot="1" x14ac:dyDescent="0.3">
      <c r="A9" s="297" t="s">
        <v>40</v>
      </c>
      <c r="B9" s="453" t="s">
        <v>70</v>
      </c>
      <c r="C9" s="454"/>
      <c r="D9" s="454"/>
      <c r="E9" s="454"/>
      <c r="F9" s="454"/>
      <c r="G9" s="455"/>
      <c r="H9" s="453" t="s">
        <v>71</v>
      </c>
      <c r="I9" s="454"/>
      <c r="J9" s="454"/>
      <c r="K9" s="454"/>
      <c r="L9" s="454"/>
      <c r="M9" s="455"/>
      <c r="N9" s="453" t="s">
        <v>8</v>
      </c>
      <c r="O9" s="454"/>
      <c r="P9" s="454"/>
      <c r="Q9" s="454"/>
      <c r="R9" s="456"/>
      <c r="S9" s="457"/>
      <c r="T9" s="299"/>
      <c r="U9" s="298"/>
      <c r="V9" s="292"/>
      <c r="W9" s="299"/>
      <c r="X9" s="298"/>
      <c r="Y9" s="292"/>
      <c r="Z9" s="292"/>
    </row>
    <row r="10" spans="1:28" ht="30.75" customHeight="1" x14ac:dyDescent="0.25">
      <c r="A10" s="300" t="s">
        <v>41</v>
      </c>
      <c r="B10" s="301">
        <v>1</v>
      </c>
      <c r="C10" s="301">
        <v>2</v>
      </c>
      <c r="D10" s="301" t="s">
        <v>79</v>
      </c>
      <c r="E10" s="301">
        <v>4</v>
      </c>
      <c r="F10" s="301">
        <v>5</v>
      </c>
      <c r="G10" s="302">
        <v>6</v>
      </c>
      <c r="H10" s="303">
        <v>7</v>
      </c>
      <c r="I10" s="301">
        <v>8</v>
      </c>
      <c r="J10" s="301" t="s">
        <v>81</v>
      </c>
      <c r="K10" s="301">
        <v>10</v>
      </c>
      <c r="L10" s="301">
        <v>11</v>
      </c>
      <c r="M10" s="301">
        <v>12</v>
      </c>
      <c r="N10" s="303">
        <v>13</v>
      </c>
      <c r="O10" s="304">
        <v>14</v>
      </c>
      <c r="P10" s="304" t="s">
        <v>82</v>
      </c>
      <c r="Q10" s="304">
        <v>16</v>
      </c>
      <c r="R10" s="304">
        <v>17</v>
      </c>
      <c r="S10" s="305">
        <v>18</v>
      </c>
      <c r="T10" s="306" t="s">
        <v>10</v>
      </c>
      <c r="U10" s="283"/>
      <c r="V10" s="292"/>
      <c r="W10" s="285"/>
      <c r="X10" s="283"/>
      <c r="Y10" s="292"/>
      <c r="Z10" s="283"/>
    </row>
    <row r="11" spans="1:28" ht="30.75" customHeight="1" x14ac:dyDescent="0.25">
      <c r="A11" s="307" t="s">
        <v>42</v>
      </c>
      <c r="B11" s="308">
        <v>122.7097</v>
      </c>
      <c r="C11" s="308">
        <v>122.7097</v>
      </c>
      <c r="D11" s="308">
        <v>33.554699999999997</v>
      </c>
      <c r="E11" s="308">
        <v>122.54759999999999</v>
      </c>
      <c r="F11" s="308">
        <v>122.7097</v>
      </c>
      <c r="G11" s="309">
        <v>122.87179999999999</v>
      </c>
      <c r="H11" s="310">
        <v>123.196</v>
      </c>
      <c r="I11" s="308">
        <v>123.196</v>
      </c>
      <c r="J11" s="308">
        <v>33.392599999999995</v>
      </c>
      <c r="K11" s="308">
        <v>122.7097</v>
      </c>
      <c r="L11" s="308">
        <v>123.03389999999999</v>
      </c>
      <c r="M11" s="311">
        <v>122.54759999999999</v>
      </c>
      <c r="N11" s="310">
        <v>123.5202</v>
      </c>
      <c r="O11" s="312">
        <v>123.5202</v>
      </c>
      <c r="P11" s="312">
        <v>34.527299999999997</v>
      </c>
      <c r="Q11" s="312">
        <v>122.54759999999999</v>
      </c>
      <c r="R11" s="312">
        <v>122.54759999999999</v>
      </c>
      <c r="S11" s="313">
        <v>122.54759999999999</v>
      </c>
      <c r="T11" s="309">
        <f t="shared" ref="T11:T17" si="0">SUM(B11:S11)</f>
        <v>1944.3894999999998</v>
      </c>
      <c r="U11" s="283"/>
      <c r="V11" s="292"/>
      <c r="W11" s="285"/>
      <c r="X11" s="283"/>
      <c r="Y11" s="292"/>
      <c r="Z11" s="283"/>
    </row>
    <row r="12" spans="1:28" ht="30.75" customHeight="1" x14ac:dyDescent="0.25">
      <c r="A12" s="307" t="s">
        <v>43</v>
      </c>
      <c r="B12" s="308">
        <v>122.7097</v>
      </c>
      <c r="C12" s="308">
        <v>122.7097</v>
      </c>
      <c r="D12" s="308">
        <v>33.554699999999997</v>
      </c>
      <c r="E12" s="308">
        <v>122.54759999999999</v>
      </c>
      <c r="F12" s="308">
        <v>122.7097</v>
      </c>
      <c r="G12" s="309">
        <v>122.87179999999999</v>
      </c>
      <c r="H12" s="310">
        <v>123.196</v>
      </c>
      <c r="I12" s="308">
        <v>123.196</v>
      </c>
      <c r="J12" s="308">
        <v>33.392599999999995</v>
      </c>
      <c r="K12" s="308">
        <v>122.7097</v>
      </c>
      <c r="L12" s="308">
        <v>123.03389999999999</v>
      </c>
      <c r="M12" s="311">
        <v>122.54759999999999</v>
      </c>
      <c r="N12" s="310">
        <v>123.5202</v>
      </c>
      <c r="O12" s="312">
        <v>123.5202</v>
      </c>
      <c r="P12" s="312">
        <v>34.527299999999997</v>
      </c>
      <c r="Q12" s="312">
        <v>122.54759999999999</v>
      </c>
      <c r="R12" s="312">
        <v>122.54759999999999</v>
      </c>
      <c r="S12" s="313">
        <v>122.54759999999999</v>
      </c>
      <c r="T12" s="309">
        <f t="shared" si="0"/>
        <v>1944.3894999999998</v>
      </c>
      <c r="U12" s="283"/>
      <c r="V12" s="292"/>
      <c r="W12" s="285"/>
      <c r="X12" s="283"/>
      <c r="Y12" s="292"/>
      <c r="Z12" s="283"/>
    </row>
    <row r="13" spans="1:28" ht="30.75" customHeight="1" x14ac:dyDescent="0.25">
      <c r="A13" s="307" t="s">
        <v>44</v>
      </c>
      <c r="B13" s="308">
        <v>127.595</v>
      </c>
      <c r="C13" s="308">
        <v>126.919</v>
      </c>
      <c r="D13" s="308">
        <v>34.645000000000003</v>
      </c>
      <c r="E13" s="308">
        <v>127.595</v>
      </c>
      <c r="F13" s="308">
        <v>127.426</v>
      </c>
      <c r="G13" s="309">
        <v>127.93300000000001</v>
      </c>
      <c r="H13" s="310">
        <v>128.44</v>
      </c>
      <c r="I13" s="308">
        <v>127.93300000000001</v>
      </c>
      <c r="J13" s="308">
        <v>34.814</v>
      </c>
      <c r="K13" s="308">
        <v>127.764</v>
      </c>
      <c r="L13" s="308">
        <v>127.93300000000001</v>
      </c>
      <c r="M13" s="311">
        <v>127.764</v>
      </c>
      <c r="N13" s="310">
        <v>128.77799999999999</v>
      </c>
      <c r="O13" s="312">
        <v>128.77799999999999</v>
      </c>
      <c r="P13" s="312">
        <v>35.49</v>
      </c>
      <c r="Q13" s="312">
        <v>127.764</v>
      </c>
      <c r="R13" s="312">
        <v>127.25700000000001</v>
      </c>
      <c r="S13" s="313">
        <v>127.764</v>
      </c>
      <c r="T13" s="309">
        <f t="shared" si="0"/>
        <v>2022.5919999999999</v>
      </c>
      <c r="U13" s="283"/>
      <c r="V13" s="292"/>
      <c r="W13" s="285"/>
      <c r="X13" s="283"/>
      <c r="Y13" s="292"/>
      <c r="Z13" s="283"/>
    </row>
    <row r="14" spans="1:28" ht="30.75" customHeight="1" x14ac:dyDescent="0.25">
      <c r="A14" s="307" t="s">
        <v>45</v>
      </c>
      <c r="B14" s="308">
        <v>122.30999999999999</v>
      </c>
      <c r="C14" s="308">
        <v>121.66200000000001</v>
      </c>
      <c r="D14" s="308">
        <v>33.21</v>
      </c>
      <c r="E14" s="308">
        <v>122.30999999999999</v>
      </c>
      <c r="F14" s="308">
        <v>122.148</v>
      </c>
      <c r="G14" s="309">
        <v>122.634</v>
      </c>
      <c r="H14" s="310">
        <v>123.12</v>
      </c>
      <c r="I14" s="308">
        <v>122.634</v>
      </c>
      <c r="J14" s="308">
        <v>33.372</v>
      </c>
      <c r="K14" s="308">
        <v>122.47199999999999</v>
      </c>
      <c r="L14" s="308">
        <v>122.634</v>
      </c>
      <c r="M14" s="311">
        <v>122.47199999999999</v>
      </c>
      <c r="N14" s="310">
        <v>123.44399999999999</v>
      </c>
      <c r="O14" s="312">
        <v>123.44399999999999</v>
      </c>
      <c r="P14" s="312">
        <v>34.019999999999996</v>
      </c>
      <c r="Q14" s="312">
        <v>122.47199999999999</v>
      </c>
      <c r="R14" s="312">
        <v>121.986</v>
      </c>
      <c r="S14" s="313">
        <v>122.47199999999999</v>
      </c>
      <c r="T14" s="309">
        <f t="shared" si="0"/>
        <v>1938.816</v>
      </c>
      <c r="U14" s="283"/>
      <c r="V14" s="292"/>
      <c r="W14" s="285"/>
      <c r="X14" s="283"/>
      <c r="Y14" s="292"/>
      <c r="Z14" s="283"/>
    </row>
    <row r="15" spans="1:28" ht="30.75" customHeight="1" x14ac:dyDescent="0.25">
      <c r="A15" s="307" t="s">
        <v>46</v>
      </c>
      <c r="B15" s="308">
        <v>122.30999999999999</v>
      </c>
      <c r="C15" s="308">
        <v>121.66200000000001</v>
      </c>
      <c r="D15" s="308">
        <v>33.21</v>
      </c>
      <c r="E15" s="308">
        <v>122.30999999999999</v>
      </c>
      <c r="F15" s="308">
        <v>122.148</v>
      </c>
      <c r="G15" s="309">
        <v>122.634</v>
      </c>
      <c r="H15" s="310">
        <v>123.12</v>
      </c>
      <c r="I15" s="308">
        <v>122.634</v>
      </c>
      <c r="J15" s="308">
        <v>33.372</v>
      </c>
      <c r="K15" s="308">
        <v>122.47199999999999</v>
      </c>
      <c r="L15" s="308">
        <v>122.634</v>
      </c>
      <c r="M15" s="311">
        <v>122.47199999999999</v>
      </c>
      <c r="N15" s="310">
        <v>123.44399999999999</v>
      </c>
      <c r="O15" s="312">
        <v>123.44399999999999</v>
      </c>
      <c r="P15" s="312">
        <v>34.019999999999996</v>
      </c>
      <c r="Q15" s="312">
        <v>122.47199999999999</v>
      </c>
      <c r="R15" s="312">
        <v>121.986</v>
      </c>
      <c r="S15" s="313">
        <v>122.47199999999999</v>
      </c>
      <c r="T15" s="309">
        <f t="shared" si="0"/>
        <v>1938.816</v>
      </c>
      <c r="U15" s="283"/>
      <c r="V15" s="292"/>
      <c r="W15" s="285"/>
      <c r="X15" s="283"/>
      <c r="Y15" s="292"/>
      <c r="Z15" s="283"/>
    </row>
    <row r="16" spans="1:28" ht="30.75" customHeight="1" x14ac:dyDescent="0.25">
      <c r="A16" s="307" t="s">
        <v>47</v>
      </c>
      <c r="B16" s="308">
        <v>127.595</v>
      </c>
      <c r="C16" s="308">
        <v>126.919</v>
      </c>
      <c r="D16" s="308">
        <v>34.645000000000003</v>
      </c>
      <c r="E16" s="308">
        <v>127.595</v>
      </c>
      <c r="F16" s="308">
        <v>127.426</v>
      </c>
      <c r="G16" s="309">
        <v>127.93300000000001</v>
      </c>
      <c r="H16" s="310">
        <v>128.44</v>
      </c>
      <c r="I16" s="308">
        <v>127.93300000000001</v>
      </c>
      <c r="J16" s="308">
        <v>34.814</v>
      </c>
      <c r="K16" s="308">
        <v>127.764</v>
      </c>
      <c r="L16" s="308">
        <v>127.93300000000001</v>
      </c>
      <c r="M16" s="311">
        <v>127.764</v>
      </c>
      <c r="N16" s="310">
        <v>128.77799999999999</v>
      </c>
      <c r="O16" s="312">
        <v>128.77799999999999</v>
      </c>
      <c r="P16" s="312">
        <v>35.49</v>
      </c>
      <c r="Q16" s="312">
        <v>127.764</v>
      </c>
      <c r="R16" s="312">
        <v>127.25700000000001</v>
      </c>
      <c r="S16" s="313">
        <v>127.764</v>
      </c>
      <c r="T16" s="309">
        <f t="shared" si="0"/>
        <v>2022.5919999999999</v>
      </c>
      <c r="U16" s="283"/>
      <c r="V16" s="292"/>
      <c r="W16" s="285"/>
      <c r="X16" s="283"/>
      <c r="Y16" s="292"/>
      <c r="Z16" s="283"/>
    </row>
    <row r="17" spans="1:33" ht="30.75" customHeight="1" thickBot="1" x14ac:dyDescent="0.3">
      <c r="A17" s="314" t="s">
        <v>48</v>
      </c>
      <c r="B17" s="315">
        <v>122.30999999999999</v>
      </c>
      <c r="C17" s="315">
        <v>121.66200000000001</v>
      </c>
      <c r="D17" s="315">
        <v>33.21</v>
      </c>
      <c r="E17" s="315">
        <v>122.30999999999999</v>
      </c>
      <c r="F17" s="315">
        <v>122.148</v>
      </c>
      <c r="G17" s="316">
        <v>122.634</v>
      </c>
      <c r="H17" s="317">
        <v>123.12</v>
      </c>
      <c r="I17" s="315">
        <v>122.634</v>
      </c>
      <c r="J17" s="315">
        <v>33.372</v>
      </c>
      <c r="K17" s="315">
        <v>122.47199999999999</v>
      </c>
      <c r="L17" s="315">
        <v>122.634</v>
      </c>
      <c r="M17" s="318">
        <v>122.47199999999999</v>
      </c>
      <c r="N17" s="319">
        <v>123.44399999999999</v>
      </c>
      <c r="O17" s="320">
        <v>123.44399999999999</v>
      </c>
      <c r="P17" s="320">
        <v>34.019999999999996</v>
      </c>
      <c r="Q17" s="320">
        <v>122.47199999999999</v>
      </c>
      <c r="R17" s="320">
        <v>121.986</v>
      </c>
      <c r="S17" s="321">
        <v>122.47199999999999</v>
      </c>
      <c r="T17" s="316">
        <f t="shared" si="0"/>
        <v>1938.816</v>
      </c>
      <c r="U17" s="283"/>
      <c r="V17" s="292"/>
      <c r="W17" s="285"/>
      <c r="X17" s="283"/>
      <c r="Y17" s="292"/>
      <c r="Z17" s="283"/>
    </row>
    <row r="18" spans="1:33" ht="30.75" customHeight="1" thickBot="1" x14ac:dyDescent="0.3">
      <c r="A18" s="322" t="s">
        <v>10</v>
      </c>
      <c r="B18" s="323">
        <f t="shared" ref="B18:S18" si="1">SUM(B11:B17)</f>
        <v>867.5394</v>
      </c>
      <c r="C18" s="323">
        <f t="shared" si="1"/>
        <v>864.24340000000007</v>
      </c>
      <c r="D18" s="323">
        <f t="shared" si="1"/>
        <v>236.02940000000004</v>
      </c>
      <c r="E18" s="323">
        <f t="shared" si="1"/>
        <v>867.21519999999998</v>
      </c>
      <c r="F18" s="323">
        <f t="shared" si="1"/>
        <v>866.71540000000005</v>
      </c>
      <c r="G18" s="324">
        <f t="shared" si="1"/>
        <v>869.51160000000004</v>
      </c>
      <c r="H18" s="325">
        <f t="shared" si="1"/>
        <v>872.63199999999995</v>
      </c>
      <c r="I18" s="323">
        <f t="shared" si="1"/>
        <v>870.16</v>
      </c>
      <c r="J18" s="323">
        <f t="shared" si="1"/>
        <v>236.5292</v>
      </c>
      <c r="K18" s="323">
        <f t="shared" si="1"/>
        <v>868.36339999999996</v>
      </c>
      <c r="L18" s="323">
        <f t="shared" si="1"/>
        <v>869.83579999999995</v>
      </c>
      <c r="M18" s="323">
        <f t="shared" si="1"/>
        <v>868.03919999999994</v>
      </c>
      <c r="N18" s="326">
        <f t="shared" si="1"/>
        <v>874.9283999999999</v>
      </c>
      <c r="O18" s="327">
        <f t="shared" si="1"/>
        <v>874.9283999999999</v>
      </c>
      <c r="P18" s="327">
        <f t="shared" si="1"/>
        <v>242.09459999999996</v>
      </c>
      <c r="Q18" s="327">
        <f t="shared" si="1"/>
        <v>868.03919999999994</v>
      </c>
      <c r="R18" s="327">
        <f t="shared" si="1"/>
        <v>865.56720000000007</v>
      </c>
      <c r="S18" s="328">
        <f t="shared" si="1"/>
        <v>868.03919999999994</v>
      </c>
      <c r="T18" s="324">
        <f>SUM(T11:T17)</f>
        <v>13750.411</v>
      </c>
      <c r="U18" s="283"/>
      <c r="V18" s="292"/>
      <c r="W18" s="285"/>
      <c r="X18" s="283"/>
      <c r="Y18" s="292"/>
      <c r="Z18" s="283"/>
    </row>
    <row r="19" spans="1:33" ht="30.75" customHeight="1" x14ac:dyDescent="0.25">
      <c r="A19" s="329"/>
      <c r="B19" s="330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2"/>
      <c r="X19" s="331"/>
      <c r="Y19" s="331"/>
      <c r="Z19" s="331"/>
      <c r="AA19" s="333"/>
      <c r="AB19" s="292"/>
      <c r="AC19" s="283"/>
    </row>
    <row r="20" spans="1:33" ht="30.75" customHeight="1" thickBot="1" x14ac:dyDescent="0.3">
      <c r="A20" s="329"/>
      <c r="B20" s="330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2"/>
      <c r="X20" s="331"/>
      <c r="Y20" s="331"/>
      <c r="Z20" s="333"/>
      <c r="AA20" s="292"/>
      <c r="AB20" s="283"/>
    </row>
    <row r="21" spans="1:33" ht="30.75" customHeight="1" thickBot="1" x14ac:dyDescent="0.3">
      <c r="A21" s="297" t="s">
        <v>49</v>
      </c>
      <c r="B21" s="453" t="s">
        <v>70</v>
      </c>
      <c r="C21" s="454"/>
      <c r="D21" s="454"/>
      <c r="E21" s="454"/>
      <c r="F21" s="454"/>
      <c r="G21" s="455"/>
      <c r="H21" s="453" t="s">
        <v>71</v>
      </c>
      <c r="I21" s="454"/>
      <c r="J21" s="454"/>
      <c r="K21" s="454"/>
      <c r="L21" s="454"/>
      <c r="M21" s="455"/>
      <c r="N21" s="454" t="s">
        <v>8</v>
      </c>
      <c r="O21" s="454"/>
      <c r="P21" s="454"/>
      <c r="Q21" s="454"/>
      <c r="R21" s="454"/>
      <c r="S21" s="455"/>
      <c r="T21" s="334"/>
      <c r="U21" s="298"/>
      <c r="V21" s="283"/>
      <c r="W21" s="285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</row>
    <row r="22" spans="1:33" ht="30.75" customHeight="1" x14ac:dyDescent="0.25">
      <c r="A22" s="300" t="s">
        <v>41</v>
      </c>
      <c r="B22" s="301">
        <v>1</v>
      </c>
      <c r="C22" s="301">
        <v>2</v>
      </c>
      <c r="D22" s="301" t="s">
        <v>79</v>
      </c>
      <c r="E22" s="301">
        <v>4</v>
      </c>
      <c r="F22" s="301">
        <v>5</v>
      </c>
      <c r="G22" s="302">
        <v>6</v>
      </c>
      <c r="H22" s="303">
        <v>7</v>
      </c>
      <c r="I22" s="301">
        <v>8</v>
      </c>
      <c r="J22" s="301" t="s">
        <v>81</v>
      </c>
      <c r="K22" s="301">
        <v>10</v>
      </c>
      <c r="L22" s="301">
        <v>11</v>
      </c>
      <c r="M22" s="301">
        <v>12</v>
      </c>
      <c r="N22" s="303">
        <v>13</v>
      </c>
      <c r="O22" s="304">
        <v>14</v>
      </c>
      <c r="P22" s="304" t="s">
        <v>82</v>
      </c>
      <c r="Q22" s="304">
        <v>16</v>
      </c>
      <c r="R22" s="304">
        <v>17</v>
      </c>
      <c r="S22" s="305">
        <v>18</v>
      </c>
      <c r="T22" s="335" t="s">
        <v>10</v>
      </c>
      <c r="U22" s="298"/>
      <c r="V22" s="283"/>
      <c r="W22" s="285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</row>
    <row r="23" spans="1:33" s="283" customFormat="1" ht="30.75" customHeight="1" x14ac:dyDescent="0.25">
      <c r="A23" s="307" t="s">
        <v>42</v>
      </c>
      <c r="B23" s="310">
        <v>8.9</v>
      </c>
      <c r="C23" s="336">
        <v>8.6999999999999993</v>
      </c>
      <c r="D23" s="337">
        <v>2.5</v>
      </c>
      <c r="E23" s="337">
        <v>8.8000000000000007</v>
      </c>
      <c r="F23" s="337">
        <v>8.8000000000000007</v>
      </c>
      <c r="G23" s="338">
        <v>8.6</v>
      </c>
      <c r="H23" s="339">
        <v>8.8000000000000007</v>
      </c>
      <c r="I23" s="337">
        <v>8.6999999999999993</v>
      </c>
      <c r="J23" s="337">
        <v>2.5</v>
      </c>
      <c r="K23" s="337">
        <v>8.6</v>
      </c>
      <c r="L23" s="337">
        <v>8.6</v>
      </c>
      <c r="M23" s="338">
        <v>8.6</v>
      </c>
      <c r="N23" s="339">
        <v>8.6999999999999993</v>
      </c>
      <c r="O23" s="337">
        <v>8.6</v>
      </c>
      <c r="P23" s="337">
        <v>2.5</v>
      </c>
      <c r="Q23" s="337">
        <v>8.6999999999999993</v>
      </c>
      <c r="R23" s="337">
        <v>8.6999999999999993</v>
      </c>
      <c r="S23" s="338">
        <v>8.5</v>
      </c>
      <c r="T23" s="340">
        <f t="shared" ref="T23:T30" si="2">SUM(B23:S23)</f>
        <v>137.79999999999998</v>
      </c>
      <c r="U23" s="341"/>
      <c r="W23" s="285"/>
    </row>
    <row r="24" spans="1:33" s="283" customFormat="1" ht="30.75" customHeight="1" x14ac:dyDescent="0.25">
      <c r="A24" s="307" t="s">
        <v>43</v>
      </c>
      <c r="B24" s="342">
        <v>8.9</v>
      </c>
      <c r="C24" s="312">
        <v>8.6999999999999993</v>
      </c>
      <c r="D24" s="312">
        <v>2.5</v>
      </c>
      <c r="E24" s="312">
        <v>8.8000000000000007</v>
      </c>
      <c r="F24" s="312">
        <v>8.8000000000000007</v>
      </c>
      <c r="G24" s="313">
        <v>8.6</v>
      </c>
      <c r="H24" s="342">
        <v>8.8000000000000007</v>
      </c>
      <c r="I24" s="312">
        <v>8.6999999999999993</v>
      </c>
      <c r="J24" s="312">
        <v>2.5</v>
      </c>
      <c r="K24" s="312">
        <v>8.6</v>
      </c>
      <c r="L24" s="312">
        <v>8.6</v>
      </c>
      <c r="M24" s="313">
        <v>8.6</v>
      </c>
      <c r="N24" s="342">
        <v>8.6999999999999993</v>
      </c>
      <c r="O24" s="312">
        <v>8.6</v>
      </c>
      <c r="P24" s="312">
        <v>2.5</v>
      </c>
      <c r="Q24" s="312">
        <v>8.6999999999999993</v>
      </c>
      <c r="R24" s="312">
        <v>8.6999999999999993</v>
      </c>
      <c r="S24" s="313">
        <v>8.5</v>
      </c>
      <c r="T24" s="340">
        <f t="shared" si="2"/>
        <v>137.79999999999998</v>
      </c>
      <c r="U24" s="341"/>
      <c r="W24" s="285"/>
    </row>
    <row r="25" spans="1:33" s="283" customFormat="1" ht="30.75" customHeight="1" x14ac:dyDescent="0.25">
      <c r="A25" s="307" t="s">
        <v>44</v>
      </c>
      <c r="B25" s="342">
        <v>8.6999999999999993</v>
      </c>
      <c r="C25" s="312">
        <v>8.6999999999999993</v>
      </c>
      <c r="D25" s="312">
        <v>2.2999999999999998</v>
      </c>
      <c r="E25" s="312">
        <v>8.8000000000000007</v>
      </c>
      <c r="F25" s="312">
        <v>8.8000000000000007</v>
      </c>
      <c r="G25" s="313">
        <v>8.5</v>
      </c>
      <c r="H25" s="342">
        <v>8.6999999999999993</v>
      </c>
      <c r="I25" s="312">
        <v>8.5</v>
      </c>
      <c r="J25" s="312">
        <v>2.4</v>
      </c>
      <c r="K25" s="312">
        <v>8.6</v>
      </c>
      <c r="L25" s="312">
        <v>8.6</v>
      </c>
      <c r="M25" s="313">
        <v>8.6</v>
      </c>
      <c r="N25" s="342">
        <v>8.6</v>
      </c>
      <c r="O25" s="312">
        <v>8.5</v>
      </c>
      <c r="P25" s="312">
        <v>2.4</v>
      </c>
      <c r="Q25" s="312">
        <v>8.6</v>
      </c>
      <c r="R25" s="312">
        <v>8.4</v>
      </c>
      <c r="S25" s="313">
        <v>8.5</v>
      </c>
      <c r="T25" s="340">
        <f t="shared" si="2"/>
        <v>136.19999999999999</v>
      </c>
      <c r="U25" s="341"/>
      <c r="W25" s="285"/>
    </row>
    <row r="26" spans="1:33" s="283" customFormat="1" ht="30.75" customHeight="1" x14ac:dyDescent="0.25">
      <c r="A26" s="307" t="s">
        <v>45</v>
      </c>
      <c r="B26" s="310">
        <v>8.8000000000000007</v>
      </c>
      <c r="C26" s="336">
        <v>8.6999999999999993</v>
      </c>
      <c r="D26" s="312">
        <v>2.4</v>
      </c>
      <c r="E26" s="312">
        <v>8.8000000000000007</v>
      </c>
      <c r="F26" s="312">
        <v>8.8000000000000007</v>
      </c>
      <c r="G26" s="313">
        <v>8.5</v>
      </c>
      <c r="H26" s="342">
        <v>8.6999999999999993</v>
      </c>
      <c r="I26" s="312">
        <v>8.5</v>
      </c>
      <c r="J26" s="312">
        <v>2.4</v>
      </c>
      <c r="K26" s="312">
        <v>8.6</v>
      </c>
      <c r="L26" s="312">
        <v>8.6</v>
      </c>
      <c r="M26" s="313">
        <v>8.6</v>
      </c>
      <c r="N26" s="342">
        <v>8.6</v>
      </c>
      <c r="O26" s="312">
        <v>8.5</v>
      </c>
      <c r="P26" s="312">
        <v>2.4</v>
      </c>
      <c r="Q26" s="312">
        <v>8.6</v>
      </c>
      <c r="R26" s="312">
        <v>8.5</v>
      </c>
      <c r="S26" s="313">
        <v>8.5</v>
      </c>
      <c r="T26" s="340">
        <f t="shared" si="2"/>
        <v>136.5</v>
      </c>
      <c r="U26" s="341"/>
      <c r="W26" s="285"/>
    </row>
    <row r="27" spans="1:33" s="283" customFormat="1" ht="30.75" customHeight="1" x14ac:dyDescent="0.25">
      <c r="A27" s="307" t="s">
        <v>46</v>
      </c>
      <c r="B27" s="342">
        <v>8.8000000000000007</v>
      </c>
      <c r="C27" s="312">
        <v>8.6999999999999993</v>
      </c>
      <c r="D27" s="312">
        <v>2.4</v>
      </c>
      <c r="E27" s="312">
        <v>8.8000000000000007</v>
      </c>
      <c r="F27" s="312">
        <v>8.8000000000000007</v>
      </c>
      <c r="G27" s="313">
        <v>8.5</v>
      </c>
      <c r="H27" s="342">
        <v>8.6999999999999993</v>
      </c>
      <c r="I27" s="312">
        <v>8.5</v>
      </c>
      <c r="J27" s="312">
        <v>2.4</v>
      </c>
      <c r="K27" s="312">
        <v>8.6</v>
      </c>
      <c r="L27" s="312">
        <v>8.6</v>
      </c>
      <c r="M27" s="313">
        <v>8.6</v>
      </c>
      <c r="N27" s="342">
        <v>8.6999999999999993</v>
      </c>
      <c r="O27" s="312">
        <v>8.5</v>
      </c>
      <c r="P27" s="312">
        <v>2.4</v>
      </c>
      <c r="Q27" s="312">
        <v>8.6</v>
      </c>
      <c r="R27" s="312">
        <v>8.5</v>
      </c>
      <c r="S27" s="313">
        <v>8.5</v>
      </c>
      <c r="T27" s="340">
        <f t="shared" si="2"/>
        <v>136.6</v>
      </c>
      <c r="U27" s="341"/>
      <c r="W27" s="285"/>
    </row>
    <row r="28" spans="1:33" s="283" customFormat="1" ht="30.75" customHeight="1" x14ac:dyDescent="0.25">
      <c r="A28" s="307" t="s">
        <v>47</v>
      </c>
      <c r="B28" s="342">
        <v>8.8000000000000007</v>
      </c>
      <c r="C28" s="312">
        <v>8.6999999999999993</v>
      </c>
      <c r="D28" s="312">
        <v>2.4</v>
      </c>
      <c r="E28" s="312">
        <v>8.8000000000000007</v>
      </c>
      <c r="F28" s="312">
        <v>8.8000000000000007</v>
      </c>
      <c r="G28" s="313">
        <v>8.5</v>
      </c>
      <c r="H28" s="342">
        <v>8.6999999999999993</v>
      </c>
      <c r="I28" s="312">
        <v>8.5</v>
      </c>
      <c r="J28" s="312">
        <v>2.4</v>
      </c>
      <c r="K28" s="312">
        <v>8.6</v>
      </c>
      <c r="L28" s="312">
        <v>8.6</v>
      </c>
      <c r="M28" s="313">
        <v>8.6</v>
      </c>
      <c r="N28" s="342">
        <v>8.6999999999999993</v>
      </c>
      <c r="O28" s="312">
        <v>8.5</v>
      </c>
      <c r="P28" s="312">
        <v>2.4</v>
      </c>
      <c r="Q28" s="312">
        <v>8.6</v>
      </c>
      <c r="R28" s="312">
        <v>8.5</v>
      </c>
      <c r="S28" s="313">
        <v>8.5</v>
      </c>
      <c r="T28" s="340">
        <f t="shared" si="2"/>
        <v>136.6</v>
      </c>
      <c r="U28" s="341"/>
      <c r="W28" s="285"/>
    </row>
    <row r="29" spans="1:33" s="283" customFormat="1" ht="30.75" customHeight="1" thickBot="1" x14ac:dyDescent="0.3">
      <c r="A29" s="314" t="s">
        <v>48</v>
      </c>
      <c r="B29" s="339">
        <v>8.8000000000000007</v>
      </c>
      <c r="C29" s="337">
        <v>8.6999999999999993</v>
      </c>
      <c r="D29" s="337">
        <v>2.4</v>
      </c>
      <c r="E29" s="337">
        <v>8.9</v>
      </c>
      <c r="F29" s="337">
        <v>8.9</v>
      </c>
      <c r="G29" s="338">
        <v>8.6</v>
      </c>
      <c r="H29" s="339">
        <v>8.8000000000000007</v>
      </c>
      <c r="I29" s="337">
        <v>8.6</v>
      </c>
      <c r="J29" s="337">
        <v>2.5</v>
      </c>
      <c r="K29" s="337">
        <v>8.6999999999999993</v>
      </c>
      <c r="L29" s="337">
        <v>8.6999999999999993</v>
      </c>
      <c r="M29" s="338">
        <v>8.6999999999999993</v>
      </c>
      <c r="N29" s="339">
        <v>8.6999999999999993</v>
      </c>
      <c r="O29" s="337">
        <v>8.6</v>
      </c>
      <c r="P29" s="337">
        <v>2.4</v>
      </c>
      <c r="Q29" s="337">
        <v>8.6999999999999993</v>
      </c>
      <c r="R29" s="337">
        <v>8.5</v>
      </c>
      <c r="S29" s="338">
        <v>8.6</v>
      </c>
      <c r="T29" s="343">
        <f t="shared" si="2"/>
        <v>137.79999999999998</v>
      </c>
      <c r="U29" s="341"/>
      <c r="W29" s="285"/>
    </row>
    <row r="30" spans="1:33" s="283" customFormat="1" ht="30.75" customHeight="1" thickBot="1" x14ac:dyDescent="0.3">
      <c r="A30" s="322" t="s">
        <v>10</v>
      </c>
      <c r="B30" s="325">
        <f>SUM(B23:B29)</f>
        <v>61.699999999999989</v>
      </c>
      <c r="C30" s="344">
        <f t="shared" ref="C30:S30" si="3">SUM(C23:C29)</f>
        <v>60.900000000000006</v>
      </c>
      <c r="D30" s="344">
        <f t="shared" si="3"/>
        <v>16.899999999999999</v>
      </c>
      <c r="E30" s="344">
        <f t="shared" si="3"/>
        <v>61.699999999999996</v>
      </c>
      <c r="F30" s="344">
        <f t="shared" si="3"/>
        <v>61.699999999999996</v>
      </c>
      <c r="G30" s="345">
        <f t="shared" si="3"/>
        <v>59.800000000000004</v>
      </c>
      <c r="H30" s="325">
        <f t="shared" si="3"/>
        <v>61.2</v>
      </c>
      <c r="I30" s="344">
        <f t="shared" si="3"/>
        <v>60</v>
      </c>
      <c r="J30" s="344">
        <f t="shared" si="3"/>
        <v>17.100000000000001</v>
      </c>
      <c r="K30" s="344">
        <f t="shared" si="3"/>
        <v>60.3</v>
      </c>
      <c r="L30" s="344">
        <f t="shared" si="3"/>
        <v>60.3</v>
      </c>
      <c r="M30" s="345">
        <f t="shared" si="3"/>
        <v>60.3</v>
      </c>
      <c r="N30" s="325">
        <f t="shared" si="3"/>
        <v>60.7</v>
      </c>
      <c r="O30" s="344">
        <f t="shared" si="3"/>
        <v>59.800000000000004</v>
      </c>
      <c r="P30" s="344">
        <f t="shared" si="3"/>
        <v>17</v>
      </c>
      <c r="Q30" s="344">
        <f t="shared" si="3"/>
        <v>60.5</v>
      </c>
      <c r="R30" s="344">
        <f t="shared" si="3"/>
        <v>59.8</v>
      </c>
      <c r="S30" s="345">
        <f t="shared" si="3"/>
        <v>59.6</v>
      </c>
      <c r="T30" s="346">
        <f t="shared" si="2"/>
        <v>959.29999999999984</v>
      </c>
      <c r="U30" s="341"/>
      <c r="W30" s="285"/>
    </row>
    <row r="31" spans="1:33" ht="30.75" customHeight="1" x14ac:dyDescent="0.25">
      <c r="A31" s="329"/>
      <c r="B31" s="330">
        <v>65</v>
      </c>
      <c r="C31" s="331">
        <v>64</v>
      </c>
      <c r="D31" s="331">
        <v>18</v>
      </c>
      <c r="E31" s="331">
        <v>65</v>
      </c>
      <c r="F31" s="331">
        <v>65</v>
      </c>
      <c r="G31" s="331">
        <v>64</v>
      </c>
      <c r="H31" s="331">
        <v>65</v>
      </c>
      <c r="I31" s="331">
        <v>64</v>
      </c>
      <c r="J31" s="331">
        <v>18</v>
      </c>
      <c r="K31" s="331">
        <v>65</v>
      </c>
      <c r="L31" s="331">
        <v>65</v>
      </c>
      <c r="M31" s="331">
        <v>65</v>
      </c>
      <c r="N31" s="331">
        <v>65</v>
      </c>
      <c r="O31" s="331">
        <v>64</v>
      </c>
      <c r="P31" s="331">
        <v>18</v>
      </c>
      <c r="Q31" s="331">
        <v>65</v>
      </c>
      <c r="R31" s="331">
        <v>64</v>
      </c>
      <c r="S31" s="331">
        <v>64</v>
      </c>
      <c r="T31" s="331"/>
      <c r="U31" s="331"/>
      <c r="V31" s="331"/>
      <c r="W31" s="332"/>
      <c r="X31" s="331"/>
      <c r="Y31" s="331"/>
      <c r="Z31" s="333"/>
      <c r="AA31" s="292"/>
      <c r="AB31" s="283"/>
    </row>
    <row r="32" spans="1:33" ht="30.75" customHeight="1" thickBot="1" x14ac:dyDescent="0.3">
      <c r="A32" s="347"/>
      <c r="B32" s="347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283"/>
      <c r="Q32" s="348"/>
      <c r="R32" s="283"/>
      <c r="S32" s="348"/>
      <c r="T32" s="283"/>
      <c r="U32" s="283"/>
      <c r="V32" s="283"/>
      <c r="W32" s="285"/>
      <c r="X32" s="283"/>
      <c r="Y32" s="283"/>
      <c r="Z32" s="283"/>
      <c r="AA32" s="292"/>
      <c r="AB32" s="283"/>
    </row>
    <row r="33" spans="1:47" ht="30.75" customHeight="1" thickBot="1" x14ac:dyDescent="0.3">
      <c r="A33" s="349" t="s">
        <v>77</v>
      </c>
      <c r="B33" s="461" t="s">
        <v>78</v>
      </c>
      <c r="C33" s="462"/>
      <c r="D33" s="462"/>
      <c r="E33" s="462"/>
      <c r="F33" s="462"/>
      <c r="G33" s="462"/>
      <c r="H33" s="463"/>
      <c r="I33" s="298"/>
      <c r="J33" s="461" t="s">
        <v>76</v>
      </c>
      <c r="K33" s="462"/>
      <c r="L33" s="462"/>
      <c r="M33" s="462"/>
      <c r="N33" s="462"/>
      <c r="O33" s="462"/>
      <c r="P33" s="463"/>
      <c r="Q33" s="350"/>
      <c r="R33" s="444" t="s">
        <v>121</v>
      </c>
      <c r="S33" s="445"/>
      <c r="T33" s="445"/>
      <c r="U33" s="445"/>
      <c r="V33" s="445"/>
      <c r="W33" s="446"/>
      <c r="X33" s="351"/>
      <c r="Y33" s="351"/>
      <c r="Z33" s="351"/>
      <c r="AA33" s="351"/>
      <c r="AB33" s="351"/>
      <c r="AC33" s="352"/>
      <c r="AD33" s="352"/>
      <c r="AE33" s="352"/>
      <c r="AF33" s="352"/>
      <c r="AG33" s="352"/>
      <c r="AH33" s="352"/>
      <c r="AI33" s="352"/>
      <c r="AJ33" s="352"/>
      <c r="AK33" s="352"/>
      <c r="AL33" s="352"/>
      <c r="AM33" s="352"/>
      <c r="AN33" s="352"/>
      <c r="AO33" s="352"/>
      <c r="AP33" s="352"/>
      <c r="AQ33" s="352"/>
      <c r="AR33" s="352"/>
      <c r="AS33" s="352"/>
      <c r="AT33" s="352"/>
      <c r="AU33" s="352"/>
    </row>
    <row r="34" spans="1:47" ht="30.75" customHeight="1" x14ac:dyDescent="0.25">
      <c r="A34" s="353" t="s">
        <v>41</v>
      </c>
      <c r="B34" s="303">
        <v>1</v>
      </c>
      <c r="C34" s="354">
        <v>2</v>
      </c>
      <c r="D34" s="354">
        <v>3</v>
      </c>
      <c r="E34" s="354">
        <v>4</v>
      </c>
      <c r="F34" s="354">
        <v>5</v>
      </c>
      <c r="G34" s="355">
        <v>6</v>
      </c>
      <c r="H34" s="356" t="s">
        <v>10</v>
      </c>
      <c r="I34" s="357"/>
      <c r="J34" s="358">
        <v>1</v>
      </c>
      <c r="K34" s="359">
        <v>2</v>
      </c>
      <c r="L34" s="359">
        <v>3</v>
      </c>
      <c r="M34" s="359">
        <v>4</v>
      </c>
      <c r="N34" s="359">
        <v>5</v>
      </c>
      <c r="O34" s="359">
        <v>6</v>
      </c>
      <c r="P34" s="335" t="s">
        <v>10</v>
      </c>
      <c r="Q34" s="350"/>
      <c r="R34" s="447"/>
      <c r="S34" s="448"/>
      <c r="T34" s="448"/>
      <c r="U34" s="448"/>
      <c r="V34" s="448"/>
      <c r="W34" s="449"/>
      <c r="X34" s="283"/>
      <c r="Y34" s="283"/>
      <c r="Z34" s="283"/>
      <c r="AA34" s="283"/>
      <c r="AB34" s="283"/>
    </row>
    <row r="35" spans="1:47" ht="30.75" customHeight="1" x14ac:dyDescent="0.25">
      <c r="A35" s="360" t="s">
        <v>42</v>
      </c>
      <c r="B35" s="310">
        <v>104.74199999999998</v>
      </c>
      <c r="C35" s="336">
        <v>105.85289999999999</v>
      </c>
      <c r="D35" s="336">
        <v>31.898699999999995</v>
      </c>
      <c r="E35" s="336">
        <v>104.9007</v>
      </c>
      <c r="F35" s="336">
        <v>105.69420000000001</v>
      </c>
      <c r="G35" s="361">
        <v>105.7</v>
      </c>
      <c r="H35" s="362">
        <f t="shared" ref="H35:H41" si="4">SUM(B35:G35)</f>
        <v>558.7885</v>
      </c>
      <c r="I35" s="290"/>
      <c r="J35" s="310">
        <v>7.5</v>
      </c>
      <c r="K35" s="311">
        <v>7.4</v>
      </c>
      <c r="L35" s="311">
        <v>1.7</v>
      </c>
      <c r="M35" s="311">
        <v>7.3</v>
      </c>
      <c r="N35" s="311">
        <v>7.6</v>
      </c>
      <c r="O35" s="311">
        <v>7.4</v>
      </c>
      <c r="P35" s="340">
        <f t="shared" ref="P35:P42" si="5">SUM(J35:O35)</f>
        <v>38.9</v>
      </c>
      <c r="Q35" s="350"/>
      <c r="R35" s="447"/>
      <c r="S35" s="448"/>
      <c r="T35" s="448"/>
      <c r="U35" s="448"/>
      <c r="V35" s="448"/>
      <c r="W35" s="449"/>
      <c r="X35" s="283"/>
      <c r="Y35" s="283"/>
      <c r="Z35" s="283"/>
      <c r="AA35" s="283"/>
      <c r="AB35" s="283"/>
    </row>
    <row r="36" spans="1:47" ht="30.75" customHeight="1" x14ac:dyDescent="0.25">
      <c r="A36" s="360" t="s">
        <v>43</v>
      </c>
      <c r="B36" s="310">
        <v>104.74199999999998</v>
      </c>
      <c r="C36" s="336">
        <v>105.85289999999999</v>
      </c>
      <c r="D36" s="336">
        <v>31.898699999999995</v>
      </c>
      <c r="E36" s="336">
        <v>104.9007</v>
      </c>
      <c r="F36" s="336">
        <v>105.69420000000001</v>
      </c>
      <c r="G36" s="361">
        <v>105.7</v>
      </c>
      <c r="H36" s="362">
        <f t="shared" si="4"/>
        <v>558.7885</v>
      </c>
      <c r="I36" s="295"/>
      <c r="J36" s="310">
        <v>7.5</v>
      </c>
      <c r="K36" s="311">
        <v>7.4</v>
      </c>
      <c r="L36" s="311">
        <v>1.7</v>
      </c>
      <c r="M36" s="311">
        <v>7.3</v>
      </c>
      <c r="N36" s="311">
        <v>7.6</v>
      </c>
      <c r="O36" s="311">
        <v>7.4</v>
      </c>
      <c r="P36" s="340">
        <f t="shared" si="5"/>
        <v>38.9</v>
      </c>
      <c r="Q36" s="350"/>
      <c r="R36" s="447"/>
      <c r="S36" s="448"/>
      <c r="T36" s="448"/>
      <c r="U36" s="448"/>
      <c r="V36" s="448"/>
      <c r="W36" s="449"/>
      <c r="X36" s="283"/>
      <c r="Y36" s="283"/>
      <c r="Z36" s="283"/>
      <c r="AA36" s="283"/>
      <c r="AB36" s="283"/>
    </row>
    <row r="37" spans="1:47" ht="30.75" customHeight="1" x14ac:dyDescent="0.25">
      <c r="A37" s="360" t="s">
        <v>44</v>
      </c>
      <c r="B37" s="310">
        <v>104.74199999999998</v>
      </c>
      <c r="C37" s="336">
        <v>105.85289999999999</v>
      </c>
      <c r="D37" s="336">
        <v>31.898699999999995</v>
      </c>
      <c r="E37" s="336">
        <v>104.9007</v>
      </c>
      <c r="F37" s="336">
        <v>105.69420000000001</v>
      </c>
      <c r="G37" s="361">
        <v>105.7</v>
      </c>
      <c r="H37" s="362">
        <f t="shared" si="4"/>
        <v>558.7885</v>
      </c>
      <c r="I37" s="295"/>
      <c r="J37" s="310">
        <v>7.4</v>
      </c>
      <c r="K37" s="311">
        <v>7.5</v>
      </c>
      <c r="L37" s="311">
        <v>1.5</v>
      </c>
      <c r="M37" s="311">
        <v>7.3</v>
      </c>
      <c r="N37" s="311">
        <v>7.5</v>
      </c>
      <c r="O37" s="311">
        <v>7.3</v>
      </c>
      <c r="P37" s="340">
        <f t="shared" si="5"/>
        <v>38.5</v>
      </c>
      <c r="Q37" s="350"/>
      <c r="R37" s="447"/>
      <c r="S37" s="448"/>
      <c r="T37" s="448"/>
      <c r="U37" s="448"/>
      <c r="V37" s="448"/>
      <c r="W37" s="449"/>
      <c r="X37" s="283"/>
      <c r="Y37" s="283"/>
      <c r="Z37" s="283"/>
      <c r="AA37" s="283"/>
      <c r="AB37" s="283"/>
    </row>
    <row r="38" spans="1:47" ht="30.75" customHeight="1" x14ac:dyDescent="0.25">
      <c r="A38" s="360" t="s">
        <v>45</v>
      </c>
      <c r="B38" s="310">
        <v>104.5</v>
      </c>
      <c r="C38" s="336">
        <v>105.7</v>
      </c>
      <c r="D38" s="336">
        <v>31.9</v>
      </c>
      <c r="E38" s="336">
        <v>104.7</v>
      </c>
      <c r="F38" s="336">
        <v>105.4</v>
      </c>
      <c r="G38" s="361">
        <v>105.3</v>
      </c>
      <c r="H38" s="362">
        <f t="shared" ref="H38" si="6">SUM(B38:G38)</f>
        <v>557.5</v>
      </c>
      <c r="I38" s="295"/>
      <c r="J38" s="310">
        <v>7.4</v>
      </c>
      <c r="K38" s="311">
        <v>7.5</v>
      </c>
      <c r="L38" s="311">
        <v>1.5</v>
      </c>
      <c r="M38" s="311">
        <v>7.3</v>
      </c>
      <c r="N38" s="311">
        <v>7.5</v>
      </c>
      <c r="O38" s="311">
        <v>7.3</v>
      </c>
      <c r="P38" s="340">
        <f t="shared" si="5"/>
        <v>38.5</v>
      </c>
      <c r="Q38" s="350"/>
      <c r="R38" s="447"/>
      <c r="S38" s="448"/>
      <c r="T38" s="448"/>
      <c r="U38" s="448"/>
      <c r="V38" s="448"/>
      <c r="W38" s="449"/>
      <c r="X38" s="283"/>
      <c r="Y38" s="283"/>
      <c r="Z38" s="283"/>
      <c r="AA38" s="283"/>
      <c r="AB38" s="283"/>
    </row>
    <row r="39" spans="1:47" ht="30.75" customHeight="1" x14ac:dyDescent="0.25">
      <c r="A39" s="360" t="s">
        <v>46</v>
      </c>
      <c r="B39" s="310">
        <v>104.3</v>
      </c>
      <c r="C39" s="336">
        <v>105.7</v>
      </c>
      <c r="D39" s="336">
        <v>31.9</v>
      </c>
      <c r="E39" s="336">
        <v>104.5</v>
      </c>
      <c r="F39" s="336">
        <v>105.4</v>
      </c>
      <c r="G39" s="361">
        <v>105.1</v>
      </c>
      <c r="H39" s="362">
        <f>SUM(B39:G39)</f>
        <v>556.9</v>
      </c>
      <c r="I39" s="295"/>
      <c r="J39" s="310">
        <v>7.5</v>
      </c>
      <c r="K39" s="311">
        <v>7.5</v>
      </c>
      <c r="L39" s="311">
        <v>1.6</v>
      </c>
      <c r="M39" s="311">
        <v>7.3</v>
      </c>
      <c r="N39" s="311">
        <v>7.5</v>
      </c>
      <c r="O39" s="311">
        <v>7.3</v>
      </c>
      <c r="P39" s="340">
        <f t="shared" si="5"/>
        <v>38.700000000000003</v>
      </c>
      <c r="Q39" s="350"/>
      <c r="R39" s="447"/>
      <c r="S39" s="448"/>
      <c r="T39" s="448"/>
      <c r="U39" s="448"/>
      <c r="V39" s="448"/>
      <c r="W39" s="449"/>
      <c r="X39" s="283"/>
      <c r="Y39" s="283"/>
      <c r="Z39" s="283"/>
      <c r="AA39" s="283"/>
      <c r="AB39" s="283"/>
    </row>
    <row r="40" spans="1:47" ht="30.75" customHeight="1" x14ac:dyDescent="0.25">
      <c r="A40" s="360" t="s">
        <v>47</v>
      </c>
      <c r="B40" s="310">
        <v>104.1</v>
      </c>
      <c r="C40" s="336">
        <v>105.7</v>
      </c>
      <c r="D40" s="336">
        <v>31.9</v>
      </c>
      <c r="E40" s="336">
        <v>104.3</v>
      </c>
      <c r="F40" s="336">
        <v>105.2</v>
      </c>
      <c r="G40" s="361">
        <v>105.1</v>
      </c>
      <c r="H40" s="362">
        <f>SUM(B40:G40)</f>
        <v>556.29999999999995</v>
      </c>
      <c r="I40" s="295"/>
      <c r="J40" s="310">
        <v>7.5</v>
      </c>
      <c r="K40" s="311">
        <v>7.5</v>
      </c>
      <c r="L40" s="311">
        <v>1.6</v>
      </c>
      <c r="M40" s="311">
        <v>7.3</v>
      </c>
      <c r="N40" s="311">
        <v>7.5</v>
      </c>
      <c r="O40" s="311">
        <v>7.3</v>
      </c>
      <c r="P40" s="340">
        <f t="shared" si="5"/>
        <v>38.700000000000003</v>
      </c>
      <c r="Q40" s="350"/>
      <c r="R40" s="447"/>
      <c r="S40" s="448"/>
      <c r="T40" s="448"/>
      <c r="U40" s="448"/>
      <c r="V40" s="448"/>
      <c r="W40" s="449"/>
      <c r="X40" s="283"/>
      <c r="Y40" s="283"/>
      <c r="Z40" s="283"/>
      <c r="AA40" s="283"/>
      <c r="AB40" s="283"/>
    </row>
    <row r="41" spans="1:47" ht="30.75" customHeight="1" thickBot="1" x14ac:dyDescent="0.3">
      <c r="A41" s="363" t="s">
        <v>48</v>
      </c>
      <c r="B41" s="310">
        <v>103.9</v>
      </c>
      <c r="C41" s="336">
        <v>103.7</v>
      </c>
      <c r="D41" s="336">
        <v>31.9</v>
      </c>
      <c r="E41" s="336">
        <v>104.1</v>
      </c>
      <c r="F41" s="336">
        <v>105</v>
      </c>
      <c r="G41" s="361">
        <v>105.1</v>
      </c>
      <c r="H41" s="362">
        <f>SUM(B41:G41)</f>
        <v>553.70000000000005</v>
      </c>
      <c r="I41" s="295"/>
      <c r="J41" s="317">
        <v>7.5</v>
      </c>
      <c r="K41" s="318">
        <v>7.5</v>
      </c>
      <c r="L41" s="318">
        <v>1.6</v>
      </c>
      <c r="M41" s="318">
        <v>7.4</v>
      </c>
      <c r="N41" s="318">
        <v>7.5</v>
      </c>
      <c r="O41" s="318">
        <v>7.3</v>
      </c>
      <c r="P41" s="343">
        <f t="shared" si="5"/>
        <v>38.799999999999997</v>
      </c>
      <c r="Q41" s="350"/>
      <c r="R41" s="447"/>
      <c r="S41" s="448"/>
      <c r="T41" s="448"/>
      <c r="U41" s="448"/>
      <c r="V41" s="448"/>
      <c r="W41" s="449"/>
      <c r="X41" s="283"/>
      <c r="Y41" s="283"/>
      <c r="Z41" s="283"/>
      <c r="AA41" s="283"/>
      <c r="AB41" s="283"/>
    </row>
    <row r="42" spans="1:47" ht="30.75" customHeight="1" thickBot="1" x14ac:dyDescent="0.3">
      <c r="A42" s="364" t="s">
        <v>10</v>
      </c>
      <c r="B42" s="365">
        <f t="shared" ref="B42:H42" si="7">SUM(B35:B41)</f>
        <v>731.02599999999995</v>
      </c>
      <c r="C42" s="366">
        <f t="shared" si="7"/>
        <v>738.35870000000011</v>
      </c>
      <c r="D42" s="366">
        <f t="shared" si="7"/>
        <v>223.2961</v>
      </c>
      <c r="E42" s="366">
        <f t="shared" si="7"/>
        <v>732.3021</v>
      </c>
      <c r="F42" s="366">
        <f t="shared" si="7"/>
        <v>738.08260000000007</v>
      </c>
      <c r="G42" s="367">
        <f t="shared" si="7"/>
        <v>737.7</v>
      </c>
      <c r="H42" s="368">
        <f t="shared" si="7"/>
        <v>3900.7654999999995</v>
      </c>
      <c r="I42" s="290"/>
      <c r="J42" s="369">
        <f>SUM(J35:J41)</f>
        <v>52.3</v>
      </c>
      <c r="K42" s="370">
        <f>SUM(K35:K41)</f>
        <v>52.3</v>
      </c>
      <c r="L42" s="370">
        <f t="shared" ref="L42:O42" si="8">SUM(L35:L41)</f>
        <v>11.2</v>
      </c>
      <c r="M42" s="370">
        <f t="shared" si="8"/>
        <v>51.199999999999996</v>
      </c>
      <c r="N42" s="370">
        <f t="shared" si="8"/>
        <v>52.7</v>
      </c>
      <c r="O42" s="370">
        <f t="shared" si="8"/>
        <v>51.3</v>
      </c>
      <c r="P42" s="346">
        <f t="shared" si="5"/>
        <v>271</v>
      </c>
      <c r="Q42" s="350"/>
      <c r="R42" s="450"/>
      <c r="S42" s="451"/>
      <c r="T42" s="451"/>
      <c r="U42" s="451"/>
      <c r="V42" s="451"/>
      <c r="W42" s="452"/>
      <c r="X42" s="283"/>
      <c r="Y42" s="283"/>
      <c r="Z42" s="283"/>
      <c r="AA42" s="283"/>
      <c r="AB42" s="283"/>
    </row>
    <row r="43" spans="1:47" ht="30.75" customHeight="1" thickBot="1" x14ac:dyDescent="0.3">
      <c r="A43" s="371"/>
      <c r="B43" s="372"/>
      <c r="C43" s="373"/>
      <c r="D43" s="373"/>
      <c r="E43" s="373"/>
      <c r="F43" s="373"/>
      <c r="G43" s="373"/>
      <c r="H43" s="373"/>
      <c r="I43" s="373"/>
      <c r="J43" s="374">
        <v>56</v>
      </c>
      <c r="K43" s="374">
        <v>56</v>
      </c>
      <c r="L43" s="374">
        <v>12</v>
      </c>
      <c r="M43" s="374">
        <v>55</v>
      </c>
      <c r="N43" s="374">
        <v>57</v>
      </c>
      <c r="O43" s="374">
        <v>56</v>
      </c>
      <c r="P43" s="374"/>
      <c r="Q43" s="374"/>
      <c r="R43" s="374"/>
      <c r="S43" s="375"/>
      <c r="T43" s="375"/>
      <c r="U43" s="375"/>
      <c r="V43" s="375"/>
      <c r="W43" s="376"/>
      <c r="X43" s="283"/>
      <c r="Y43" s="283"/>
      <c r="Z43" s="283"/>
      <c r="AA43" s="283"/>
      <c r="AB43" s="283"/>
    </row>
    <row r="44" spans="1:47" ht="30.75" customHeight="1" x14ac:dyDescent="0.25">
      <c r="A44" s="298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2"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R1:W8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37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view="pageBreakPreview" zoomScaleNormal="100" zoomScaleSheetLayoutView="100" workbookViewId="0">
      <selection activeCell="G4" sqref="G4"/>
    </sheetView>
  </sheetViews>
  <sheetFormatPr baseColWidth="10" defaultRowHeight="23.25" x14ac:dyDescent="0.25"/>
  <cols>
    <col min="1" max="1" width="17.42578125" style="393" customWidth="1"/>
    <col min="2" max="2" width="15.28515625" style="393" customWidth="1"/>
    <col min="3" max="3" width="17.42578125" style="393" customWidth="1"/>
    <col min="4" max="4" width="15.28515625" style="393" customWidth="1"/>
    <col min="5" max="5" width="2.5703125" style="392" customWidth="1"/>
    <col min="6" max="16384" width="11.42578125" style="393"/>
  </cols>
  <sheetData>
    <row r="1" spans="1:5" ht="24" thickBot="1" x14ac:dyDescent="0.3">
      <c r="A1" s="473" t="s">
        <v>124</v>
      </c>
      <c r="B1" s="474"/>
      <c r="C1" s="474"/>
      <c r="D1" s="475"/>
    </row>
    <row r="2" spans="1:5" ht="47.25" thickBot="1" x14ac:dyDescent="0.3">
      <c r="A2" s="394" t="s">
        <v>122</v>
      </c>
      <c r="B2" s="395" t="s">
        <v>123</v>
      </c>
      <c r="C2" s="394" t="s">
        <v>122</v>
      </c>
      <c r="D2" s="395" t="s">
        <v>123</v>
      </c>
      <c r="E2" s="396"/>
    </row>
    <row r="3" spans="1:5" x14ac:dyDescent="0.25">
      <c r="A3" s="397" t="s">
        <v>131</v>
      </c>
      <c r="B3" s="398">
        <v>0.82199999999999995</v>
      </c>
      <c r="C3" s="397" t="s">
        <v>143</v>
      </c>
      <c r="D3" s="398">
        <v>0.82699999999999996</v>
      </c>
      <c r="E3" s="399"/>
    </row>
    <row r="4" spans="1:5" x14ac:dyDescent="0.25">
      <c r="A4" s="400" t="s">
        <v>132</v>
      </c>
      <c r="B4" s="401">
        <v>0.82099999999999995</v>
      </c>
      <c r="C4" s="400" t="s">
        <v>144</v>
      </c>
      <c r="D4" s="401">
        <v>0.82599999999999996</v>
      </c>
      <c r="E4" s="399"/>
    </row>
    <row r="5" spans="1:5" x14ac:dyDescent="0.25">
      <c r="A5" s="400" t="s">
        <v>133</v>
      </c>
      <c r="B5" s="401">
        <v>0.22500000000000001</v>
      </c>
      <c r="C5" s="400" t="s">
        <v>145</v>
      </c>
      <c r="D5" s="401">
        <v>0.23100000000000001</v>
      </c>
      <c r="E5" s="399"/>
    </row>
    <row r="6" spans="1:5" x14ac:dyDescent="0.25">
      <c r="A6" s="400" t="s">
        <v>134</v>
      </c>
      <c r="B6" s="401">
        <v>0.82099999999999995</v>
      </c>
      <c r="C6" s="400" t="s">
        <v>146</v>
      </c>
      <c r="D6" s="401">
        <v>0.82099999999999995</v>
      </c>
      <c r="E6" s="399"/>
    </row>
    <row r="7" spans="1:5" x14ac:dyDescent="0.25">
      <c r="A7" s="400" t="s">
        <v>135</v>
      </c>
      <c r="B7" s="401">
        <v>0.82199999999999995</v>
      </c>
      <c r="C7" s="400" t="s">
        <v>147</v>
      </c>
      <c r="D7" s="401">
        <v>0.82099999999999995</v>
      </c>
      <c r="E7" s="399"/>
    </row>
    <row r="8" spans="1:5" ht="24" thickBot="1" x14ac:dyDescent="0.3">
      <c r="A8" s="402" t="s">
        <v>136</v>
      </c>
      <c r="B8" s="403">
        <v>0.82199999999999995</v>
      </c>
      <c r="C8" s="402" t="s">
        <v>148</v>
      </c>
      <c r="D8" s="403">
        <v>0.82</v>
      </c>
      <c r="E8" s="399"/>
    </row>
    <row r="9" spans="1:5" x14ac:dyDescent="0.25">
      <c r="A9" s="397" t="s">
        <v>137</v>
      </c>
      <c r="B9" s="398">
        <v>0.82499999999999996</v>
      </c>
      <c r="C9" s="397" t="s">
        <v>125</v>
      </c>
      <c r="D9" s="398">
        <v>1.7183999999999999</v>
      </c>
      <c r="E9" s="399"/>
    </row>
    <row r="10" spans="1:5" x14ac:dyDescent="0.25">
      <c r="A10" s="400" t="s">
        <v>138</v>
      </c>
      <c r="B10" s="401">
        <v>0.82499999999999996</v>
      </c>
      <c r="C10" s="400" t="s">
        <v>126</v>
      </c>
      <c r="D10" s="401">
        <v>1.7352000000000001</v>
      </c>
      <c r="E10" s="399"/>
    </row>
    <row r="11" spans="1:5" x14ac:dyDescent="0.25">
      <c r="A11" s="400" t="s">
        <v>139</v>
      </c>
      <c r="B11" s="401">
        <v>0.224</v>
      </c>
      <c r="C11" s="400" t="s">
        <v>127</v>
      </c>
      <c r="D11" s="401">
        <v>0.51600000000000001</v>
      </c>
      <c r="E11" s="399"/>
    </row>
    <row r="12" spans="1:5" x14ac:dyDescent="0.25">
      <c r="A12" s="400" t="s">
        <v>140</v>
      </c>
      <c r="B12" s="401">
        <v>0.82199999999999995</v>
      </c>
      <c r="C12" s="400" t="s">
        <v>128</v>
      </c>
      <c r="D12" s="401">
        <v>1.7183999999999999</v>
      </c>
      <c r="E12" s="399"/>
    </row>
    <row r="13" spans="1:5" x14ac:dyDescent="0.25">
      <c r="A13" s="400" t="s">
        <v>141</v>
      </c>
      <c r="B13" s="401">
        <v>0.82399999999999995</v>
      </c>
      <c r="C13" s="400" t="s">
        <v>129</v>
      </c>
      <c r="D13" s="401">
        <v>1.7352000000000001</v>
      </c>
      <c r="E13" s="399"/>
    </row>
    <row r="14" spans="1:5" ht="24" thickBot="1" x14ac:dyDescent="0.3">
      <c r="A14" s="402" t="s">
        <v>142</v>
      </c>
      <c r="B14" s="403">
        <v>0.82099999999999995</v>
      </c>
      <c r="C14" s="402" t="s">
        <v>130</v>
      </c>
      <c r="D14" s="403">
        <v>1.7327999999999999</v>
      </c>
      <c r="E14" s="399"/>
    </row>
  </sheetData>
  <mergeCells count="1">
    <mergeCell ref="A1:D1"/>
  </mergeCells>
  <pageMargins left="0.7" right="0.7" top="0.75" bottom="0.75" header="0.3" footer="0.3"/>
  <pageSetup paperSize="9" scale="88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view="pageBreakPreview" topLeftCell="A18" zoomScaleNormal="100" zoomScaleSheetLayoutView="100" workbookViewId="0">
      <selection activeCell="E20" sqref="E20:E25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6" width="11.42578125" style="246"/>
    <col min="7" max="7" width="13.42578125" style="246" hidden="1" customWidth="1"/>
    <col min="8" max="9" width="0" style="246" hidden="1" customWidth="1"/>
    <col min="10" max="10" width="9.140625" style="246" hidden="1" customWidth="1"/>
    <col min="11" max="11" width="12.5703125" style="246" hidden="1" customWidth="1"/>
    <col min="12" max="16384" width="11.42578125" style="246"/>
  </cols>
  <sheetData>
    <row r="1" spans="1:11" ht="37.5" x14ac:dyDescent="0.25">
      <c r="A1" s="243"/>
      <c r="B1" s="244" t="s">
        <v>85</v>
      </c>
      <c r="C1" s="244" t="s">
        <v>86</v>
      </c>
      <c r="D1" s="244" t="s">
        <v>87</v>
      </c>
      <c r="E1" s="245" t="s">
        <v>88</v>
      </c>
      <c r="G1" s="243"/>
      <c r="H1" s="244" t="s">
        <v>85</v>
      </c>
      <c r="I1" s="244" t="s">
        <v>86</v>
      </c>
      <c r="J1" s="244" t="s">
        <v>87</v>
      </c>
      <c r="K1" s="245" t="s">
        <v>88</v>
      </c>
    </row>
    <row r="2" spans="1:11" x14ac:dyDescent="0.25">
      <c r="A2" s="479" t="s">
        <v>112</v>
      </c>
      <c r="B2" s="247">
        <v>660</v>
      </c>
      <c r="C2" s="247">
        <v>56</v>
      </c>
      <c r="D2" s="248">
        <v>2.4</v>
      </c>
      <c r="E2" s="249">
        <f t="shared" ref="E2:E7" si="0">SUM(B2:C2)*D2/1000</f>
        <v>1.7183999999999999</v>
      </c>
      <c r="G2" s="479" t="s">
        <v>112</v>
      </c>
      <c r="H2" s="247">
        <v>671</v>
      </c>
      <c r="I2" s="247">
        <v>57</v>
      </c>
      <c r="J2" s="248">
        <v>2.5</v>
      </c>
      <c r="K2" s="249">
        <f>SUM(H2:I2)*J2/1000</f>
        <v>1.82</v>
      </c>
    </row>
    <row r="3" spans="1:11" x14ac:dyDescent="0.25">
      <c r="A3" s="480"/>
      <c r="B3" s="247">
        <v>667</v>
      </c>
      <c r="C3" s="247">
        <v>56</v>
      </c>
      <c r="D3" s="248">
        <v>2.4</v>
      </c>
      <c r="E3" s="249">
        <f t="shared" si="0"/>
        <v>1.7352000000000001</v>
      </c>
      <c r="G3" s="480"/>
      <c r="H3" s="247">
        <v>678</v>
      </c>
      <c r="I3" s="247">
        <v>57</v>
      </c>
      <c r="J3" s="248">
        <v>2.5</v>
      </c>
      <c r="K3" s="249">
        <f t="shared" ref="K3:K6" si="1">SUM(H3:I3)*J3/1000</f>
        <v>1.8374999999999999</v>
      </c>
    </row>
    <row r="4" spans="1:11" x14ac:dyDescent="0.25">
      <c r="A4" s="480"/>
      <c r="B4" s="247">
        <v>201</v>
      </c>
      <c r="C4" s="247">
        <v>14</v>
      </c>
      <c r="D4" s="248">
        <v>2.4</v>
      </c>
      <c r="E4" s="249">
        <f t="shared" si="0"/>
        <v>0.51600000000000001</v>
      </c>
      <c r="G4" s="480"/>
      <c r="H4" s="247">
        <v>215</v>
      </c>
      <c r="I4" s="247">
        <v>18</v>
      </c>
      <c r="J4" s="248">
        <v>2.5</v>
      </c>
      <c r="K4" s="249">
        <f t="shared" si="1"/>
        <v>0.58250000000000002</v>
      </c>
    </row>
    <row r="5" spans="1:11" x14ac:dyDescent="0.25">
      <c r="A5" s="480"/>
      <c r="B5" s="247">
        <v>661</v>
      </c>
      <c r="C5" s="247">
        <v>55</v>
      </c>
      <c r="D5" s="248">
        <v>2.4</v>
      </c>
      <c r="E5" s="249">
        <f t="shared" si="0"/>
        <v>1.7183999999999999</v>
      </c>
      <c r="G5" s="480"/>
      <c r="H5" s="247">
        <v>678</v>
      </c>
      <c r="I5" s="247">
        <v>56</v>
      </c>
      <c r="J5" s="248">
        <v>2.5</v>
      </c>
      <c r="K5" s="249">
        <f t="shared" si="1"/>
        <v>1.835</v>
      </c>
    </row>
    <row r="6" spans="1:11" x14ac:dyDescent="0.25">
      <c r="A6" s="480"/>
      <c r="B6" s="247">
        <v>666</v>
      </c>
      <c r="C6" s="247">
        <v>57</v>
      </c>
      <c r="D6" s="248">
        <v>2.4</v>
      </c>
      <c r="E6" s="249">
        <f t="shared" si="0"/>
        <v>1.7352000000000001</v>
      </c>
      <c r="G6" s="480"/>
      <c r="H6" s="247">
        <v>677</v>
      </c>
      <c r="I6" s="247">
        <v>57</v>
      </c>
      <c r="J6" s="248">
        <v>2.5</v>
      </c>
      <c r="K6" s="249">
        <f t="shared" si="1"/>
        <v>1.835</v>
      </c>
    </row>
    <row r="7" spans="1:11" x14ac:dyDescent="0.25">
      <c r="A7" s="481"/>
      <c r="B7" s="247">
        <v>666</v>
      </c>
      <c r="C7" s="247">
        <v>56</v>
      </c>
      <c r="D7" s="248">
        <v>2.4</v>
      </c>
      <c r="E7" s="249">
        <f t="shared" si="0"/>
        <v>1.7327999999999999</v>
      </c>
      <c r="G7" s="481"/>
      <c r="H7" s="247">
        <v>676</v>
      </c>
      <c r="I7" s="247">
        <v>57</v>
      </c>
      <c r="J7" s="248">
        <v>2.5</v>
      </c>
      <c r="K7" s="249">
        <f>SUM(H7:I7)*J7/1000</f>
        <v>1.8325</v>
      </c>
    </row>
    <row r="8" spans="1:11" x14ac:dyDescent="0.25">
      <c r="A8" s="476" t="s">
        <v>70</v>
      </c>
      <c r="B8" s="247">
        <v>757</v>
      </c>
      <c r="C8" s="247">
        <v>65</v>
      </c>
      <c r="D8" s="248">
        <v>1</v>
      </c>
      <c r="E8" s="249">
        <f t="shared" ref="E8:E25" si="2">SUM(B8:C8)*D8/1000</f>
        <v>0.82199999999999995</v>
      </c>
      <c r="G8" s="476" t="s">
        <v>89</v>
      </c>
      <c r="H8" s="247">
        <v>761</v>
      </c>
      <c r="I8" s="247">
        <v>65</v>
      </c>
      <c r="J8" s="248">
        <v>1</v>
      </c>
      <c r="K8" s="249">
        <f t="shared" ref="K8:K25" si="3">SUM(H8:I8)*J8/1000</f>
        <v>0.82599999999999996</v>
      </c>
    </row>
    <row r="9" spans="1:11" x14ac:dyDescent="0.25">
      <c r="A9" s="477"/>
      <c r="B9" s="247">
        <v>757</v>
      </c>
      <c r="C9" s="247">
        <v>64</v>
      </c>
      <c r="D9" s="248">
        <v>1</v>
      </c>
      <c r="E9" s="249">
        <f t="shared" si="2"/>
        <v>0.82099999999999995</v>
      </c>
      <c r="G9" s="477"/>
      <c r="H9" s="247">
        <v>763</v>
      </c>
      <c r="I9" s="247">
        <v>65</v>
      </c>
      <c r="J9" s="248">
        <v>1</v>
      </c>
      <c r="K9" s="249">
        <f t="shared" si="3"/>
        <v>0.82799999999999996</v>
      </c>
    </row>
    <row r="10" spans="1:11" x14ac:dyDescent="0.25">
      <c r="A10" s="477"/>
      <c r="B10" s="247">
        <v>207</v>
      </c>
      <c r="C10" s="247">
        <v>18</v>
      </c>
      <c r="D10" s="248">
        <v>1</v>
      </c>
      <c r="E10" s="249">
        <f t="shared" si="2"/>
        <v>0.22500000000000001</v>
      </c>
      <c r="G10" s="477"/>
      <c r="H10" s="247">
        <v>216</v>
      </c>
      <c r="I10" s="247">
        <v>18</v>
      </c>
      <c r="J10" s="248">
        <v>1</v>
      </c>
      <c r="K10" s="249">
        <f t="shared" si="3"/>
        <v>0.23400000000000001</v>
      </c>
    </row>
    <row r="11" spans="1:11" x14ac:dyDescent="0.25">
      <c r="A11" s="477"/>
      <c r="B11" s="247">
        <v>756</v>
      </c>
      <c r="C11" s="247">
        <v>65</v>
      </c>
      <c r="D11" s="248">
        <v>1</v>
      </c>
      <c r="E11" s="249">
        <f t="shared" si="2"/>
        <v>0.82099999999999995</v>
      </c>
      <c r="G11" s="477"/>
      <c r="H11" s="247">
        <v>763</v>
      </c>
      <c r="I11" s="247">
        <v>65</v>
      </c>
      <c r="J11" s="248">
        <v>1</v>
      </c>
      <c r="K11" s="249">
        <f t="shared" si="3"/>
        <v>0.82799999999999996</v>
      </c>
    </row>
    <row r="12" spans="1:11" x14ac:dyDescent="0.25">
      <c r="A12" s="477"/>
      <c r="B12" s="247">
        <v>757</v>
      </c>
      <c r="C12" s="247">
        <v>65</v>
      </c>
      <c r="D12" s="248">
        <v>1</v>
      </c>
      <c r="E12" s="249">
        <f t="shared" si="2"/>
        <v>0.82199999999999995</v>
      </c>
      <c r="G12" s="477"/>
      <c r="H12" s="247">
        <v>763</v>
      </c>
      <c r="I12" s="247">
        <v>65</v>
      </c>
      <c r="J12" s="248">
        <v>1</v>
      </c>
      <c r="K12" s="249">
        <f t="shared" si="3"/>
        <v>0.82799999999999996</v>
      </c>
    </row>
    <row r="13" spans="1:11" x14ac:dyDescent="0.25">
      <c r="A13" s="482"/>
      <c r="B13" s="247">
        <v>758</v>
      </c>
      <c r="C13" s="247">
        <v>64</v>
      </c>
      <c r="D13" s="248">
        <v>1</v>
      </c>
      <c r="E13" s="249">
        <f t="shared" si="2"/>
        <v>0.82199999999999995</v>
      </c>
      <c r="G13" s="482"/>
      <c r="H13" s="247">
        <v>763</v>
      </c>
      <c r="I13" s="247">
        <v>64</v>
      </c>
      <c r="J13" s="248">
        <v>1</v>
      </c>
      <c r="K13" s="249">
        <f t="shared" si="3"/>
        <v>0.82699999999999996</v>
      </c>
    </row>
    <row r="14" spans="1:11" x14ac:dyDescent="0.25">
      <c r="A14" s="476" t="s">
        <v>71</v>
      </c>
      <c r="B14" s="247">
        <v>760</v>
      </c>
      <c r="C14" s="247">
        <v>65</v>
      </c>
      <c r="D14" s="248">
        <v>1</v>
      </c>
      <c r="E14" s="249">
        <f t="shared" si="2"/>
        <v>0.82499999999999996</v>
      </c>
      <c r="G14" s="476" t="s">
        <v>90</v>
      </c>
      <c r="H14" s="247">
        <v>762</v>
      </c>
      <c r="I14" s="247">
        <v>65</v>
      </c>
      <c r="J14" s="248">
        <v>1</v>
      </c>
      <c r="K14" s="249">
        <f t="shared" si="3"/>
        <v>0.82699999999999996</v>
      </c>
    </row>
    <row r="15" spans="1:11" x14ac:dyDescent="0.25">
      <c r="A15" s="477"/>
      <c r="B15" s="247">
        <v>760</v>
      </c>
      <c r="C15" s="247">
        <v>65</v>
      </c>
      <c r="D15" s="248">
        <v>1</v>
      </c>
      <c r="E15" s="249">
        <f t="shared" si="2"/>
        <v>0.82499999999999996</v>
      </c>
      <c r="G15" s="477"/>
      <c r="H15" s="247">
        <v>761</v>
      </c>
      <c r="I15" s="247">
        <v>65</v>
      </c>
      <c r="J15" s="248">
        <v>1</v>
      </c>
      <c r="K15" s="249">
        <f t="shared" si="3"/>
        <v>0.82599999999999996</v>
      </c>
    </row>
    <row r="16" spans="1:11" x14ac:dyDescent="0.25">
      <c r="A16" s="477"/>
      <c r="B16" s="247">
        <v>206</v>
      </c>
      <c r="C16" s="247">
        <v>18</v>
      </c>
      <c r="D16" s="248">
        <v>1</v>
      </c>
      <c r="E16" s="249">
        <f t="shared" si="2"/>
        <v>0.224</v>
      </c>
      <c r="G16" s="477"/>
      <c r="H16" s="247">
        <v>219</v>
      </c>
      <c r="I16" s="247">
        <v>18</v>
      </c>
      <c r="J16" s="248">
        <v>1</v>
      </c>
      <c r="K16" s="249">
        <f t="shared" si="3"/>
        <v>0.23699999999999999</v>
      </c>
    </row>
    <row r="17" spans="1:11" x14ac:dyDescent="0.25">
      <c r="A17" s="477"/>
      <c r="B17" s="247">
        <v>757</v>
      </c>
      <c r="C17" s="247">
        <v>65</v>
      </c>
      <c r="D17" s="248">
        <v>1</v>
      </c>
      <c r="E17" s="249">
        <f t="shared" si="2"/>
        <v>0.82199999999999995</v>
      </c>
      <c r="G17" s="477"/>
      <c r="H17" s="247">
        <v>761</v>
      </c>
      <c r="I17" s="247">
        <v>65</v>
      </c>
      <c r="J17" s="248">
        <v>1</v>
      </c>
      <c r="K17" s="249">
        <f t="shared" si="3"/>
        <v>0.82599999999999996</v>
      </c>
    </row>
    <row r="18" spans="1:11" x14ac:dyDescent="0.25">
      <c r="A18" s="477"/>
      <c r="B18" s="247">
        <v>759</v>
      </c>
      <c r="C18" s="247">
        <v>65</v>
      </c>
      <c r="D18" s="248">
        <v>1</v>
      </c>
      <c r="E18" s="249">
        <f t="shared" si="2"/>
        <v>0.82399999999999995</v>
      </c>
      <c r="G18" s="477"/>
      <c r="H18" s="247">
        <v>762</v>
      </c>
      <c r="I18" s="247">
        <v>65</v>
      </c>
      <c r="J18" s="248">
        <v>1</v>
      </c>
      <c r="K18" s="249">
        <f t="shared" si="3"/>
        <v>0.82699999999999996</v>
      </c>
    </row>
    <row r="19" spans="1:11" x14ac:dyDescent="0.25">
      <c r="A19" s="482"/>
      <c r="B19" s="247">
        <v>756</v>
      </c>
      <c r="C19" s="247">
        <v>65</v>
      </c>
      <c r="D19" s="248">
        <v>1</v>
      </c>
      <c r="E19" s="249">
        <f t="shared" si="2"/>
        <v>0.82099999999999995</v>
      </c>
      <c r="G19" s="482"/>
      <c r="H19" s="247">
        <v>762</v>
      </c>
      <c r="I19" s="247">
        <v>65</v>
      </c>
      <c r="J19" s="248">
        <v>1</v>
      </c>
      <c r="K19" s="249">
        <f t="shared" si="3"/>
        <v>0.82699999999999996</v>
      </c>
    </row>
    <row r="20" spans="1:11" x14ac:dyDescent="0.25">
      <c r="A20" s="476" t="s">
        <v>8</v>
      </c>
      <c r="B20" s="247">
        <v>762</v>
      </c>
      <c r="C20" s="247">
        <v>65</v>
      </c>
      <c r="D20" s="248">
        <v>1</v>
      </c>
      <c r="E20" s="249">
        <f t="shared" si="2"/>
        <v>0.82699999999999996</v>
      </c>
      <c r="G20" s="476" t="s">
        <v>8</v>
      </c>
      <c r="H20" s="247">
        <v>762</v>
      </c>
      <c r="I20" s="247">
        <v>65</v>
      </c>
      <c r="J20" s="248">
        <v>1</v>
      </c>
      <c r="K20" s="249">
        <f t="shared" si="3"/>
        <v>0.82699999999999996</v>
      </c>
    </row>
    <row r="21" spans="1:11" x14ac:dyDescent="0.25">
      <c r="A21" s="477"/>
      <c r="B21" s="247">
        <v>762</v>
      </c>
      <c r="C21" s="247">
        <v>64</v>
      </c>
      <c r="D21" s="248">
        <v>1</v>
      </c>
      <c r="E21" s="249">
        <f t="shared" si="2"/>
        <v>0.82599999999999996</v>
      </c>
      <c r="G21" s="477"/>
      <c r="H21" s="247">
        <v>763</v>
      </c>
      <c r="I21" s="247">
        <v>65</v>
      </c>
      <c r="J21" s="248">
        <v>1</v>
      </c>
      <c r="K21" s="249">
        <f t="shared" si="3"/>
        <v>0.82799999999999996</v>
      </c>
    </row>
    <row r="22" spans="1:11" x14ac:dyDescent="0.25">
      <c r="A22" s="477"/>
      <c r="B22" s="247">
        <v>213</v>
      </c>
      <c r="C22" s="247">
        <v>18</v>
      </c>
      <c r="D22" s="248">
        <v>1</v>
      </c>
      <c r="E22" s="249">
        <f t="shared" si="2"/>
        <v>0.23100000000000001</v>
      </c>
      <c r="G22" s="477"/>
      <c r="H22" s="247">
        <v>216</v>
      </c>
      <c r="I22" s="247">
        <v>18</v>
      </c>
      <c r="J22" s="248">
        <v>1</v>
      </c>
      <c r="K22" s="249">
        <f t="shared" si="3"/>
        <v>0.23400000000000001</v>
      </c>
    </row>
    <row r="23" spans="1:11" x14ac:dyDescent="0.25">
      <c r="A23" s="477"/>
      <c r="B23" s="247">
        <v>756</v>
      </c>
      <c r="C23" s="247">
        <v>65</v>
      </c>
      <c r="D23" s="248">
        <v>1</v>
      </c>
      <c r="E23" s="249">
        <f t="shared" si="2"/>
        <v>0.82099999999999995</v>
      </c>
      <c r="G23" s="477"/>
      <c r="H23" s="247">
        <v>762</v>
      </c>
      <c r="I23" s="247">
        <v>65</v>
      </c>
      <c r="J23" s="248">
        <v>1</v>
      </c>
      <c r="K23" s="249">
        <f t="shared" si="3"/>
        <v>0.82699999999999996</v>
      </c>
    </row>
    <row r="24" spans="1:11" x14ac:dyDescent="0.25">
      <c r="A24" s="477"/>
      <c r="B24" s="279">
        <v>756</v>
      </c>
      <c r="C24" s="279">
        <v>65</v>
      </c>
      <c r="D24" s="280">
        <v>1</v>
      </c>
      <c r="E24" s="281">
        <f t="shared" si="2"/>
        <v>0.82099999999999995</v>
      </c>
      <c r="G24" s="477"/>
      <c r="H24" s="279">
        <v>762</v>
      </c>
      <c r="I24" s="279">
        <v>65</v>
      </c>
      <c r="J24" s="280">
        <v>1</v>
      </c>
      <c r="K24" s="281"/>
    </row>
    <row r="25" spans="1:11" ht="19.5" thickBot="1" x14ac:dyDescent="0.3">
      <c r="A25" s="478"/>
      <c r="B25" s="250">
        <v>756</v>
      </c>
      <c r="C25" s="250">
        <v>64</v>
      </c>
      <c r="D25" s="251">
        <v>1</v>
      </c>
      <c r="E25" s="252">
        <f t="shared" si="2"/>
        <v>0.82</v>
      </c>
      <c r="G25" s="478"/>
      <c r="H25" s="250">
        <v>762</v>
      </c>
      <c r="I25" s="250">
        <v>65</v>
      </c>
      <c r="J25" s="251">
        <v>1</v>
      </c>
      <c r="K25" s="252">
        <f t="shared" si="3"/>
        <v>0.82699999999999996</v>
      </c>
    </row>
  </sheetData>
  <mergeCells count="8">
    <mergeCell ref="A20:A25"/>
    <mergeCell ref="G20:G25"/>
    <mergeCell ref="A2:A7"/>
    <mergeCell ref="A8:A13"/>
    <mergeCell ref="A14:A19"/>
    <mergeCell ref="G2:G7"/>
    <mergeCell ref="G8:G13"/>
    <mergeCell ref="G14:G19"/>
  </mergeCells>
  <pageMargins left="0.7" right="0.7" top="0.75" bottom="0.75" header="0.3" footer="0.3"/>
  <pageSetup paperSize="9" orientation="landscape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Normal="100" zoomScaleSheetLayoutView="100" workbookViewId="0">
      <selection activeCell="B7" sqref="B7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8.140625" style="18" bestFit="1" customWidth="1"/>
    <col min="6" max="6" width="57.42578125" style="18" bestFit="1" customWidth="1"/>
    <col min="7" max="16384" width="11.42578125" style="18"/>
  </cols>
  <sheetData>
    <row r="1" spans="1:6" ht="16.5" thickBot="1" x14ac:dyDescent="0.3">
      <c r="A1" s="483" t="s">
        <v>91</v>
      </c>
      <c r="B1" s="484"/>
      <c r="C1" s="484"/>
      <c r="D1" s="485"/>
    </row>
    <row r="2" spans="1:6" ht="20.25" x14ac:dyDescent="0.25">
      <c r="A2" s="253" t="s">
        <v>92</v>
      </c>
      <c r="B2" s="254">
        <v>64</v>
      </c>
      <c r="C2" s="255" t="s">
        <v>93</v>
      </c>
      <c r="D2" s="256" t="s">
        <v>94</v>
      </c>
    </row>
    <row r="3" spans="1:6" ht="20.25" x14ac:dyDescent="0.25">
      <c r="A3" s="257" t="s">
        <v>95</v>
      </c>
      <c r="B3" s="258">
        <f>B2*3.72%</f>
        <v>2.3808000000000002</v>
      </c>
      <c r="C3" s="259"/>
      <c r="D3" s="260" t="s">
        <v>96</v>
      </c>
    </row>
    <row r="4" spans="1:6" ht="20.25" x14ac:dyDescent="0.25">
      <c r="A4" s="257" t="s">
        <v>97</v>
      </c>
      <c r="B4" s="258">
        <f>B3*2</f>
        <v>4.7616000000000005</v>
      </c>
      <c r="C4" s="259"/>
      <c r="D4" s="260" t="s">
        <v>98</v>
      </c>
    </row>
    <row r="5" spans="1:6" ht="20.25" x14ac:dyDescent="0.25">
      <c r="A5" s="261" t="s">
        <v>99</v>
      </c>
      <c r="B5" s="262">
        <v>2.5000000000000001E-2</v>
      </c>
      <c r="C5" s="259" t="s">
        <v>93</v>
      </c>
      <c r="D5" s="260" t="s">
        <v>100</v>
      </c>
    </row>
    <row r="6" spans="1:6" ht="20.25" x14ac:dyDescent="0.25">
      <c r="A6" s="261" t="s">
        <v>101</v>
      </c>
      <c r="B6" s="263">
        <v>158.69999999999999</v>
      </c>
      <c r="C6" s="259" t="s">
        <v>93</v>
      </c>
      <c r="D6" s="260" t="s">
        <v>94</v>
      </c>
    </row>
    <row r="7" spans="1:6" ht="20.25" x14ac:dyDescent="0.25">
      <c r="A7" s="257" t="s">
        <v>102</v>
      </c>
      <c r="B7" s="258">
        <f>B5*B6</f>
        <v>3.9674999999999998</v>
      </c>
      <c r="C7" s="259"/>
      <c r="D7" s="260" t="s">
        <v>103</v>
      </c>
    </row>
    <row r="8" spans="1:6" ht="20.25" x14ac:dyDescent="0.25">
      <c r="A8" s="257" t="s">
        <v>104</v>
      </c>
      <c r="B8" s="264">
        <v>0.36</v>
      </c>
      <c r="C8" s="259"/>
      <c r="D8" s="114" t="s">
        <v>105</v>
      </c>
    </row>
    <row r="9" spans="1:6" ht="21" thickBot="1" x14ac:dyDescent="0.3">
      <c r="A9" s="257" t="s">
        <v>106</v>
      </c>
      <c r="B9" s="265">
        <f>B4-B7</f>
        <v>0.79410000000000069</v>
      </c>
      <c r="C9" s="259"/>
      <c r="D9" s="260" t="s">
        <v>107</v>
      </c>
    </row>
    <row r="10" spans="1:6" ht="21" thickBot="1" x14ac:dyDescent="0.3">
      <c r="A10" s="266" t="s">
        <v>108</v>
      </c>
      <c r="B10" s="267">
        <f>B9/B8</f>
        <v>2.2058333333333353</v>
      </c>
      <c r="C10" s="268"/>
      <c r="D10" s="269" t="s">
        <v>109</v>
      </c>
      <c r="E10" s="18" t="s">
        <v>110</v>
      </c>
      <c r="F10" s="18" t="s">
        <v>111</v>
      </c>
    </row>
    <row r="14" spans="1:6" s="270" customFormat="1" ht="14.25" x14ac:dyDescent="0.25">
      <c r="B14" s="271"/>
      <c r="C14" s="272"/>
      <c r="D14" s="272"/>
      <c r="E14" s="271"/>
    </row>
    <row r="15" spans="1:6" s="270" customFormat="1" ht="14.25" x14ac:dyDescent="0.25">
      <c r="B15" s="271"/>
      <c r="C15" s="273"/>
      <c r="D15" s="272"/>
      <c r="E15" s="271"/>
    </row>
    <row r="16" spans="1:6" s="270" customFormat="1" ht="14.25" x14ac:dyDescent="0.25">
      <c r="B16" s="271"/>
      <c r="C16" s="273"/>
      <c r="D16" s="272"/>
      <c r="E16" s="271"/>
    </row>
    <row r="17" spans="2:5" s="270" customFormat="1" ht="14.25" x14ac:dyDescent="0.25">
      <c r="B17" s="271"/>
      <c r="C17" s="273"/>
      <c r="D17" s="272"/>
      <c r="E17" s="271"/>
    </row>
    <row r="18" spans="2:5" s="270" customFormat="1" ht="14.25" x14ac:dyDescent="0.25">
      <c r="B18" s="271"/>
      <c r="C18" s="272"/>
      <c r="D18" s="272"/>
      <c r="E18" s="271"/>
    </row>
    <row r="19" spans="2:5" s="270" customFormat="1" ht="14.25" x14ac:dyDescent="0.25">
      <c r="B19" s="271"/>
      <c r="C19" s="272"/>
      <c r="D19" s="272"/>
      <c r="E19" s="271"/>
    </row>
    <row r="20" spans="2:5" s="270" customFormat="1" ht="14.25" x14ac:dyDescent="0.25">
      <c r="B20" s="271"/>
      <c r="C20" s="272"/>
      <c r="D20" s="272"/>
      <c r="E20" s="271"/>
    </row>
    <row r="21" spans="2:5" s="270" customFormat="1" ht="14.25" x14ac:dyDescent="0.25">
      <c r="B21" s="271"/>
      <c r="C21" s="272"/>
      <c r="D21" s="272"/>
      <c r="E21" s="271"/>
    </row>
    <row r="22" spans="2:5" s="270" customFormat="1" ht="14.25" x14ac:dyDescent="0.25">
      <c r="B22" s="271"/>
      <c r="C22" s="274"/>
      <c r="D22" s="275"/>
      <c r="E22" s="271"/>
    </row>
    <row r="23" spans="2:5" s="270" customFormat="1" ht="14.25" x14ac:dyDescent="0.25">
      <c r="B23" s="271"/>
      <c r="C23" s="274"/>
      <c r="D23" s="276"/>
      <c r="E23" s="271"/>
    </row>
    <row r="24" spans="2:5" s="270" customFormat="1" x14ac:dyDescent="0.25">
      <c r="B24" s="271"/>
      <c r="C24" s="277"/>
      <c r="D24" s="71"/>
      <c r="E24" s="271"/>
    </row>
    <row r="25" spans="2:5" s="270" customFormat="1" x14ac:dyDescent="0.25">
      <c r="B25" s="271"/>
      <c r="C25" s="277"/>
      <c r="D25" s="71"/>
      <c r="E25" s="271"/>
    </row>
    <row r="26" spans="2:5" s="270" customFormat="1" x14ac:dyDescent="0.25">
      <c r="B26" s="271"/>
      <c r="C26" s="278"/>
      <c r="D26" s="71"/>
      <c r="E26" s="271"/>
    </row>
    <row r="27" spans="2:5" s="270" customFormat="1" x14ac:dyDescent="0.25">
      <c r="B27" s="271"/>
      <c r="C27" s="278"/>
      <c r="D27" s="71"/>
      <c r="E27" s="271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406" t="s">
        <v>53</v>
      </c>
      <c r="L11" s="406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20"/>
      <c r="K15" s="421" t="s">
        <v>8</v>
      </c>
      <c r="L15" s="422"/>
      <c r="M15" s="422"/>
      <c r="N15" s="422"/>
      <c r="O15" s="422"/>
      <c r="P15" s="422"/>
      <c r="Q15" s="423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25</v>
      </c>
      <c r="C36" s="408"/>
      <c r="D36" s="408"/>
      <c r="E36" s="408"/>
      <c r="F36" s="408"/>
      <c r="G36" s="408"/>
      <c r="H36" s="99"/>
      <c r="I36" s="53" t="s">
        <v>26</v>
      </c>
      <c r="J36" s="107"/>
      <c r="K36" s="413" t="s">
        <v>25</v>
      </c>
      <c r="L36" s="413"/>
      <c r="M36" s="413"/>
      <c r="N36" s="413"/>
      <c r="O36" s="40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8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406" t="s">
        <v>54</v>
      </c>
      <c r="L11" s="406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19"/>
      <c r="K15" s="419"/>
      <c r="L15" s="420"/>
      <c r="M15" s="421" t="s">
        <v>8</v>
      </c>
      <c r="N15" s="422"/>
      <c r="O15" s="422"/>
      <c r="P15" s="422"/>
      <c r="Q15" s="422"/>
      <c r="R15" s="422"/>
      <c r="S15" s="422"/>
      <c r="T15" s="422"/>
      <c r="U15" s="42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25</v>
      </c>
      <c r="C36" s="408"/>
      <c r="D36" s="408"/>
      <c r="E36" s="408"/>
      <c r="F36" s="408"/>
      <c r="G36" s="408"/>
      <c r="H36" s="99"/>
      <c r="I36" s="53" t="s">
        <v>26</v>
      </c>
      <c r="J36" s="107"/>
      <c r="K36" s="413" t="s">
        <v>25</v>
      </c>
      <c r="L36" s="413"/>
      <c r="M36" s="413"/>
      <c r="N36" s="413"/>
      <c r="O36" s="40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8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406" t="s">
        <v>55</v>
      </c>
      <c r="L11" s="406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19"/>
      <c r="K15" s="419"/>
      <c r="L15" s="420"/>
      <c r="M15" s="421" t="s">
        <v>8</v>
      </c>
      <c r="N15" s="422"/>
      <c r="O15" s="422"/>
      <c r="P15" s="422"/>
      <c r="Q15" s="422"/>
      <c r="R15" s="422"/>
      <c r="S15" s="422"/>
      <c r="T15" s="422"/>
      <c r="U15" s="42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25</v>
      </c>
      <c r="C36" s="408"/>
      <c r="D36" s="408"/>
      <c r="E36" s="408"/>
      <c r="F36" s="408"/>
      <c r="G36" s="408"/>
      <c r="H36" s="99"/>
      <c r="I36" s="53" t="s">
        <v>26</v>
      </c>
      <c r="J36" s="107"/>
      <c r="K36" s="413" t="s">
        <v>25</v>
      </c>
      <c r="L36" s="413"/>
      <c r="M36" s="413"/>
      <c r="N36" s="413"/>
      <c r="O36" s="40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8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406" t="s">
        <v>56</v>
      </c>
      <c r="L11" s="406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19"/>
      <c r="K15" s="419"/>
      <c r="L15" s="420"/>
      <c r="M15" s="421" t="s">
        <v>8</v>
      </c>
      <c r="N15" s="422"/>
      <c r="O15" s="422"/>
      <c r="P15" s="422"/>
      <c r="Q15" s="422"/>
      <c r="R15" s="422"/>
      <c r="S15" s="422"/>
      <c r="T15" s="422"/>
      <c r="U15" s="42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25</v>
      </c>
      <c r="C36" s="408"/>
      <c r="D36" s="408"/>
      <c r="E36" s="408"/>
      <c r="F36" s="408"/>
      <c r="G36" s="408"/>
      <c r="H36" s="99"/>
      <c r="I36" s="53" t="s">
        <v>26</v>
      </c>
      <c r="J36" s="107"/>
      <c r="K36" s="413" t="s">
        <v>25</v>
      </c>
      <c r="L36" s="413"/>
      <c r="M36" s="413"/>
      <c r="N36" s="413"/>
      <c r="O36" s="40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8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406" t="s">
        <v>57</v>
      </c>
      <c r="L11" s="406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19"/>
      <c r="K15" s="419"/>
      <c r="L15" s="420"/>
      <c r="M15" s="421" t="s">
        <v>8</v>
      </c>
      <c r="N15" s="422"/>
      <c r="O15" s="422"/>
      <c r="P15" s="422"/>
      <c r="Q15" s="422"/>
      <c r="R15" s="422"/>
      <c r="S15" s="422"/>
      <c r="T15" s="422"/>
      <c r="U15" s="42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99"/>
      <c r="I36" s="53" t="s">
        <v>26</v>
      </c>
      <c r="J36" s="107"/>
      <c r="K36" s="413" t="s">
        <v>8</v>
      </c>
      <c r="L36" s="413"/>
      <c r="M36" s="413"/>
      <c r="N36" s="413"/>
      <c r="O36" s="40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8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4" t="s">
        <v>0</v>
      </c>
      <c r="B3" s="404"/>
      <c r="C3" s="404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405" t="s">
        <v>2</v>
      </c>
      <c r="F9" s="405"/>
      <c r="G9" s="40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5"/>
      <c r="S9" s="40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406" t="s">
        <v>58</v>
      </c>
      <c r="L11" s="406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8" t="s">
        <v>25</v>
      </c>
      <c r="C15" s="419"/>
      <c r="D15" s="419"/>
      <c r="E15" s="419"/>
      <c r="F15" s="419"/>
      <c r="G15" s="419"/>
      <c r="H15" s="419"/>
      <c r="I15" s="419"/>
      <c r="J15" s="419"/>
      <c r="K15" s="419"/>
      <c r="L15" s="419"/>
      <c r="M15" s="420"/>
      <c r="N15" s="421" t="s">
        <v>8</v>
      </c>
      <c r="O15" s="422"/>
      <c r="P15" s="422"/>
      <c r="Q15" s="422"/>
      <c r="R15" s="422"/>
      <c r="S15" s="422"/>
      <c r="T15" s="422"/>
      <c r="U15" s="422"/>
      <c r="V15" s="423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2" t="s">
        <v>25</v>
      </c>
      <c r="C36" s="413"/>
      <c r="D36" s="413"/>
      <c r="E36" s="413"/>
      <c r="F36" s="413"/>
      <c r="G36" s="413"/>
      <c r="H36" s="407"/>
      <c r="I36" s="99"/>
      <c r="J36" s="53" t="s">
        <v>26</v>
      </c>
      <c r="K36" s="107"/>
      <c r="L36" s="413" t="s">
        <v>25</v>
      </c>
      <c r="M36" s="413"/>
      <c r="N36" s="413"/>
      <c r="O36" s="413"/>
      <c r="P36" s="40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4"/>
      <c r="K54" s="414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2" t="s">
        <v>8</v>
      </c>
      <c r="C55" s="413"/>
      <c r="D55" s="413"/>
      <c r="E55" s="413"/>
      <c r="F55" s="40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17</vt:i4>
      </vt:variant>
    </vt:vector>
  </HeadingPairs>
  <TitlesOfParts>
    <vt:vector size="53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IMPRIMIR</vt:lpstr>
      <vt:lpstr>Hoja1</vt:lpstr>
      <vt:lpstr>Calcio</vt:lpstr>
      <vt:lpstr>CARBONATO DE CALCIO</vt:lpstr>
      <vt:lpstr>'CARBONATO DE CALCIO'!Área_de_impresión</vt:lpstr>
      <vt:lpstr>Hoja1!Área_de_impresión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2021-11-19T21:46:15Z</cp:lastPrinted>
  <dcterms:created xsi:type="dcterms:W3CDTF">2021-03-04T08:17:33Z</dcterms:created>
  <dcterms:modified xsi:type="dcterms:W3CDTF">2021-11-25T23:34:36Z</dcterms:modified>
</cp:coreProperties>
</file>