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2\pesajes\liquidador sem-38\"/>
    </mc:Choice>
  </mc:AlternateContent>
  <bookViews>
    <workbookView xWindow="0" yWindow="0" windowWidth="20490" windowHeight="7545" tabRatio="745" firstSheet="31" activeTab="39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SEM 36" sheetId="44" r:id="rId36"/>
    <sheet name="SEM 37" sheetId="45" r:id="rId37"/>
    <sheet name="SEM 38" sheetId="46" r:id="rId38"/>
    <sheet name="SEM 39" sheetId="47" r:id="rId39"/>
    <sheet name="IMPRIMIR" sheetId="2" r:id="rId40"/>
    <sheet name="Hoja1" sheetId="40" r:id="rId41"/>
    <sheet name="Calcio" sheetId="32" r:id="rId42"/>
    <sheet name="CARBONATO DE CALCIO" sheetId="33" r:id="rId43"/>
  </sheets>
  <definedNames>
    <definedName name="_xlnm.Print_Area" localSheetId="42">'CARBONATO DE CALCIO'!$A$1:$D$10</definedName>
    <definedName name="_xlnm.Print_Area" localSheetId="40">Hoja1!$A$1:$D$14</definedName>
    <definedName name="_xlnm.Print_Area" localSheetId="39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  <definedName name="_xlnm.Print_Area" localSheetId="35">'SEM 36'!$A$1:$Z$70</definedName>
    <definedName name="_xlnm.Print_Area" localSheetId="36">'SEM 37'!$A$1:$Z$70</definedName>
    <definedName name="_xlnm.Print_Area" localSheetId="37">'SEM 38'!$A$1:$Z$70</definedName>
    <definedName name="_xlnm.Print_Area" localSheetId="38">'SEM 39'!$A$1:$Z$70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/>
  <c r="H39" i="2" l="1"/>
  <c r="H38" i="2" l="1"/>
  <c r="H37" i="2" l="1"/>
  <c r="S69" i="47" l="1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C65" i="47"/>
  <c r="C70" i="47" s="1"/>
  <c r="B65" i="47"/>
  <c r="B70" i="47" s="1"/>
  <c r="T64" i="47"/>
  <c r="T63" i="47"/>
  <c r="T62" i="47"/>
  <c r="T61" i="47"/>
  <c r="T60" i="47"/>
  <c r="T59" i="47"/>
  <c r="T58" i="47"/>
  <c r="H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Q49" i="47"/>
  <c r="P49" i="47"/>
  <c r="O49" i="47"/>
  <c r="N49" i="47"/>
  <c r="M49" i="47"/>
  <c r="L49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G46" i="47"/>
  <c r="G51" i="47" s="1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M30" i="47" s="1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E30" i="47" s="1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T65" i="47" l="1"/>
  <c r="T66" i="47" s="1"/>
  <c r="R46" i="47"/>
  <c r="I46" i="47"/>
  <c r="D70" i="47"/>
  <c r="T25" i="47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H49" i="46"/>
  <c r="G49" i="46"/>
  <c r="F49" i="46"/>
  <c r="E49" i="46"/>
  <c r="D49" i="46"/>
  <c r="C49" i="46"/>
  <c r="B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H51" i="46" s="1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T68" i="47" l="1"/>
  <c r="R49" i="47"/>
  <c r="R47" i="47"/>
  <c r="U27" i="47"/>
  <c r="T26" i="47"/>
  <c r="I49" i="47"/>
  <c r="I47" i="47"/>
  <c r="I46" i="46"/>
  <c r="I49" i="46" s="1"/>
  <c r="T25" i="46"/>
  <c r="T65" i="46"/>
  <c r="I47" i="46"/>
  <c r="R46" i="46"/>
  <c r="Q49" i="45"/>
  <c r="P49" i="45"/>
  <c r="O49" i="45"/>
  <c r="N49" i="45"/>
  <c r="M49" i="45"/>
  <c r="L49" i="45"/>
  <c r="T66" i="46" l="1"/>
  <c r="T68" i="46"/>
  <c r="R49" i="46"/>
  <c r="R47" i="46"/>
  <c r="U27" i="46"/>
  <c r="T26" i="46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Q70" i="45" s="1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H49" i="45"/>
  <c r="G49" i="45"/>
  <c r="F49" i="45"/>
  <c r="E49" i="45"/>
  <c r="D49" i="45"/>
  <c r="C49" i="45"/>
  <c r="B49" i="45"/>
  <c r="R48" i="45"/>
  <c r="I48" i="45"/>
  <c r="Q46" i="45"/>
  <c r="Q51" i="45" s="1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B30" i="45" s="1"/>
  <c r="T24" i="45"/>
  <c r="T23" i="45"/>
  <c r="T22" i="45"/>
  <c r="T21" i="45"/>
  <c r="T20" i="45"/>
  <c r="T19" i="45"/>
  <c r="T18" i="45"/>
  <c r="I46" i="45" l="1"/>
  <c r="T25" i="45"/>
  <c r="T65" i="45"/>
  <c r="R46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P49" i="44"/>
  <c r="O49" i="44"/>
  <c r="N49" i="44"/>
  <c r="M49" i="44"/>
  <c r="L49" i="44"/>
  <c r="H49" i="44"/>
  <c r="G49" i="44"/>
  <c r="F49" i="44"/>
  <c r="E49" i="44"/>
  <c r="D49" i="44"/>
  <c r="C49" i="44"/>
  <c r="B49" i="44"/>
  <c r="R48" i="44"/>
  <c r="I48" i="44"/>
  <c r="Q46" i="44"/>
  <c r="Q51" i="44" s="1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C30" i="44" s="1"/>
  <c r="B25" i="44"/>
  <c r="B30" i="44" s="1"/>
  <c r="T24" i="44"/>
  <c r="T23" i="44"/>
  <c r="T22" i="44"/>
  <c r="T21" i="44"/>
  <c r="T20" i="44"/>
  <c r="T19" i="44"/>
  <c r="T18" i="44"/>
  <c r="I49" i="45" l="1"/>
  <c r="I47" i="45"/>
  <c r="R49" i="45"/>
  <c r="R47" i="45"/>
  <c r="U27" i="45"/>
  <c r="T26" i="45"/>
  <c r="T66" i="45"/>
  <c r="T68" i="45"/>
  <c r="I46" i="44"/>
  <c r="I49" i="44" s="1"/>
  <c r="T25" i="44"/>
  <c r="T65" i="44"/>
  <c r="R46" i="44"/>
  <c r="T27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H51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7" i="44" l="1"/>
  <c r="R49" i="44"/>
  <c r="R47" i="44"/>
  <c r="T66" i="44"/>
  <c r="T68" i="44"/>
  <c r="U27" i="44"/>
  <c r="T26" i="44"/>
  <c r="I46" i="43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<sst xmlns="http://schemas.openxmlformats.org/spreadsheetml/2006/main" count="3311" uniqueCount="153">
  <si>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</si>
  <si>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</si>
  <si>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</si>
  <si>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</si>
  <si>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</si>
  <si>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</si>
  <si>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</si>
  <si>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</si>
  <si>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</si>
  <si>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</si>
  <si>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</si>
  <si>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</si>
  <si>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</si>
  <si>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</si>
  <si>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</si>
  <si>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</si>
  <si>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</si>
  <si>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</si>
  <si>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</si>
  <si>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</si>
  <si>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</si>
  <si>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</si>
  <si>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</si>
  <si>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</si>
  <si>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</si>
  <si>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</si>
  <si>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</si>
  <si>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</si>
  <si>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</si>
  <si>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</si>
  <si>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</si>
  <si>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</si>
  <si>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</si>
  <si>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</si>
  <si>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</si>
  <si>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</si>
  <si>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</si>
  <si>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</si>
  <si>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</si>
  <si>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</si>
  <si>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</si>
  <si>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</si>
  <si>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</si>
  <si>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</si>
  <si>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</si>
  <si>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</si>
  <si>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</si>
  <si>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</si>
  <si>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</si>
  <si>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</si>
  <si>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</si>
  <si>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</si>
  <si>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</si>
  <si>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</si>
  <si>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</si>
  <si>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</si>
  <si>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</si>
  <si>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</si>
  <si>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</si>
  <si>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</si>
  <si>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</si>
  <si>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</si>
  <si>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</si>
  <si>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</si>
  <si>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</si>
  <si>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</si>
  <si>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</si>
  <si>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</si>
  <si>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</si>
  <si>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</si>
  <si>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</si>
  <si>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</si>
  <si>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</si>
  <si>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</si>
  <si>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</si>
  <si>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</si>
  <si>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</si>
  <si>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</si>
  <si>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</si>
  <si>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</si>
  <si>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</si>
  <si>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</si>
  <si>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</si>
  <si>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</si>
  <si>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</si>
  <si>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</si>
  <si>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</si>
  <si>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</si>
  <si>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</si>
  <si>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</si>
  <si>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</si>
  <si>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</si>
  <si>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</si>
  <si>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</si>
  <si>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</si>
  <si>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</si>
  <si>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</si>
  <si>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</si>
  <si>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</si>
  <si>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</si>
  <si>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</si>
  <si>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</si>
  <si>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</si>
  <si>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</si>
  <si>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</si>
  <si>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</si>
  <si>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</si>
  <si>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</si>
  <si>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</si>
  <si>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</si>
  <si>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</si>
  <si>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</si>
  <si>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</si>
  <si>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</si>
  <si>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</si>
  <si>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</si>
  <si>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</si>
  <si>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</si>
  <si>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</si>
  <si>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</si>
  <si>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</si>
  <si>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</si>
  <si>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</si>
  <si>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</si>
  <si>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</si>
  <si>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</si>
  <si>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</si>
  <si>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</si>
  <si>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</si>
  <si>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</si>
  <si>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</si>
  <si>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</si>
  <si>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</si>
  <si>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</si>
  <si>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</si>
  <si>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</si>
  <si>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</si>
  <si>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</si>
  <si>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</si>
  <si>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</si>
  <si>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</si>
  <si>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</si>
  <si>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</si>
  <si>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</si>
  <si>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SEMANA 34</t>
  </si>
  <si>
    <t>SEMANA 35</t>
  </si>
  <si>
    <t>SEMANA 36</t>
  </si>
  <si>
    <t>SEMANA 37</t>
  </si>
  <si>
    <t>F2 - F4 - Machos</t>
  </si>
  <si>
    <t>Continuar descontados consumo de la linea macho según la mortalidad diaria</t>
  </si>
  <si>
    <t>SEMANA 38</t>
  </si>
  <si>
    <t>7 AL 13 DE ENE</t>
  </si>
  <si>
    <t>POR FAVOR CONTAR LOS MACHOS Y AJUSTAR 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</si>
</sst>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5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5" fillId="2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5" fillId="7" borderId="47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164" fontId="35" fillId="2" borderId="64" xfId="0" applyNumberFormat="1" applyFont="1" applyFill="1" applyBorder="1" applyAlignment="1">
      <alignment horizontal="center" vertical="center"/>
    </xf>
    <xf numFmtId="0" fontId="36" fillId="7" borderId="65" xfId="0" applyFont="1" applyFill="1" applyBorder="1" applyAlignment="1">
      <alignment horizontal="center" vertical="center"/>
    </xf>
    <xf numFmtId="164" fontId="43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39" t="s">
        <v>5</v>
      </c>
      <c r="L11" s="43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48" t="s">
        <v>25</v>
      </c>
      <c r="C15" s="449"/>
      <c r="D15" s="449"/>
      <c r="E15" s="449"/>
      <c r="F15" s="449"/>
      <c r="G15" s="449"/>
      <c r="H15" s="449"/>
      <c r="I15" s="449"/>
      <c r="J15" s="449"/>
      <c r="K15" s="450"/>
      <c r="L15" s="442" t="s">
        <v>8</v>
      </c>
      <c r="M15" s="443"/>
      <c r="N15" s="443"/>
      <c r="O15" s="443"/>
      <c r="P15" s="443"/>
      <c r="Q15" s="443"/>
      <c r="R15" s="443"/>
      <c r="S15" s="444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0" t="s">
        <v>25</v>
      </c>
      <c r="C36" s="441"/>
      <c r="D36" s="441"/>
      <c r="E36" s="441"/>
      <c r="F36" s="441"/>
      <c r="G36" s="441"/>
      <c r="H36" s="99"/>
      <c r="I36" s="53" t="s">
        <v>26</v>
      </c>
      <c r="J36" s="107"/>
      <c r="K36" s="446" t="s">
        <v>25</v>
      </c>
      <c r="L36" s="446"/>
      <c r="M36" s="446"/>
      <c r="N36" s="446"/>
      <c r="O36" s="4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39" t="s">
        <v>59</v>
      </c>
      <c r="L11" s="439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5"/>
      <c r="T15" s="455"/>
      <c r="U15" s="455"/>
      <c r="V15" s="45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39" t="s">
        <v>60</v>
      </c>
      <c r="L11" s="439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5"/>
      <c r="T15" s="455"/>
      <c r="U15" s="455"/>
      <c r="V15" s="45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39" t="s">
        <v>61</v>
      </c>
      <c r="L11" s="439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5"/>
      <c r="T15" s="455"/>
      <c r="U15" s="455"/>
      <c r="V15" s="45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39" t="s">
        <v>62</v>
      </c>
      <c r="L11" s="439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3"/>
      <c r="P15" s="454" t="s">
        <v>8</v>
      </c>
      <c r="Q15" s="455"/>
      <c r="R15" s="455"/>
      <c r="S15" s="455"/>
      <c r="T15" s="455"/>
      <c r="U15" s="455"/>
      <c r="V15" s="455"/>
      <c r="W15" s="455"/>
      <c r="X15" s="45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39" t="s">
        <v>63</v>
      </c>
      <c r="L11" s="439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3"/>
      <c r="P15" s="454" t="s">
        <v>8</v>
      </c>
      <c r="Q15" s="455"/>
      <c r="R15" s="455"/>
      <c r="S15" s="455"/>
      <c r="T15" s="455"/>
      <c r="U15" s="455"/>
      <c r="V15" s="455"/>
      <c r="W15" s="455"/>
      <c r="X15" s="45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39" t="s">
        <v>64</v>
      </c>
      <c r="L11" s="439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3"/>
      <c r="P15" s="454" t="s">
        <v>8</v>
      </c>
      <c r="Q15" s="455"/>
      <c r="R15" s="455"/>
      <c r="S15" s="455"/>
      <c r="T15" s="455"/>
      <c r="U15" s="455"/>
      <c r="V15" s="455"/>
      <c r="W15" s="455"/>
      <c r="X15" s="45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39" t="s">
        <v>65</v>
      </c>
      <c r="L11" s="439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3"/>
      <c r="P15" s="454" t="s">
        <v>8</v>
      </c>
      <c r="Q15" s="455"/>
      <c r="R15" s="455"/>
      <c r="S15" s="455"/>
      <c r="T15" s="455"/>
      <c r="U15" s="455"/>
      <c r="V15" s="455"/>
      <c r="W15" s="455"/>
      <c r="X15" s="45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39" t="s">
        <v>66</v>
      </c>
      <c r="L11" s="439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3"/>
      <c r="P15" s="454" t="s">
        <v>8</v>
      </c>
      <c r="Q15" s="455"/>
      <c r="R15" s="455"/>
      <c r="S15" s="455"/>
      <c r="T15" s="455"/>
      <c r="U15" s="455"/>
      <c r="V15" s="455"/>
      <c r="W15" s="455"/>
      <c r="X15" s="45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39" t="s">
        <v>67</v>
      </c>
      <c r="L11" s="439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3"/>
      <c r="P15" s="454" t="s">
        <v>8</v>
      </c>
      <c r="Q15" s="455"/>
      <c r="R15" s="455"/>
      <c r="S15" s="455"/>
      <c r="T15" s="455"/>
      <c r="U15" s="455"/>
      <c r="V15" s="455"/>
      <c r="W15" s="455"/>
      <c r="X15" s="45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39" t="s">
        <v>68</v>
      </c>
      <c r="L11" s="439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2"/>
      <c r="N15" s="452"/>
      <c r="O15" s="453"/>
      <c r="P15" s="454" t="s">
        <v>8</v>
      </c>
      <c r="Q15" s="455"/>
      <c r="R15" s="455"/>
      <c r="S15" s="455"/>
      <c r="T15" s="455"/>
      <c r="U15" s="455"/>
      <c r="V15" s="455"/>
      <c r="W15" s="455"/>
      <c r="X15" s="45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39" t="s">
        <v>51</v>
      </c>
      <c r="L11" s="43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3"/>
      <c r="K15" s="454" t="s">
        <v>8</v>
      </c>
      <c r="L15" s="455"/>
      <c r="M15" s="455"/>
      <c r="N15" s="455"/>
      <c r="O15" s="455"/>
      <c r="P15" s="455"/>
      <c r="Q15" s="45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0" t="s">
        <v>25</v>
      </c>
      <c r="C36" s="441"/>
      <c r="D36" s="441"/>
      <c r="E36" s="441"/>
      <c r="F36" s="441"/>
      <c r="G36" s="441"/>
      <c r="H36" s="99"/>
      <c r="I36" s="53" t="s">
        <v>26</v>
      </c>
      <c r="J36" s="107"/>
      <c r="K36" s="446" t="s">
        <v>25</v>
      </c>
      <c r="L36" s="446"/>
      <c r="M36" s="446"/>
      <c r="N36" s="446"/>
      <c r="O36" s="4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39" t="s">
        <v>69</v>
      </c>
      <c r="L11" s="439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3"/>
      <c r="F15" s="451" t="s">
        <v>71</v>
      </c>
      <c r="G15" s="452"/>
      <c r="H15" s="452"/>
      <c r="I15" s="452"/>
      <c r="J15" s="452"/>
      <c r="K15" s="452"/>
      <c r="L15" s="453"/>
      <c r="M15" s="454" t="s">
        <v>8</v>
      </c>
      <c r="N15" s="455"/>
      <c r="O15" s="455"/>
      <c r="P15" s="455"/>
      <c r="Q15" s="455"/>
      <c r="R15" s="455"/>
      <c r="S15" s="455"/>
      <c r="T15" s="456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39" t="s">
        <v>72</v>
      </c>
      <c r="L11" s="439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3"/>
      <c r="F15" s="451" t="s">
        <v>71</v>
      </c>
      <c r="G15" s="452"/>
      <c r="H15" s="452"/>
      <c r="I15" s="452"/>
      <c r="J15" s="452"/>
      <c r="K15" s="452"/>
      <c r="L15" s="453"/>
      <c r="M15" s="454" t="s">
        <v>8</v>
      </c>
      <c r="N15" s="455"/>
      <c r="O15" s="455"/>
      <c r="P15" s="455"/>
      <c r="Q15" s="455"/>
      <c r="R15" s="455"/>
      <c r="S15" s="455"/>
      <c r="T15" s="456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39" t="s">
        <v>73</v>
      </c>
      <c r="L11" s="439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3"/>
      <c r="G15" s="451" t="s">
        <v>71</v>
      </c>
      <c r="H15" s="452"/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5"/>
      <c r="T15" s="455"/>
      <c r="U15" s="456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25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39" t="s">
        <v>75</v>
      </c>
      <c r="L11" s="439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2"/>
      <c r="N15" s="453"/>
      <c r="O15" s="454" t="s">
        <v>8</v>
      </c>
      <c r="P15" s="455"/>
      <c r="Q15" s="455"/>
      <c r="R15" s="455"/>
      <c r="S15" s="455"/>
      <c r="T15" s="455"/>
      <c r="U15" s="455"/>
      <c r="V15" s="456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39" t="s">
        <v>80</v>
      </c>
      <c r="L11" s="439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8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39" t="s">
        <v>83</v>
      </c>
      <c r="L11" s="439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39" t="s">
        <v>84</v>
      </c>
      <c r="L11" s="439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39" t="s">
        <v>84</v>
      </c>
      <c r="L11" s="439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2"/>
      <c r="Z3" s="2"/>
      <c r="AA3" s="2"/>
      <c r="AB3" s="2"/>
      <c r="AC3" s="2"/>
      <c r="AD3" s="3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69" t="s">
        <v>1</v>
      </c>
      <c r="B9" s="369"/>
      <c r="C9" s="369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69"/>
      <c r="B10" s="369"/>
      <c r="C10" s="3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69" t="s">
        <v>4</v>
      </c>
      <c r="B11" s="369"/>
      <c r="C11" s="369"/>
      <c r="D11" s="1"/>
      <c r="E11" s="370">
        <v>2</v>
      </c>
      <c r="F11" s="1"/>
      <c r="G11" s="1"/>
      <c r="H11" s="1"/>
      <c r="I11" s="1"/>
      <c r="J11" s="1"/>
      <c r="K11" s="439" t="s">
        <v>111</v>
      </c>
      <c r="L11" s="439"/>
      <c r="M11" s="371"/>
      <c r="N11" s="3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69"/>
      <c r="B12" s="369"/>
      <c r="C12" s="369"/>
      <c r="D12" s="1"/>
      <c r="E12" s="5"/>
      <c r="F12" s="1"/>
      <c r="G12" s="1"/>
      <c r="H12" s="1"/>
      <c r="I12" s="1"/>
      <c r="J12" s="1"/>
      <c r="K12" s="371"/>
      <c r="L12" s="371"/>
      <c r="M12" s="371"/>
      <c r="N12" s="3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69"/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1"/>
      <c r="X13" s="1"/>
      <c r="Y13" s="1"/>
    </row>
    <row r="14" spans="1:30" s="3" customFormat="1" ht="27" thickBot="1" x14ac:dyDescent="0.3">
      <c r="A14" s="3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2">
        <v>2</v>
      </c>
      <c r="F11" s="1"/>
      <c r="G11" s="1"/>
      <c r="H11" s="1"/>
      <c r="I11" s="1"/>
      <c r="J11" s="1"/>
      <c r="K11" s="439" t="s">
        <v>112</v>
      </c>
      <c r="L11" s="439"/>
      <c r="M11" s="373"/>
      <c r="N11" s="3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3"/>
      <c r="L12" s="373"/>
      <c r="M12" s="373"/>
      <c r="N12" s="3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1"/>
      <c r="X13" s="1"/>
      <c r="Y13" s="1"/>
    </row>
    <row r="14" spans="1:30" s="3" customFormat="1" ht="27" thickBot="1" x14ac:dyDescent="0.3">
      <c r="A14" s="3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39" t="s">
        <v>52</v>
      </c>
      <c r="L11" s="439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3"/>
      <c r="K15" s="454" t="s">
        <v>8</v>
      </c>
      <c r="L15" s="455"/>
      <c r="M15" s="455"/>
      <c r="N15" s="455"/>
      <c r="O15" s="455"/>
      <c r="P15" s="455"/>
      <c r="Q15" s="45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0" t="s">
        <v>25</v>
      </c>
      <c r="C36" s="441"/>
      <c r="D36" s="441"/>
      <c r="E36" s="441"/>
      <c r="F36" s="441"/>
      <c r="G36" s="441"/>
      <c r="H36" s="99"/>
      <c r="I36" s="53" t="s">
        <v>26</v>
      </c>
      <c r="J36" s="107"/>
      <c r="K36" s="446" t="s">
        <v>25</v>
      </c>
      <c r="L36" s="446"/>
      <c r="M36" s="446"/>
      <c r="N36" s="446"/>
      <c r="O36" s="4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2"/>
      <c r="Z3" s="2"/>
      <c r="AA3" s="2"/>
      <c r="AB3" s="2"/>
      <c r="AC3" s="2"/>
      <c r="AD3" s="3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7" t="s">
        <v>1</v>
      </c>
      <c r="B9" s="377"/>
      <c r="C9" s="377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7"/>
      <c r="B10" s="377"/>
      <c r="C10" s="3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7" t="s">
        <v>4</v>
      </c>
      <c r="B11" s="377"/>
      <c r="C11" s="377"/>
      <c r="D11" s="1"/>
      <c r="E11" s="375">
        <v>2</v>
      </c>
      <c r="F11" s="1"/>
      <c r="G11" s="1"/>
      <c r="H11" s="1"/>
      <c r="I11" s="1"/>
      <c r="J11" s="1"/>
      <c r="K11" s="439" t="s">
        <v>113</v>
      </c>
      <c r="L11" s="439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7"/>
      <c r="B12" s="377"/>
      <c r="C12" s="377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7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2"/>
      <c r="Z3" s="2"/>
      <c r="AA3" s="2"/>
      <c r="AB3" s="2"/>
      <c r="AC3" s="2"/>
      <c r="AD3" s="3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8" t="s">
        <v>1</v>
      </c>
      <c r="B9" s="378"/>
      <c r="C9" s="378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8"/>
      <c r="B10" s="378"/>
      <c r="C10" s="3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8" t="s">
        <v>4</v>
      </c>
      <c r="B11" s="378"/>
      <c r="C11" s="378"/>
      <c r="D11" s="1"/>
      <c r="E11" s="379">
        <v>2</v>
      </c>
      <c r="F11" s="1"/>
      <c r="G11" s="1"/>
      <c r="H11" s="1"/>
      <c r="I11" s="1"/>
      <c r="J11" s="1"/>
      <c r="K11" s="439" t="s">
        <v>114</v>
      </c>
      <c r="L11" s="439"/>
      <c r="M11" s="380"/>
      <c r="N11" s="3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8"/>
      <c r="B12" s="378"/>
      <c r="C12" s="378"/>
      <c r="D12" s="1"/>
      <c r="E12" s="5"/>
      <c r="F12" s="1"/>
      <c r="G12" s="1"/>
      <c r="H12" s="1"/>
      <c r="I12" s="1"/>
      <c r="J12" s="1"/>
      <c r="K12" s="380"/>
      <c r="L12" s="380"/>
      <c r="M12" s="380"/>
      <c r="N12" s="3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8"/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80"/>
      <c r="M13" s="380"/>
      <c r="N13" s="380"/>
      <c r="O13" s="380"/>
      <c r="P13" s="380"/>
      <c r="Q13" s="380"/>
      <c r="R13" s="380"/>
      <c r="S13" s="380"/>
      <c r="T13" s="380"/>
      <c r="U13" s="380"/>
      <c r="V13" s="380"/>
      <c r="W13" s="1"/>
      <c r="X13" s="1"/>
      <c r="Y13" s="1"/>
    </row>
    <row r="14" spans="1:30" s="3" customFormat="1" ht="27" thickBot="1" x14ac:dyDescent="0.3">
      <c r="A14" s="3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51" t="s">
        <v>71</v>
      </c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2"/>
      <c r="Z3" s="2"/>
      <c r="AA3" s="2"/>
      <c r="AB3" s="2"/>
      <c r="AC3" s="2"/>
      <c r="AD3" s="3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1" t="s">
        <v>1</v>
      </c>
      <c r="B9" s="381"/>
      <c r="C9" s="381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1"/>
      <c r="B10" s="381"/>
      <c r="C10" s="3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1" t="s">
        <v>4</v>
      </c>
      <c r="B11" s="381"/>
      <c r="C11" s="381"/>
      <c r="D11" s="1"/>
      <c r="E11" s="382">
        <v>2</v>
      </c>
      <c r="F11" s="1"/>
      <c r="G11" s="1"/>
      <c r="H11" s="1"/>
      <c r="I11" s="1"/>
      <c r="J11" s="1"/>
      <c r="K11" s="439" t="s">
        <v>115</v>
      </c>
      <c r="L11" s="439"/>
      <c r="M11" s="383"/>
      <c r="N11" s="3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1"/>
      <c r="B12" s="381"/>
      <c r="C12" s="381"/>
      <c r="D12" s="1"/>
      <c r="E12" s="5"/>
      <c r="F12" s="1"/>
      <c r="G12" s="1"/>
      <c r="H12" s="1"/>
      <c r="I12" s="1"/>
      <c r="J12" s="1"/>
      <c r="K12" s="383"/>
      <c r="L12" s="383"/>
      <c r="M12" s="383"/>
      <c r="N12" s="3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1"/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1"/>
      <c r="X13" s="1"/>
      <c r="Y13" s="1"/>
    </row>
    <row r="14" spans="1:30" s="3" customFormat="1" ht="27" thickBot="1" x14ac:dyDescent="0.3">
      <c r="A14" s="3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60" t="s">
        <v>71</v>
      </c>
      <c r="I15" s="461"/>
      <c r="J15" s="461"/>
      <c r="K15" s="461"/>
      <c r="L15" s="461"/>
      <c r="M15" s="462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2"/>
      <c r="Z3" s="2"/>
      <c r="AA3" s="2"/>
      <c r="AB3" s="2"/>
      <c r="AC3" s="2"/>
      <c r="AD3" s="3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4" t="s">
        <v>1</v>
      </c>
      <c r="B9" s="384"/>
      <c r="C9" s="384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4"/>
      <c r="B10" s="384"/>
      <c r="C10" s="3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4" t="s">
        <v>4</v>
      </c>
      <c r="B11" s="384"/>
      <c r="C11" s="384"/>
      <c r="D11" s="1"/>
      <c r="E11" s="385">
        <v>2</v>
      </c>
      <c r="F11" s="1"/>
      <c r="G11" s="1"/>
      <c r="H11" s="1"/>
      <c r="I11" s="1"/>
      <c r="J11" s="1"/>
      <c r="K11" s="439" t="s">
        <v>143</v>
      </c>
      <c r="L11" s="439"/>
      <c r="M11" s="386"/>
      <c r="N11" s="3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4"/>
      <c r="B12" s="384"/>
      <c r="C12" s="384"/>
      <c r="D12" s="1"/>
      <c r="E12" s="5"/>
      <c r="F12" s="1"/>
      <c r="G12" s="1"/>
      <c r="H12" s="1"/>
      <c r="I12" s="1"/>
      <c r="J12" s="1"/>
      <c r="K12" s="386"/>
      <c r="L12" s="386"/>
      <c r="M12" s="386"/>
      <c r="N12" s="3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1"/>
      <c r="X13" s="1"/>
      <c r="Y13" s="1"/>
    </row>
    <row r="14" spans="1:30" s="3" customFormat="1" ht="27" thickBot="1" x14ac:dyDescent="0.3">
      <c r="A14" s="3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60" t="s">
        <v>71</v>
      </c>
      <c r="I15" s="461"/>
      <c r="J15" s="461"/>
      <c r="K15" s="461"/>
      <c r="L15" s="461"/>
      <c r="M15" s="462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2"/>
      <c r="Z3" s="2"/>
      <c r="AA3" s="2"/>
      <c r="AB3" s="2"/>
      <c r="AC3" s="2"/>
      <c r="AD3" s="3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9" t="s">
        <v>1</v>
      </c>
      <c r="B9" s="389"/>
      <c r="C9" s="389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9"/>
      <c r="B10" s="389"/>
      <c r="C10" s="3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9" t="s">
        <v>4</v>
      </c>
      <c r="B11" s="389"/>
      <c r="C11" s="389"/>
      <c r="D11" s="1"/>
      <c r="E11" s="387">
        <v>2</v>
      </c>
      <c r="F11" s="1"/>
      <c r="G11" s="1"/>
      <c r="H11" s="1"/>
      <c r="I11" s="1"/>
      <c r="J11" s="1"/>
      <c r="K11" s="439" t="s">
        <v>144</v>
      </c>
      <c r="L11" s="439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9"/>
      <c r="B12" s="389"/>
      <c r="C12" s="389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9"/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60" t="s">
        <v>71</v>
      </c>
      <c r="I15" s="461"/>
      <c r="J15" s="461"/>
      <c r="K15" s="461"/>
      <c r="L15" s="461"/>
      <c r="M15" s="462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1" zoomScale="30" zoomScaleNormal="30" zoomScaleSheetLayoutView="30" workbookViewId="0">
      <selection activeCell="R47" sqref="R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2"/>
      <c r="Z3" s="2"/>
      <c r="AA3" s="2"/>
      <c r="AB3" s="2"/>
      <c r="AC3" s="2"/>
      <c r="AD3" s="3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0" t="s">
        <v>1</v>
      </c>
      <c r="B9" s="390"/>
      <c r="C9" s="390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0"/>
      <c r="B10" s="390"/>
      <c r="C10" s="3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0" t="s">
        <v>4</v>
      </c>
      <c r="B11" s="390"/>
      <c r="C11" s="390"/>
      <c r="D11" s="1"/>
      <c r="E11" s="391">
        <v>2</v>
      </c>
      <c r="F11" s="1"/>
      <c r="G11" s="1"/>
      <c r="H11" s="1"/>
      <c r="I11" s="1"/>
      <c r="J11" s="1"/>
      <c r="K11" s="439" t="s">
        <v>145</v>
      </c>
      <c r="L11" s="439"/>
      <c r="M11" s="392"/>
      <c r="N11" s="3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0"/>
      <c r="B12" s="390"/>
      <c r="C12" s="390"/>
      <c r="D12" s="1"/>
      <c r="E12" s="5"/>
      <c r="F12" s="1"/>
      <c r="G12" s="1"/>
      <c r="H12" s="1"/>
      <c r="I12" s="1"/>
      <c r="J12" s="1"/>
      <c r="K12" s="392"/>
      <c r="L12" s="392"/>
      <c r="M12" s="392"/>
      <c r="N12" s="3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0"/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2"/>
      <c r="M13" s="392"/>
      <c r="N13" s="392"/>
      <c r="O13" s="392"/>
      <c r="P13" s="392"/>
      <c r="Q13" s="392"/>
      <c r="R13" s="392"/>
      <c r="S13" s="392"/>
      <c r="T13" s="392"/>
      <c r="U13" s="392"/>
      <c r="V13" s="392"/>
      <c r="W13" s="1"/>
      <c r="X13" s="1"/>
      <c r="Y13" s="1"/>
    </row>
    <row r="14" spans="1:30" s="3" customFormat="1" ht="27" thickBot="1" x14ac:dyDescent="0.3">
      <c r="A14" s="3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60" t="s">
        <v>71</v>
      </c>
      <c r="I15" s="461"/>
      <c r="J15" s="461"/>
      <c r="K15" s="461"/>
      <c r="L15" s="461"/>
      <c r="M15" s="462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100.9</v>
      </c>
      <c r="C41" s="79">
        <v>101.1</v>
      </c>
      <c r="D41" s="79">
        <v>28.2</v>
      </c>
      <c r="E41" s="79">
        <v>99.2</v>
      </c>
      <c r="F41" s="79">
        <v>98.1</v>
      </c>
      <c r="G41" s="79">
        <v>100.1</v>
      </c>
      <c r="H41" s="23"/>
      <c r="I41" s="101">
        <f t="shared" si="13"/>
        <v>527.6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100.9</v>
      </c>
      <c r="C42" s="79">
        <v>101.1</v>
      </c>
      <c r="D42" s="79">
        <v>28.2</v>
      </c>
      <c r="E42" s="79">
        <v>99.2</v>
      </c>
      <c r="F42" s="79">
        <v>98.1</v>
      </c>
      <c r="G42" s="79">
        <v>100.1</v>
      </c>
      <c r="H42" s="79"/>
      <c r="I42" s="101">
        <f t="shared" si="13"/>
        <v>527.6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100.9</v>
      </c>
      <c r="C43" s="79">
        <v>101.1</v>
      </c>
      <c r="D43" s="79">
        <v>28.2</v>
      </c>
      <c r="E43" s="79">
        <v>99.2</v>
      </c>
      <c r="F43" s="79">
        <v>98.1</v>
      </c>
      <c r="G43" s="79">
        <v>100.1</v>
      </c>
      <c r="H43" s="79"/>
      <c r="I43" s="101">
        <f t="shared" si="13"/>
        <v>527.6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100.9</v>
      </c>
      <c r="C44" s="79">
        <v>101.1</v>
      </c>
      <c r="D44" s="79">
        <v>28.2</v>
      </c>
      <c r="E44" s="79">
        <v>99.2</v>
      </c>
      <c r="F44" s="79">
        <v>98.1</v>
      </c>
      <c r="G44" s="79">
        <v>100.1</v>
      </c>
      <c r="H44" s="79"/>
      <c r="I44" s="101">
        <f t="shared" si="13"/>
        <v>527.6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100.9</v>
      </c>
      <c r="C45" s="79">
        <v>101.1</v>
      </c>
      <c r="D45" s="79">
        <v>28.2</v>
      </c>
      <c r="E45" s="79">
        <v>99.2</v>
      </c>
      <c r="F45" s="79">
        <v>98.1</v>
      </c>
      <c r="G45" s="79">
        <v>100.1</v>
      </c>
      <c r="H45" s="79"/>
      <c r="I45" s="101">
        <f t="shared" si="13"/>
        <v>527.6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706.3</v>
      </c>
      <c r="C46" s="27">
        <f t="shared" si="15"/>
        <v>707.7</v>
      </c>
      <c r="D46" s="27">
        <f t="shared" si="15"/>
        <v>197.39999999999998</v>
      </c>
      <c r="E46" s="27">
        <f t="shared" si="15"/>
        <v>694.40000000000009</v>
      </c>
      <c r="F46" s="27">
        <f t="shared" si="15"/>
        <v>686.7</v>
      </c>
      <c r="G46" s="27">
        <f t="shared" si="15"/>
        <v>700.7</v>
      </c>
      <c r="H46" s="27">
        <f t="shared" si="15"/>
        <v>0</v>
      </c>
      <c r="I46" s="101">
        <f t="shared" si="13"/>
        <v>3693.2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158.43843843843845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158.43843843843842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158.39874411302981</v>
      </c>
      <c r="C51" s="47">
        <f t="shared" si="21"/>
        <v>158.4639498432602</v>
      </c>
      <c r="D51" s="47">
        <f t="shared" si="21"/>
        <v>158.42696629213478</v>
      </c>
      <c r="E51" s="47">
        <f t="shared" si="21"/>
        <v>158.46645367412142</v>
      </c>
      <c r="F51" s="47">
        <f t="shared" si="21"/>
        <v>158.48142164781905</v>
      </c>
      <c r="G51" s="47">
        <f t="shared" si="21"/>
        <v>158.3860759493671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64" sqref="B64:M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2"/>
      <c r="Z3" s="2"/>
      <c r="AA3" s="2"/>
      <c r="AB3" s="2"/>
      <c r="AC3" s="2"/>
      <c r="AD3" s="40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5" t="s">
        <v>1</v>
      </c>
      <c r="B9" s="405"/>
      <c r="C9" s="405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5"/>
      <c r="B10" s="405"/>
      <c r="C10" s="40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5" t="s">
        <v>4</v>
      </c>
      <c r="B11" s="405"/>
      <c r="C11" s="405"/>
      <c r="D11" s="1"/>
      <c r="E11" s="406">
        <v>2</v>
      </c>
      <c r="F11" s="1"/>
      <c r="G11" s="1"/>
      <c r="H11" s="1"/>
      <c r="I11" s="1"/>
      <c r="J11" s="1"/>
      <c r="K11" s="439" t="s">
        <v>146</v>
      </c>
      <c r="L11" s="439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5"/>
      <c r="B12" s="405"/>
      <c r="C12" s="405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5"/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60" t="s">
        <v>71</v>
      </c>
      <c r="I15" s="461"/>
      <c r="J15" s="461"/>
      <c r="K15" s="461"/>
      <c r="L15" s="461"/>
      <c r="M15" s="462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120.406672</v>
      </c>
      <c r="C18" s="23">
        <v>118.371272</v>
      </c>
      <c r="D18" s="23">
        <v>32.526912000000003</v>
      </c>
      <c r="E18" s="23">
        <v>120.947352</v>
      </c>
      <c r="F18" s="122">
        <v>120.50748000000002</v>
      </c>
      <c r="G18" s="24">
        <v>120.603104</v>
      </c>
      <c r="H18" s="23">
        <v>121.40841600000002</v>
      </c>
      <c r="I18" s="23">
        <v>121.26855200000003</v>
      </c>
      <c r="J18" s="23">
        <v>32.85848</v>
      </c>
      <c r="K18" s="23">
        <v>121.41359999999997</v>
      </c>
      <c r="L18" s="23">
        <v>121.34907999999999</v>
      </c>
      <c r="M18" s="23">
        <v>121.18848</v>
      </c>
      <c r="N18" s="22">
        <v>121.74804000000002</v>
      </c>
      <c r="O18" s="23">
        <v>122.24251999999997</v>
      </c>
      <c r="P18" s="23">
        <v>33.59132000000001</v>
      </c>
      <c r="Q18" s="23">
        <v>121.18848</v>
      </c>
      <c r="R18" s="23">
        <v>120.62615199999998</v>
      </c>
      <c r="S18" s="24">
        <v>120.96336000000001</v>
      </c>
      <c r="T18" s="25">
        <f t="shared" ref="T18:T25" si="0">SUM(B18:S18)</f>
        <v>1913.2092719999998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120.406672</v>
      </c>
      <c r="C19" s="23">
        <v>118.371272</v>
      </c>
      <c r="D19" s="23">
        <v>32.526912000000003</v>
      </c>
      <c r="E19" s="23">
        <v>120.947352</v>
      </c>
      <c r="F19" s="122">
        <v>120.50748000000002</v>
      </c>
      <c r="G19" s="24">
        <v>120.603104</v>
      </c>
      <c r="H19" s="23">
        <v>121.40841600000002</v>
      </c>
      <c r="I19" s="23">
        <v>121.26855200000003</v>
      </c>
      <c r="J19" s="23">
        <v>32.85848</v>
      </c>
      <c r="K19" s="23">
        <v>121.41359999999997</v>
      </c>
      <c r="L19" s="23">
        <v>121.34907999999999</v>
      </c>
      <c r="M19" s="23">
        <v>121.18848</v>
      </c>
      <c r="N19" s="22">
        <v>121.74804000000002</v>
      </c>
      <c r="O19" s="23">
        <v>122.24251999999997</v>
      </c>
      <c r="P19" s="23">
        <v>33.59132000000001</v>
      </c>
      <c r="Q19" s="23">
        <v>121.18848</v>
      </c>
      <c r="R19" s="23">
        <v>120.62615199999998</v>
      </c>
      <c r="S19" s="24">
        <v>120.96336000000001</v>
      </c>
      <c r="T19" s="25">
        <f t="shared" si="0"/>
        <v>1913.2092719999998</v>
      </c>
      <c r="V19" s="2"/>
      <c r="W19" s="19"/>
    </row>
    <row r="20" spans="1:32" ht="39.75" customHeight="1" x14ac:dyDescent="0.25">
      <c r="A20" s="91" t="s">
        <v>14</v>
      </c>
      <c r="B20" s="76">
        <v>120.37675120000002</v>
      </c>
      <c r="C20" s="23">
        <v>117.82461120000001</v>
      </c>
      <c r="D20" s="23">
        <v>31.8732352</v>
      </c>
      <c r="E20" s="23">
        <v>120.6093192</v>
      </c>
      <c r="F20" s="122">
        <v>120.336428</v>
      </c>
      <c r="G20" s="24">
        <v>119.84933840000001</v>
      </c>
      <c r="H20" s="23">
        <v>121.0981536</v>
      </c>
      <c r="I20" s="23">
        <v>120.92967920000004</v>
      </c>
      <c r="J20" s="23">
        <v>32.189448000000006</v>
      </c>
      <c r="K20" s="23">
        <v>121.09608</v>
      </c>
      <c r="L20" s="23">
        <v>120.89746800000005</v>
      </c>
      <c r="M20" s="23">
        <v>120.96170800000002</v>
      </c>
      <c r="N20" s="22">
        <v>121.18672399999998</v>
      </c>
      <c r="O20" s="23">
        <v>121.88661199999999</v>
      </c>
      <c r="P20" s="23">
        <v>33.018412000000012</v>
      </c>
      <c r="Q20" s="23">
        <v>120.73728800000001</v>
      </c>
      <c r="R20" s="23">
        <v>120.28895920000002</v>
      </c>
      <c r="S20" s="24">
        <v>120.82733600000003</v>
      </c>
      <c r="T20" s="25">
        <f t="shared" si="0"/>
        <v>1905.9875512000001</v>
      </c>
      <c r="V20" s="2"/>
      <c r="W20" s="19"/>
    </row>
    <row r="21" spans="1:32" ht="39.950000000000003" customHeight="1" x14ac:dyDescent="0.25">
      <c r="A21" s="92" t="s">
        <v>15</v>
      </c>
      <c r="B21" s="76">
        <v>120.37675120000002</v>
      </c>
      <c r="C21" s="23">
        <v>117.82461120000001</v>
      </c>
      <c r="D21" s="23">
        <v>31.8732352</v>
      </c>
      <c r="E21" s="23">
        <v>120.6093192</v>
      </c>
      <c r="F21" s="122">
        <v>120.336428</v>
      </c>
      <c r="G21" s="24">
        <v>119.84933840000001</v>
      </c>
      <c r="H21" s="23">
        <v>121.0981536</v>
      </c>
      <c r="I21" s="23">
        <v>120.92967920000004</v>
      </c>
      <c r="J21" s="23">
        <v>32.189448000000006</v>
      </c>
      <c r="K21" s="23">
        <v>121.09608</v>
      </c>
      <c r="L21" s="23">
        <v>120.89746800000005</v>
      </c>
      <c r="M21" s="23">
        <v>120.96170800000002</v>
      </c>
      <c r="N21" s="22">
        <v>121.18672399999998</v>
      </c>
      <c r="O21" s="23">
        <v>121.88661199999999</v>
      </c>
      <c r="P21" s="23">
        <v>33.018412000000012</v>
      </c>
      <c r="Q21" s="23">
        <v>120.73728800000001</v>
      </c>
      <c r="R21" s="23">
        <v>120.28895920000002</v>
      </c>
      <c r="S21" s="24">
        <v>120.82733600000003</v>
      </c>
      <c r="T21" s="25">
        <f t="shared" si="0"/>
        <v>1905.9875512000001</v>
      </c>
      <c r="V21" s="2"/>
      <c r="W21" s="19"/>
    </row>
    <row r="22" spans="1:32" ht="39.950000000000003" customHeight="1" x14ac:dyDescent="0.25">
      <c r="A22" s="91" t="s">
        <v>16</v>
      </c>
      <c r="B22" s="76">
        <v>120.37675120000002</v>
      </c>
      <c r="C22" s="23">
        <v>117.82461120000001</v>
      </c>
      <c r="D22" s="23">
        <v>31.8732352</v>
      </c>
      <c r="E22" s="23">
        <v>120.6093192</v>
      </c>
      <c r="F22" s="122">
        <v>120.336428</v>
      </c>
      <c r="G22" s="24">
        <v>119.84933840000001</v>
      </c>
      <c r="H22" s="23">
        <v>121.0981536</v>
      </c>
      <c r="I22" s="23">
        <v>120.92967920000004</v>
      </c>
      <c r="J22" s="23">
        <v>32.189448000000006</v>
      </c>
      <c r="K22" s="23">
        <v>121.09608</v>
      </c>
      <c r="L22" s="23">
        <v>120.89746800000005</v>
      </c>
      <c r="M22" s="23">
        <v>120.96170800000002</v>
      </c>
      <c r="N22" s="22">
        <v>121.18672399999998</v>
      </c>
      <c r="O22" s="23">
        <v>121.88661199999999</v>
      </c>
      <c r="P22" s="23">
        <v>33.018412000000012</v>
      </c>
      <c r="Q22" s="23">
        <v>120.73728800000001</v>
      </c>
      <c r="R22" s="23">
        <v>120.28895920000002</v>
      </c>
      <c r="S22" s="24">
        <v>120.82733600000003</v>
      </c>
      <c r="T22" s="25">
        <f t="shared" si="0"/>
        <v>1905.9875512000001</v>
      </c>
      <c r="V22" s="2"/>
      <c r="W22" s="19"/>
    </row>
    <row r="23" spans="1:32" ht="39.950000000000003" customHeight="1" x14ac:dyDescent="0.25">
      <c r="A23" s="92" t="s">
        <v>17</v>
      </c>
      <c r="B23" s="76">
        <v>120.37675120000002</v>
      </c>
      <c r="C23" s="23">
        <v>117.82461120000001</v>
      </c>
      <c r="D23" s="23">
        <v>31.8732352</v>
      </c>
      <c r="E23" s="23">
        <v>120.6093192</v>
      </c>
      <c r="F23" s="122">
        <v>120.336428</v>
      </c>
      <c r="G23" s="24">
        <v>119.84933840000001</v>
      </c>
      <c r="H23" s="23">
        <v>121.0981536</v>
      </c>
      <c r="I23" s="23">
        <v>120.92967920000004</v>
      </c>
      <c r="J23" s="23">
        <v>32.189448000000006</v>
      </c>
      <c r="K23" s="23">
        <v>121.09608</v>
      </c>
      <c r="L23" s="23">
        <v>120.89746800000005</v>
      </c>
      <c r="M23" s="23">
        <v>120.96170800000002</v>
      </c>
      <c r="N23" s="22">
        <v>121.18672399999998</v>
      </c>
      <c r="O23" s="23">
        <v>121.88661199999999</v>
      </c>
      <c r="P23" s="23">
        <v>33.018412000000012</v>
      </c>
      <c r="Q23" s="23">
        <v>120.73728800000001</v>
      </c>
      <c r="R23" s="23">
        <v>120.28895920000002</v>
      </c>
      <c r="S23" s="24">
        <v>120.82733600000003</v>
      </c>
      <c r="T23" s="25">
        <f t="shared" si="0"/>
        <v>1905.9875512000001</v>
      </c>
      <c r="V23" s="2"/>
      <c r="W23" s="19"/>
    </row>
    <row r="24" spans="1:32" ht="39.950000000000003" customHeight="1" x14ac:dyDescent="0.25">
      <c r="A24" s="91" t="s">
        <v>18</v>
      </c>
      <c r="B24" s="76">
        <v>120.37675120000002</v>
      </c>
      <c r="C24" s="23">
        <v>117.82461120000001</v>
      </c>
      <c r="D24" s="23">
        <v>31.8732352</v>
      </c>
      <c r="E24" s="23">
        <v>120.6093192</v>
      </c>
      <c r="F24" s="122">
        <v>120.336428</v>
      </c>
      <c r="G24" s="24">
        <v>119.84933840000001</v>
      </c>
      <c r="H24" s="23">
        <v>121.0981536</v>
      </c>
      <c r="I24" s="23">
        <v>120.92967920000004</v>
      </c>
      <c r="J24" s="23">
        <v>32.189448000000006</v>
      </c>
      <c r="K24" s="23">
        <v>121.09608</v>
      </c>
      <c r="L24" s="23">
        <v>120.89746800000005</v>
      </c>
      <c r="M24" s="23">
        <v>120.96170800000002</v>
      </c>
      <c r="N24" s="22">
        <v>121.18672399999998</v>
      </c>
      <c r="O24" s="23">
        <v>121.88661199999999</v>
      </c>
      <c r="P24" s="23">
        <v>33.018412000000012</v>
      </c>
      <c r="Q24" s="23">
        <v>120.73728800000001</v>
      </c>
      <c r="R24" s="23">
        <v>120.28895920000002</v>
      </c>
      <c r="S24" s="24">
        <v>120.82733600000003</v>
      </c>
      <c r="T24" s="25">
        <f t="shared" si="0"/>
        <v>1905.9875512000001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842.69710000000021</v>
      </c>
      <c r="C25" s="27">
        <f t="shared" si="1"/>
        <v>825.86560000000009</v>
      </c>
      <c r="D25" s="27">
        <f t="shared" si="1"/>
        <v>224.42000000000004</v>
      </c>
      <c r="E25" s="27">
        <f t="shared" si="1"/>
        <v>844.94129999999996</v>
      </c>
      <c r="F25" s="27">
        <f t="shared" si="1"/>
        <v>842.69709999999998</v>
      </c>
      <c r="G25" s="228">
        <f t="shared" si="1"/>
        <v>840.4529</v>
      </c>
      <c r="H25" s="27">
        <f t="shared" si="1"/>
        <v>848.30760000000009</v>
      </c>
      <c r="I25" s="27">
        <f t="shared" si="1"/>
        <v>847.18550000000016</v>
      </c>
      <c r="J25" s="27">
        <f t="shared" si="1"/>
        <v>226.66419999999999</v>
      </c>
      <c r="K25" s="27">
        <f t="shared" si="1"/>
        <v>848.30760000000009</v>
      </c>
      <c r="L25" s="27">
        <f t="shared" si="1"/>
        <v>847.18550000000016</v>
      </c>
      <c r="M25" s="27">
        <f t="shared" si="1"/>
        <v>847.18550000000016</v>
      </c>
      <c r="N25" s="26">
        <f>SUM(N18:N24)</f>
        <v>849.42970000000003</v>
      </c>
      <c r="O25" s="27">
        <f t="shared" ref="O25:Q25" si="2">SUM(O18:O24)</f>
        <v>853.91809999999998</v>
      </c>
      <c r="P25" s="27">
        <f t="shared" si="2"/>
        <v>232.27470000000008</v>
      </c>
      <c r="Q25" s="27">
        <f t="shared" si="2"/>
        <v>846.06340000000012</v>
      </c>
      <c r="R25" s="27">
        <f>SUM(R18:R24)</f>
        <v>842.69710000000009</v>
      </c>
      <c r="S25" s="28">
        <f t="shared" ref="S25" si="3">SUM(S18:S24)</f>
        <v>846.06340000000023</v>
      </c>
      <c r="T25" s="25">
        <f t="shared" si="0"/>
        <v>13356.356300000005</v>
      </c>
    </row>
    <row r="26" spans="1:32" s="2" customFormat="1" ht="36.75" customHeight="1" x14ac:dyDescent="0.25">
      <c r="A26" s="93" t="s">
        <v>19</v>
      </c>
      <c r="B26" s="208">
        <v>160.30000000000001</v>
      </c>
      <c r="C26" s="30">
        <v>160.30000000000001</v>
      </c>
      <c r="D26" s="30">
        <v>160.30000000000001</v>
      </c>
      <c r="E26" s="30">
        <v>160.30000000000001</v>
      </c>
      <c r="F26" s="30">
        <v>160.30000000000001</v>
      </c>
      <c r="G26" s="229">
        <v>160.30000000000001</v>
      </c>
      <c r="H26" s="30">
        <v>160.30000000000001</v>
      </c>
      <c r="I26" s="30">
        <v>160.30000000000001</v>
      </c>
      <c r="J26" s="30">
        <v>160.30000000000001</v>
      </c>
      <c r="K26" s="30">
        <v>160.30000000000001</v>
      </c>
      <c r="L26" s="30">
        <v>160.30000000000001</v>
      </c>
      <c r="M26" s="30">
        <v>160.30000000000001</v>
      </c>
      <c r="N26" s="29">
        <v>160.30000000000001</v>
      </c>
      <c r="O26" s="30">
        <v>160.30000000000001</v>
      </c>
      <c r="P26" s="30">
        <v>160.30000000000001</v>
      </c>
      <c r="Q26" s="30">
        <v>160.30000000000001</v>
      </c>
      <c r="R26" s="30">
        <v>160.30000000000001</v>
      </c>
      <c r="S26" s="31">
        <v>160.30000000000001</v>
      </c>
      <c r="T26" s="32">
        <f>+((T25/T27)/7)*1000</f>
        <v>160.30000000000004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736</v>
      </c>
      <c r="D27" s="34">
        <v>200</v>
      </c>
      <c r="E27" s="34">
        <v>753</v>
      </c>
      <c r="F27" s="34">
        <v>751</v>
      </c>
      <c r="G27" s="230">
        <v>749</v>
      </c>
      <c r="H27" s="34">
        <v>756</v>
      </c>
      <c r="I27" s="34">
        <v>755</v>
      </c>
      <c r="J27" s="34">
        <v>202</v>
      </c>
      <c r="K27" s="34">
        <v>756</v>
      </c>
      <c r="L27" s="34">
        <v>755</v>
      </c>
      <c r="M27" s="34">
        <v>755</v>
      </c>
      <c r="N27" s="33">
        <v>757</v>
      </c>
      <c r="O27" s="34">
        <v>761</v>
      </c>
      <c r="P27" s="34">
        <v>207</v>
      </c>
      <c r="Q27" s="34">
        <v>754</v>
      </c>
      <c r="R27" s="34">
        <v>751</v>
      </c>
      <c r="S27" s="35">
        <v>754</v>
      </c>
      <c r="T27" s="36">
        <f>SUM(B27:S27)</f>
        <v>11903</v>
      </c>
      <c r="U27" s="2">
        <f>((T25*1000)/T27)/7</f>
        <v>160.30000000000004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120.37675120000002</v>
      </c>
      <c r="C28" s="84">
        <f t="shared" si="4"/>
        <v>117.82461120000001</v>
      </c>
      <c r="D28" s="84">
        <f t="shared" si="4"/>
        <v>31.8732352</v>
      </c>
      <c r="E28" s="84">
        <f t="shared" si="4"/>
        <v>120.6093192</v>
      </c>
      <c r="F28" s="84">
        <f t="shared" si="4"/>
        <v>120.336428</v>
      </c>
      <c r="G28" s="84">
        <f t="shared" si="4"/>
        <v>119.84933840000001</v>
      </c>
      <c r="H28" s="84">
        <f t="shared" si="4"/>
        <v>121.0981536</v>
      </c>
      <c r="I28" s="84">
        <f t="shared" si="4"/>
        <v>120.92967920000004</v>
      </c>
      <c r="J28" s="84">
        <f t="shared" si="4"/>
        <v>32.189448000000006</v>
      </c>
      <c r="K28" s="84">
        <f t="shared" si="4"/>
        <v>121.09608</v>
      </c>
      <c r="L28" s="84">
        <f t="shared" si="4"/>
        <v>120.89746800000005</v>
      </c>
      <c r="M28" s="84">
        <f t="shared" si="4"/>
        <v>120.96170800000002</v>
      </c>
      <c r="N28" s="84">
        <f t="shared" si="4"/>
        <v>121.18672399999998</v>
      </c>
      <c r="O28" s="84">
        <f t="shared" si="4"/>
        <v>121.88661199999999</v>
      </c>
      <c r="P28" s="84">
        <f t="shared" si="4"/>
        <v>33.018412000000012</v>
      </c>
      <c r="Q28" s="84">
        <f t="shared" si="4"/>
        <v>120.73728800000001</v>
      </c>
      <c r="R28" s="84">
        <f t="shared" si="4"/>
        <v>120.28895920000002</v>
      </c>
      <c r="S28" s="231">
        <f t="shared" si="4"/>
        <v>120.82733600000003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842.69709999999998</v>
      </c>
      <c r="C29" s="42">
        <f t="shared" si="5"/>
        <v>825.86559999999997</v>
      </c>
      <c r="D29" s="42">
        <f t="shared" si="5"/>
        <v>224.42000000000002</v>
      </c>
      <c r="E29" s="42">
        <f>((E27*E26)*7)/1000</f>
        <v>844.94130000000007</v>
      </c>
      <c r="F29" s="42">
        <f>((F27*F26)*7)/1000</f>
        <v>842.69709999999998</v>
      </c>
      <c r="G29" s="232">
        <f>((G27*G26)*7)/1000</f>
        <v>840.45290000000011</v>
      </c>
      <c r="H29" s="42">
        <f t="shared" ref="H29" si="6">((H27*H26)*7)/1000</f>
        <v>848.30759999999998</v>
      </c>
      <c r="I29" s="42">
        <f>((I27*I26)*7)/1000</f>
        <v>847.18550000000016</v>
      </c>
      <c r="J29" s="42">
        <f t="shared" ref="J29:M29" si="7">((J27*J26)*7)/1000</f>
        <v>226.66420000000002</v>
      </c>
      <c r="K29" s="42">
        <f t="shared" si="7"/>
        <v>848.30759999999998</v>
      </c>
      <c r="L29" s="42">
        <f t="shared" si="7"/>
        <v>847.18550000000016</v>
      </c>
      <c r="M29" s="42">
        <f t="shared" si="7"/>
        <v>847.18550000000016</v>
      </c>
      <c r="N29" s="41">
        <f>((N27*N26)*7)/1000</f>
        <v>849.42970000000003</v>
      </c>
      <c r="O29" s="42">
        <f>((O27*O26)*7)/1000</f>
        <v>853.91809999999998</v>
      </c>
      <c r="P29" s="42">
        <f t="shared" ref="P29:S29" si="8">((P27*P26)*7)/1000</f>
        <v>232.27470000000005</v>
      </c>
      <c r="Q29" s="42">
        <f t="shared" si="8"/>
        <v>846.06340000000012</v>
      </c>
      <c r="R29" s="43">
        <f t="shared" si="8"/>
        <v>842.69709999999998</v>
      </c>
      <c r="S29" s="44">
        <f t="shared" si="8"/>
        <v>846.06340000000012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160.30000000000004</v>
      </c>
      <c r="C30" s="47">
        <f t="shared" si="9"/>
        <v>160.30000000000004</v>
      </c>
      <c r="D30" s="47">
        <f t="shared" si="9"/>
        <v>160.30000000000004</v>
      </c>
      <c r="E30" s="47">
        <f>+(E25/E27)/7*1000</f>
        <v>160.29999999999998</v>
      </c>
      <c r="F30" s="47">
        <f t="shared" ref="F30:H30" si="10">+(F25/F27)/7*1000</f>
        <v>160.29999999999998</v>
      </c>
      <c r="G30" s="233">
        <f t="shared" si="10"/>
        <v>160.30000000000004</v>
      </c>
      <c r="H30" s="47">
        <f t="shared" si="10"/>
        <v>160.30000000000004</v>
      </c>
      <c r="I30" s="47">
        <f>+(I25/I27)/7*1000</f>
        <v>160.30000000000004</v>
      </c>
      <c r="J30" s="47">
        <f t="shared" ref="J30:M30" si="11">+(J25/J27)/7*1000</f>
        <v>160.29999999999998</v>
      </c>
      <c r="K30" s="47">
        <f t="shared" si="11"/>
        <v>160.30000000000004</v>
      </c>
      <c r="L30" s="47">
        <f t="shared" si="11"/>
        <v>160.30000000000004</v>
      </c>
      <c r="M30" s="47">
        <f t="shared" si="11"/>
        <v>160.30000000000004</v>
      </c>
      <c r="N30" s="46">
        <f>+(N25/N27)/7*1000</f>
        <v>160.30000000000004</v>
      </c>
      <c r="O30" s="47">
        <f t="shared" ref="O30:S30" si="12">+(O25/O27)/7*1000</f>
        <v>160.29999999999998</v>
      </c>
      <c r="P30" s="47">
        <f t="shared" si="12"/>
        <v>160.30000000000004</v>
      </c>
      <c r="Q30" s="47">
        <f t="shared" si="12"/>
        <v>160.30000000000004</v>
      </c>
      <c r="R30" s="47">
        <f t="shared" si="12"/>
        <v>160.30000000000004</v>
      </c>
      <c r="S30" s="48">
        <f t="shared" si="12"/>
        <v>160.30000000000004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100.2354</v>
      </c>
      <c r="C39" s="79">
        <v>100.07730000000001</v>
      </c>
      <c r="D39" s="79">
        <v>27.351300000000002</v>
      </c>
      <c r="E39" s="79">
        <v>98.180099999999996</v>
      </c>
      <c r="F39" s="79">
        <v>97.705799999999996</v>
      </c>
      <c r="G39" s="79">
        <v>99.602999999999994</v>
      </c>
      <c r="H39" s="79"/>
      <c r="I39" s="101">
        <f t="shared" ref="I39:I46" si="13">SUM(B39:H39)</f>
        <v>523.15290000000005</v>
      </c>
      <c r="J39" s="138"/>
      <c r="K39" s="91" t="s">
        <v>12</v>
      </c>
      <c r="L39" s="79">
        <v>7.5</v>
      </c>
      <c r="M39" s="79">
        <v>7.5</v>
      </c>
      <c r="N39" s="79">
        <v>1.2</v>
      </c>
      <c r="O39" s="79">
        <v>7.2</v>
      </c>
      <c r="P39" s="79">
        <v>7.6</v>
      </c>
      <c r="Q39" s="79">
        <v>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100.2354</v>
      </c>
      <c r="C40" s="79">
        <v>100.07730000000001</v>
      </c>
      <c r="D40" s="79">
        <v>27.351300000000002</v>
      </c>
      <c r="E40" s="79">
        <v>98.180099999999996</v>
      </c>
      <c r="F40" s="79">
        <v>97.705799999999996</v>
      </c>
      <c r="G40" s="79">
        <v>99.602999999999994</v>
      </c>
      <c r="H40" s="79"/>
      <c r="I40" s="101">
        <f t="shared" si="13"/>
        <v>523.15290000000005</v>
      </c>
      <c r="J40" s="2"/>
      <c r="K40" s="92" t="s">
        <v>13</v>
      </c>
      <c r="L40" s="79">
        <v>7.5</v>
      </c>
      <c r="M40" s="79">
        <v>7.5</v>
      </c>
      <c r="N40" s="79">
        <v>1.2</v>
      </c>
      <c r="O40" s="79">
        <v>7.2</v>
      </c>
      <c r="P40" s="79">
        <v>7.6</v>
      </c>
      <c r="Q40" s="79">
        <v>7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100.2354</v>
      </c>
      <c r="C41" s="79">
        <v>100.07730000000001</v>
      </c>
      <c r="D41" s="79">
        <v>27.351300000000002</v>
      </c>
      <c r="E41" s="79">
        <v>98.180099999999996</v>
      </c>
      <c r="F41" s="79">
        <v>97.705799999999996</v>
      </c>
      <c r="G41" s="79">
        <v>99.602999999999994</v>
      </c>
      <c r="H41" s="23"/>
      <c r="I41" s="101">
        <f t="shared" si="13"/>
        <v>523.15290000000005</v>
      </c>
      <c r="J41" s="2"/>
      <c r="K41" s="91" t="s">
        <v>14</v>
      </c>
      <c r="L41" s="79">
        <v>7.5</v>
      </c>
      <c r="M41" s="79">
        <v>7.5</v>
      </c>
      <c r="N41" s="79">
        <v>1.4</v>
      </c>
      <c r="O41" s="79">
        <v>7</v>
      </c>
      <c r="P41" s="79">
        <v>7.5</v>
      </c>
      <c r="Q41" s="79">
        <v>7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100.2354</v>
      </c>
      <c r="C42" s="79">
        <v>100.07730000000001</v>
      </c>
      <c r="D42" s="79">
        <v>27.351300000000002</v>
      </c>
      <c r="E42" s="79">
        <v>98.180099999999996</v>
      </c>
      <c r="F42" s="79">
        <v>97.705799999999996</v>
      </c>
      <c r="G42" s="79">
        <v>99.602999999999994</v>
      </c>
      <c r="H42" s="79"/>
      <c r="I42" s="101">
        <f t="shared" si="13"/>
        <v>523.15290000000005</v>
      </c>
      <c r="J42" s="2"/>
      <c r="K42" s="92" t="s">
        <v>15</v>
      </c>
      <c r="L42" s="79">
        <v>7.6</v>
      </c>
      <c r="M42" s="79">
        <v>7.6</v>
      </c>
      <c r="N42" s="79">
        <v>1.4</v>
      </c>
      <c r="O42" s="79">
        <v>7</v>
      </c>
      <c r="P42" s="79">
        <v>7.4</v>
      </c>
      <c r="Q42" s="79">
        <v>7</v>
      </c>
      <c r="R42" s="101">
        <f t="shared" si="14"/>
        <v>38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100.2354</v>
      </c>
      <c r="C43" s="79">
        <v>100.07730000000001</v>
      </c>
      <c r="D43" s="79">
        <v>27.351300000000002</v>
      </c>
      <c r="E43" s="79">
        <v>98.180099999999996</v>
      </c>
      <c r="F43" s="79">
        <v>97.705799999999996</v>
      </c>
      <c r="G43" s="79">
        <v>99.602999999999994</v>
      </c>
      <c r="H43" s="79"/>
      <c r="I43" s="101">
        <f t="shared" si="13"/>
        <v>523.15290000000005</v>
      </c>
      <c r="J43" s="2"/>
      <c r="K43" s="91" t="s">
        <v>16</v>
      </c>
      <c r="L43" s="79">
        <v>7.6</v>
      </c>
      <c r="M43" s="79">
        <v>7.6</v>
      </c>
      <c r="N43" s="79">
        <v>1.4</v>
      </c>
      <c r="O43" s="79">
        <v>6.9</v>
      </c>
      <c r="P43" s="79">
        <v>7.4</v>
      </c>
      <c r="Q43" s="79">
        <v>7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100.2354</v>
      </c>
      <c r="C44" s="79">
        <v>100.07730000000001</v>
      </c>
      <c r="D44" s="79">
        <v>27.351300000000002</v>
      </c>
      <c r="E44" s="79">
        <v>98.180099999999996</v>
      </c>
      <c r="F44" s="79">
        <v>97.705799999999996</v>
      </c>
      <c r="G44" s="79">
        <v>99.602999999999994</v>
      </c>
      <c r="H44" s="79"/>
      <c r="I44" s="101">
        <f t="shared" si="13"/>
        <v>523.15290000000005</v>
      </c>
      <c r="J44" s="2"/>
      <c r="K44" s="92" t="s">
        <v>17</v>
      </c>
      <c r="L44" s="79">
        <v>7.6</v>
      </c>
      <c r="M44" s="79">
        <v>7.6</v>
      </c>
      <c r="N44" s="79">
        <v>1.4</v>
      </c>
      <c r="O44" s="79">
        <v>6.9</v>
      </c>
      <c r="P44" s="79">
        <v>7.4</v>
      </c>
      <c r="Q44" s="79">
        <v>7.1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100.2354</v>
      </c>
      <c r="C45" s="79">
        <v>100.07730000000001</v>
      </c>
      <c r="D45" s="79">
        <v>27.351300000000002</v>
      </c>
      <c r="E45" s="79">
        <v>98.180099999999996</v>
      </c>
      <c r="F45" s="79">
        <v>97.705799999999996</v>
      </c>
      <c r="G45" s="79">
        <v>99.602999999999994</v>
      </c>
      <c r="H45" s="79"/>
      <c r="I45" s="101">
        <f t="shared" si="13"/>
        <v>523.15290000000005</v>
      </c>
      <c r="J45" s="2"/>
      <c r="K45" s="91" t="s">
        <v>18</v>
      </c>
      <c r="L45" s="79">
        <v>7.6</v>
      </c>
      <c r="M45" s="79">
        <v>7.6</v>
      </c>
      <c r="N45" s="79">
        <v>1.4</v>
      </c>
      <c r="O45" s="79">
        <v>6.9</v>
      </c>
      <c r="P45" s="79">
        <v>7.4</v>
      </c>
      <c r="Q45" s="79">
        <v>7.1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701.64780000000007</v>
      </c>
      <c r="C46" s="27">
        <f t="shared" si="15"/>
        <v>700.54110000000014</v>
      </c>
      <c r="D46" s="27">
        <f t="shared" si="15"/>
        <v>191.45910000000003</v>
      </c>
      <c r="E46" s="27">
        <f t="shared" si="15"/>
        <v>687.26070000000004</v>
      </c>
      <c r="F46" s="27">
        <f t="shared" si="15"/>
        <v>683.9405999999999</v>
      </c>
      <c r="G46" s="27">
        <f t="shared" si="15"/>
        <v>697.22099999999989</v>
      </c>
      <c r="H46" s="27">
        <f t="shared" si="15"/>
        <v>0</v>
      </c>
      <c r="I46" s="101">
        <f t="shared" si="13"/>
        <v>3662.0702999999999</v>
      </c>
      <c r="K46" s="77" t="s">
        <v>10</v>
      </c>
      <c r="L46" s="81">
        <f t="shared" ref="L46:Q46" si="16">SUM(L39:L45)</f>
        <v>52.900000000000006</v>
      </c>
      <c r="M46" s="27">
        <f t="shared" si="16"/>
        <v>52.900000000000006</v>
      </c>
      <c r="N46" s="27">
        <f t="shared" si="16"/>
        <v>9.4</v>
      </c>
      <c r="O46" s="27">
        <f t="shared" si="16"/>
        <v>49.099999999999994</v>
      </c>
      <c r="P46" s="27">
        <f t="shared" si="16"/>
        <v>52.3</v>
      </c>
      <c r="Q46" s="27">
        <f t="shared" si="16"/>
        <v>49.2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158.1</v>
      </c>
      <c r="C47" s="30">
        <v>158.1</v>
      </c>
      <c r="D47" s="30">
        <v>158.1</v>
      </c>
      <c r="E47" s="30">
        <v>158.1</v>
      </c>
      <c r="F47" s="30">
        <v>158.1</v>
      </c>
      <c r="G47" s="30">
        <v>158.1</v>
      </c>
      <c r="H47" s="30"/>
      <c r="I47" s="102">
        <f>+((I46/I48)/7)*1000</f>
        <v>158.1</v>
      </c>
      <c r="K47" s="110" t="s">
        <v>19</v>
      </c>
      <c r="L47" s="82">
        <v>135</v>
      </c>
      <c r="M47" s="30">
        <v>135</v>
      </c>
      <c r="N47" s="30">
        <v>135</v>
      </c>
      <c r="O47" s="30">
        <v>135</v>
      </c>
      <c r="P47" s="30">
        <v>133.5</v>
      </c>
      <c r="Q47" s="30">
        <v>132.5</v>
      </c>
      <c r="R47" s="102">
        <f>+((R46/R48)/7)*1000</f>
        <v>134.17465926299849</v>
      </c>
      <c r="S47" s="63"/>
      <c r="T47" s="63"/>
    </row>
    <row r="48" spans="1:30" ht="33.75" customHeight="1" x14ac:dyDescent="0.25">
      <c r="A48" s="94" t="s">
        <v>20</v>
      </c>
      <c r="B48" s="83">
        <v>634</v>
      </c>
      <c r="C48" s="34">
        <v>633</v>
      </c>
      <c r="D48" s="34">
        <v>173</v>
      </c>
      <c r="E48" s="34">
        <v>621</v>
      </c>
      <c r="F48" s="34">
        <v>618</v>
      </c>
      <c r="G48" s="34">
        <v>630</v>
      </c>
      <c r="H48" s="34"/>
      <c r="I48" s="103">
        <f>SUM(B48:H48)</f>
        <v>3309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52</v>
      </c>
      <c r="P48" s="65">
        <v>56</v>
      </c>
      <c r="Q48" s="65">
        <v>53</v>
      </c>
      <c r="R48" s="112">
        <f>SUM(L48:Q48)</f>
        <v>283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100.2354</v>
      </c>
      <c r="C49" s="38">
        <f t="shared" si="17"/>
        <v>100.07730000000001</v>
      </c>
      <c r="D49" s="38">
        <f t="shared" si="17"/>
        <v>27.351300000000002</v>
      </c>
      <c r="E49" s="38">
        <f t="shared" si="17"/>
        <v>98.180099999999996</v>
      </c>
      <c r="F49" s="38">
        <f t="shared" si="17"/>
        <v>97.705799999999996</v>
      </c>
      <c r="G49" s="38">
        <f t="shared" si="17"/>
        <v>99.602999999999994</v>
      </c>
      <c r="H49" s="38">
        <f t="shared" si="17"/>
        <v>0</v>
      </c>
      <c r="I49" s="104">
        <f>((I46*1000)/I48)/7</f>
        <v>158.1</v>
      </c>
      <c r="K49" s="95" t="s">
        <v>21</v>
      </c>
      <c r="L49" s="84">
        <f t="shared" ref="L49:Q49" si="18">((L48*L47)*7/1000-L39-L40)/5</f>
        <v>7.5840000000000005</v>
      </c>
      <c r="M49" s="38">
        <f t="shared" si="18"/>
        <v>7.5840000000000005</v>
      </c>
      <c r="N49" s="38">
        <f t="shared" si="18"/>
        <v>1.41</v>
      </c>
      <c r="O49" s="38">
        <f t="shared" si="18"/>
        <v>6.9479999999999986</v>
      </c>
      <c r="P49" s="38">
        <f t="shared" si="18"/>
        <v>7.4263999999999992</v>
      </c>
      <c r="Q49" s="38">
        <f t="shared" si="18"/>
        <v>7.0314999999999994</v>
      </c>
      <c r="R49" s="113">
        <f>((R46*1000)/R48)/7</f>
        <v>134.17465926299849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701.64779999999996</v>
      </c>
      <c r="C50" s="42">
        <f t="shared" si="19"/>
        <v>700.54110000000003</v>
      </c>
      <c r="D50" s="42">
        <f t="shared" si="19"/>
        <v>191.45910000000001</v>
      </c>
      <c r="E50" s="42">
        <f t="shared" si="19"/>
        <v>687.26069999999993</v>
      </c>
      <c r="F50" s="42">
        <f t="shared" si="19"/>
        <v>683.94060000000002</v>
      </c>
      <c r="G50" s="42">
        <f t="shared" si="19"/>
        <v>697.221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52.92</v>
      </c>
      <c r="M50" s="42">
        <f t="shared" si="20"/>
        <v>52.92</v>
      </c>
      <c r="N50" s="42">
        <f t="shared" si="20"/>
        <v>9.4499999999999993</v>
      </c>
      <c r="O50" s="42">
        <f t="shared" si="20"/>
        <v>49.14</v>
      </c>
      <c r="P50" s="42">
        <f t="shared" si="20"/>
        <v>52.332000000000001</v>
      </c>
      <c r="Q50" s="42">
        <f t="shared" si="20"/>
        <v>49.157499999999999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158.1</v>
      </c>
      <c r="C51" s="47">
        <f t="shared" si="21"/>
        <v>158.10000000000005</v>
      </c>
      <c r="D51" s="47">
        <f t="shared" si="21"/>
        <v>158.10000000000005</v>
      </c>
      <c r="E51" s="47">
        <f t="shared" si="21"/>
        <v>158.1</v>
      </c>
      <c r="F51" s="47">
        <f t="shared" si="21"/>
        <v>158.09999999999997</v>
      </c>
      <c r="G51" s="47">
        <f t="shared" si="21"/>
        <v>158.09999999999997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134.94897959183675</v>
      </c>
      <c r="M51" s="47">
        <f t="shared" si="22"/>
        <v>134.94897959183675</v>
      </c>
      <c r="N51" s="47">
        <f t="shared" si="22"/>
        <v>134.28571428571428</v>
      </c>
      <c r="O51" s="47">
        <f t="shared" si="22"/>
        <v>134.89010989010987</v>
      </c>
      <c r="P51" s="47">
        <f t="shared" si="22"/>
        <v>133.41836734693877</v>
      </c>
      <c r="Q51" s="47">
        <f t="shared" si="22"/>
        <v>132.6145552560647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8.6999999999999993</v>
      </c>
      <c r="D60" s="79">
        <v>2.2000000000000002</v>
      </c>
      <c r="E60" s="79">
        <v>8.9</v>
      </c>
      <c r="F60" s="79">
        <v>8.9</v>
      </c>
      <c r="G60" s="221">
        <v>8.6999999999999993</v>
      </c>
      <c r="H60" s="22">
        <v>8.8000000000000007</v>
      </c>
      <c r="I60" s="79">
        <v>8.6999999999999993</v>
      </c>
      <c r="J60" s="79">
        <v>2.4</v>
      </c>
      <c r="K60" s="79">
        <v>8.6999999999999993</v>
      </c>
      <c r="L60" s="79">
        <v>8.6999999999999993</v>
      </c>
      <c r="M60" s="221">
        <v>8.5</v>
      </c>
      <c r="N60" s="22">
        <v>8.6999999999999993</v>
      </c>
      <c r="O60" s="79">
        <v>8.5</v>
      </c>
      <c r="P60" s="79">
        <v>2.4</v>
      </c>
      <c r="Q60" s="79">
        <v>8.6999999999999993</v>
      </c>
      <c r="R60" s="79">
        <v>8.6</v>
      </c>
      <c r="S60" s="221">
        <v>8.6</v>
      </c>
      <c r="T60" s="101">
        <f t="shared" si="23"/>
        <v>137.60000000000002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8.6999999999999993</v>
      </c>
      <c r="D61" s="79">
        <v>2.2000000000000002</v>
      </c>
      <c r="E61" s="79">
        <v>8.9</v>
      </c>
      <c r="F61" s="79">
        <v>8.9</v>
      </c>
      <c r="G61" s="221">
        <v>8.6999999999999993</v>
      </c>
      <c r="H61" s="22">
        <v>8.8000000000000007</v>
      </c>
      <c r="I61" s="79">
        <v>8.6999999999999993</v>
      </c>
      <c r="J61" s="79">
        <v>2.4</v>
      </c>
      <c r="K61" s="79">
        <v>8.6999999999999993</v>
      </c>
      <c r="L61" s="79">
        <v>8.6999999999999993</v>
      </c>
      <c r="M61" s="221">
        <v>8.5</v>
      </c>
      <c r="N61" s="22">
        <v>8.6999999999999993</v>
      </c>
      <c r="O61" s="79">
        <v>8.5</v>
      </c>
      <c r="P61" s="79">
        <v>2.4</v>
      </c>
      <c r="Q61" s="79">
        <v>8.6999999999999993</v>
      </c>
      <c r="R61" s="79">
        <v>8.6</v>
      </c>
      <c r="S61" s="221">
        <v>8.6</v>
      </c>
      <c r="T61" s="101">
        <f t="shared" si="23"/>
        <v>137.60000000000002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2.2000000000000002</v>
      </c>
      <c r="E62" s="79">
        <v>8.9</v>
      </c>
      <c r="F62" s="79">
        <v>8.9</v>
      </c>
      <c r="G62" s="221">
        <v>8.6999999999999993</v>
      </c>
      <c r="H62" s="22">
        <v>8.9</v>
      </c>
      <c r="I62" s="79">
        <v>8.6999999999999993</v>
      </c>
      <c r="J62" s="79">
        <v>2.4</v>
      </c>
      <c r="K62" s="79">
        <v>8.6999999999999993</v>
      </c>
      <c r="L62" s="79">
        <v>8.6999999999999993</v>
      </c>
      <c r="M62" s="221">
        <v>8.6</v>
      </c>
      <c r="N62" s="22">
        <v>8.8000000000000007</v>
      </c>
      <c r="O62" s="79">
        <v>8.5</v>
      </c>
      <c r="P62" s="79">
        <v>2.5</v>
      </c>
      <c r="Q62" s="79">
        <v>8.8000000000000007</v>
      </c>
      <c r="R62" s="79">
        <v>8.6999999999999993</v>
      </c>
      <c r="S62" s="221">
        <v>8.6</v>
      </c>
      <c r="T62" s="101">
        <f t="shared" si="23"/>
        <v>138.19999999999999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8.9</v>
      </c>
      <c r="I63" s="79">
        <v>8.6999999999999993</v>
      </c>
      <c r="J63" s="79">
        <v>2.5</v>
      </c>
      <c r="K63" s="79">
        <v>8.6999999999999993</v>
      </c>
      <c r="L63" s="79">
        <v>8.6999999999999993</v>
      </c>
      <c r="M63" s="221">
        <v>8.6</v>
      </c>
      <c r="N63" s="22">
        <v>8.8000000000000007</v>
      </c>
      <c r="O63" s="79">
        <v>8.5</v>
      </c>
      <c r="P63" s="79">
        <v>2.5</v>
      </c>
      <c r="Q63" s="79">
        <v>8.8000000000000007</v>
      </c>
      <c r="R63" s="79">
        <v>8.6999999999999993</v>
      </c>
      <c r="S63" s="221">
        <v>8.6</v>
      </c>
      <c r="T63" s="101">
        <f t="shared" si="23"/>
        <v>138.39999999999998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2.2999999999999998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8.8000000000000007</v>
      </c>
      <c r="L64" s="79">
        <v>8.8000000000000007</v>
      </c>
      <c r="M64" s="221">
        <v>8.6</v>
      </c>
      <c r="N64" s="22">
        <v>8.8000000000000007</v>
      </c>
      <c r="O64" s="79">
        <v>8.5</v>
      </c>
      <c r="P64" s="79">
        <v>2.5</v>
      </c>
      <c r="Q64" s="79">
        <v>8.8000000000000007</v>
      </c>
      <c r="R64" s="79">
        <v>8.6999999999999993</v>
      </c>
      <c r="S64" s="221">
        <v>8.6</v>
      </c>
      <c r="T64" s="101">
        <f t="shared" si="23"/>
        <v>138.69999999999996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60.8</v>
      </c>
      <c r="D65" s="27">
        <f t="shared" si="24"/>
        <v>16.200000000000003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17.200000000000003</v>
      </c>
      <c r="K65" s="27">
        <f t="shared" si="24"/>
        <v>61</v>
      </c>
      <c r="L65" s="27">
        <f t="shared" si="24"/>
        <v>61</v>
      </c>
      <c r="M65" s="28">
        <f t="shared" si="24"/>
        <v>60.000000000000007</v>
      </c>
      <c r="N65" s="26">
        <f t="shared" si="24"/>
        <v>61.399999999999991</v>
      </c>
      <c r="O65" s="27">
        <f t="shared" si="24"/>
        <v>59.7</v>
      </c>
      <c r="P65" s="27">
        <f t="shared" si="24"/>
        <v>17.3</v>
      </c>
      <c r="Q65" s="27">
        <f t="shared" si="24"/>
        <v>61.199999999999989</v>
      </c>
      <c r="R65" s="27">
        <f t="shared" si="24"/>
        <v>60.5</v>
      </c>
      <c r="S65" s="28">
        <f t="shared" si="24"/>
        <v>60.2</v>
      </c>
      <c r="T65" s="101">
        <f t="shared" si="23"/>
        <v>966.7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135</v>
      </c>
      <c r="O66" s="30">
        <v>135.5</v>
      </c>
      <c r="P66" s="30">
        <v>137.5</v>
      </c>
      <c r="Q66" s="30">
        <v>134.5</v>
      </c>
      <c r="R66" s="30">
        <v>135</v>
      </c>
      <c r="S66" s="31">
        <v>134.5</v>
      </c>
      <c r="T66" s="102">
        <f>+((T65/T67)/7)*1000</f>
        <v>135.52502453385674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63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1019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8.7315999999999985</v>
      </c>
      <c r="D68" s="38">
        <f t="shared" si="25"/>
        <v>2.2368000000000001</v>
      </c>
      <c r="E68" s="38">
        <f t="shared" si="25"/>
        <v>8.907</v>
      </c>
      <c r="F68" s="38">
        <f t="shared" si="25"/>
        <v>8.907</v>
      </c>
      <c r="G68" s="39">
        <f t="shared" si="25"/>
        <v>8.7007999999999992</v>
      </c>
      <c r="H68" s="37">
        <f t="shared" si="25"/>
        <v>8.8559999999999999</v>
      </c>
      <c r="I68" s="38">
        <f t="shared" si="25"/>
        <v>8.7007999999999992</v>
      </c>
      <c r="J68" s="38">
        <f t="shared" si="25"/>
        <v>2.4523999999999999</v>
      </c>
      <c r="K68" s="38">
        <f t="shared" si="25"/>
        <v>8.7139999999999986</v>
      </c>
      <c r="L68" s="38">
        <f t="shared" si="25"/>
        <v>8.7139999999999986</v>
      </c>
      <c r="M68" s="39">
        <f t="shared" si="25"/>
        <v>8.566399999999998</v>
      </c>
      <c r="N68" s="37">
        <f t="shared" si="25"/>
        <v>8.7650000000000006</v>
      </c>
      <c r="O68" s="38">
        <f t="shared" si="25"/>
        <v>8.511099999999999</v>
      </c>
      <c r="P68" s="38">
        <f t="shared" si="25"/>
        <v>2.4649999999999999</v>
      </c>
      <c r="Q68" s="38">
        <f t="shared" si="25"/>
        <v>8.7594999999999992</v>
      </c>
      <c r="R68" s="38">
        <f t="shared" si="25"/>
        <v>8.6559999999999988</v>
      </c>
      <c r="S68" s="39">
        <f t="shared" si="25"/>
        <v>8.6112000000000002</v>
      </c>
      <c r="T68" s="116">
        <f>((T65*1000)/T67)/7</f>
        <v>135.52502453385674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60.97</v>
      </c>
      <c r="L69" s="42">
        <f t="shared" si="26"/>
        <v>60.97</v>
      </c>
      <c r="M69" s="87">
        <f t="shared" si="26"/>
        <v>60.031999999999996</v>
      </c>
      <c r="N69" s="41">
        <f t="shared" si="26"/>
        <v>61.424999999999997</v>
      </c>
      <c r="O69" s="42">
        <f t="shared" si="26"/>
        <v>59.755499999999998</v>
      </c>
      <c r="P69" s="42">
        <f t="shared" si="26"/>
        <v>17.324999999999999</v>
      </c>
      <c r="Q69" s="42">
        <f t="shared" si="26"/>
        <v>61.197499999999998</v>
      </c>
      <c r="R69" s="42">
        <f t="shared" si="26"/>
        <v>60.48</v>
      </c>
      <c r="S69" s="87">
        <f>((S67*S66)*7)/1000</f>
        <v>60.256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137.86848072562358</v>
      </c>
      <c r="D70" s="47">
        <f>+(D65/D67)/7*1000</f>
        <v>136.13445378151263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136.50793650793653</v>
      </c>
      <c r="K70" s="47">
        <f t="shared" si="27"/>
        <v>134.06593406593407</v>
      </c>
      <c r="L70" s="47">
        <f t="shared" si="27"/>
        <v>134.06593406593407</v>
      </c>
      <c r="M70" s="48">
        <f t="shared" si="27"/>
        <v>133.92857142857144</v>
      </c>
      <c r="N70" s="46">
        <f t="shared" si="27"/>
        <v>134.94505494505492</v>
      </c>
      <c r="O70" s="47">
        <f t="shared" si="27"/>
        <v>135.37414965986397</v>
      </c>
      <c r="P70" s="47">
        <f t="shared" si="27"/>
        <v>137.30158730158732</v>
      </c>
      <c r="Q70" s="47">
        <f t="shared" si="27"/>
        <v>134.50549450549448</v>
      </c>
      <c r="R70" s="47">
        <f t="shared" si="27"/>
        <v>135.04464285714286</v>
      </c>
      <c r="S70" s="48">
        <f>+(S65/S67)/7*1000</f>
        <v>134.375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9">
        <v>2</v>
      </c>
      <c r="F11" s="1"/>
      <c r="G11" s="1"/>
      <c r="H11" s="1"/>
      <c r="I11" s="1"/>
      <c r="J11" s="1"/>
      <c r="K11" s="439" t="s">
        <v>147</v>
      </c>
      <c r="L11" s="439"/>
      <c r="M11" s="410"/>
      <c r="N11" s="41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10"/>
      <c r="L12" s="410"/>
      <c r="M12" s="410"/>
      <c r="N12" s="41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60" t="s">
        <v>71</v>
      </c>
      <c r="I15" s="461"/>
      <c r="J15" s="461"/>
      <c r="K15" s="461"/>
      <c r="L15" s="461"/>
      <c r="M15" s="462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120.37675120000002</v>
      </c>
      <c r="C18" s="23">
        <v>117.82461120000001</v>
      </c>
      <c r="D18" s="23">
        <v>31.8732352</v>
      </c>
      <c r="E18" s="23">
        <v>120.6093192</v>
      </c>
      <c r="F18" s="122">
        <v>120.336428</v>
      </c>
      <c r="G18" s="24">
        <v>119.84933840000001</v>
      </c>
      <c r="H18" s="23">
        <v>121.0981536</v>
      </c>
      <c r="I18" s="23">
        <v>120.92967920000004</v>
      </c>
      <c r="J18" s="23">
        <v>32.189448000000006</v>
      </c>
      <c r="K18" s="23">
        <v>121.09608</v>
      </c>
      <c r="L18" s="23">
        <v>120.89746800000005</v>
      </c>
      <c r="M18" s="23">
        <v>120.96170800000002</v>
      </c>
      <c r="N18" s="22">
        <v>121.18672399999998</v>
      </c>
      <c r="O18" s="23">
        <v>121.88661199999999</v>
      </c>
      <c r="P18" s="23">
        <v>33.018412000000012</v>
      </c>
      <c r="Q18" s="23">
        <v>120.73728800000001</v>
      </c>
      <c r="R18" s="23">
        <v>120.28895920000002</v>
      </c>
      <c r="S18" s="24">
        <v>120.82733600000003</v>
      </c>
      <c r="T18" s="25">
        <f t="shared" ref="T18:T25" si="0">SUM(B18:S18)</f>
        <v>1905.9875512000001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120.37675120000002</v>
      </c>
      <c r="C19" s="23">
        <v>117.82461120000001</v>
      </c>
      <c r="D19" s="23">
        <v>31.8732352</v>
      </c>
      <c r="E19" s="23">
        <v>120.6093192</v>
      </c>
      <c r="F19" s="122">
        <v>120.336428</v>
      </c>
      <c r="G19" s="24">
        <v>119.84933840000001</v>
      </c>
      <c r="H19" s="23">
        <v>121.0981536</v>
      </c>
      <c r="I19" s="23">
        <v>120.92967920000004</v>
      </c>
      <c r="J19" s="23">
        <v>32.189448000000006</v>
      </c>
      <c r="K19" s="23">
        <v>121.09608</v>
      </c>
      <c r="L19" s="23">
        <v>120.89746800000005</v>
      </c>
      <c r="M19" s="23">
        <v>120.96170800000002</v>
      </c>
      <c r="N19" s="22">
        <v>121.18672399999998</v>
      </c>
      <c r="O19" s="23">
        <v>121.88661199999999</v>
      </c>
      <c r="P19" s="23">
        <v>33.018412000000012</v>
      </c>
      <c r="Q19" s="23">
        <v>120.73728800000001</v>
      </c>
      <c r="R19" s="23">
        <v>120.28895920000002</v>
      </c>
      <c r="S19" s="24">
        <v>120.82733600000003</v>
      </c>
      <c r="T19" s="25">
        <f t="shared" si="0"/>
        <v>1905.9875512000001</v>
      </c>
      <c r="V19" s="2"/>
      <c r="W19" s="19"/>
    </row>
    <row r="20" spans="1:32" ht="39.75" customHeight="1" x14ac:dyDescent="0.25">
      <c r="A20" s="91" t="s">
        <v>14</v>
      </c>
      <c r="B20" s="76">
        <v>119.42929951999997</v>
      </c>
      <c r="C20" s="23">
        <v>117.32199551999997</v>
      </c>
      <c r="D20" s="23">
        <v>31.938705919999997</v>
      </c>
      <c r="E20" s="23">
        <v>119.78315232000003</v>
      </c>
      <c r="F20" s="122">
        <v>119.66886880000001</v>
      </c>
      <c r="G20" s="24">
        <v>118.29962464</v>
      </c>
      <c r="H20" s="23">
        <v>120.48137855999997</v>
      </c>
      <c r="I20" s="23">
        <v>120.32532832</v>
      </c>
      <c r="J20" s="23">
        <v>32.035660800000002</v>
      </c>
      <c r="K20" s="23">
        <v>120.48220799999997</v>
      </c>
      <c r="L20" s="23">
        <v>120.33821279999999</v>
      </c>
      <c r="M20" s="23">
        <v>120.31251679999998</v>
      </c>
      <c r="N20" s="22">
        <v>120.6693904</v>
      </c>
      <c r="O20" s="23">
        <v>121.0597552</v>
      </c>
      <c r="P20" s="23">
        <v>32.821275199999988</v>
      </c>
      <c r="Q20" s="23">
        <v>120.17884479999998</v>
      </c>
      <c r="R20" s="23">
        <v>119.68785631999999</v>
      </c>
      <c r="S20" s="24">
        <v>119.69594559999999</v>
      </c>
      <c r="T20" s="25">
        <f t="shared" si="0"/>
        <v>1894.5300195199998</v>
      </c>
      <c r="V20" s="2"/>
      <c r="W20" s="19"/>
    </row>
    <row r="21" spans="1:32" ht="39.950000000000003" customHeight="1" x14ac:dyDescent="0.25">
      <c r="A21" s="92" t="s">
        <v>15</v>
      </c>
      <c r="B21" s="76">
        <v>119.42929951999997</v>
      </c>
      <c r="C21" s="23">
        <v>117.32199551999997</v>
      </c>
      <c r="D21" s="23">
        <v>31.938705919999997</v>
      </c>
      <c r="E21" s="23">
        <v>119.78315232000003</v>
      </c>
      <c r="F21" s="122">
        <v>119.66886880000001</v>
      </c>
      <c r="G21" s="24">
        <v>118.29962464</v>
      </c>
      <c r="H21" s="23">
        <v>120.48137855999997</v>
      </c>
      <c r="I21" s="23">
        <v>120.32532832</v>
      </c>
      <c r="J21" s="23">
        <v>32.035660800000002</v>
      </c>
      <c r="K21" s="23">
        <v>120.48220799999997</v>
      </c>
      <c r="L21" s="23">
        <v>120.33821279999999</v>
      </c>
      <c r="M21" s="23">
        <v>120.31251679999998</v>
      </c>
      <c r="N21" s="22">
        <v>120.6693904</v>
      </c>
      <c r="O21" s="23">
        <v>121.0597552</v>
      </c>
      <c r="P21" s="23">
        <v>32.821275199999988</v>
      </c>
      <c r="Q21" s="23">
        <v>120.17884479999998</v>
      </c>
      <c r="R21" s="23">
        <v>119.68785631999999</v>
      </c>
      <c r="S21" s="24">
        <v>119.69594559999999</v>
      </c>
      <c r="T21" s="25">
        <f t="shared" si="0"/>
        <v>1894.5300195199998</v>
      </c>
      <c r="V21" s="2"/>
      <c r="W21" s="19"/>
    </row>
    <row r="22" spans="1:32" ht="39.950000000000003" customHeight="1" x14ac:dyDescent="0.25">
      <c r="A22" s="91" t="s">
        <v>16</v>
      </c>
      <c r="B22" s="76">
        <v>119.42929951999997</v>
      </c>
      <c r="C22" s="23">
        <v>117.32199551999997</v>
      </c>
      <c r="D22" s="23">
        <v>31.938705919999997</v>
      </c>
      <c r="E22" s="23">
        <v>119.78315232000003</v>
      </c>
      <c r="F22" s="122">
        <v>119.66886880000001</v>
      </c>
      <c r="G22" s="24">
        <v>118.29962464</v>
      </c>
      <c r="H22" s="23">
        <v>120.48137855999997</v>
      </c>
      <c r="I22" s="23">
        <v>120.32532832</v>
      </c>
      <c r="J22" s="23">
        <v>32.035660800000002</v>
      </c>
      <c r="K22" s="23">
        <v>120.48220799999997</v>
      </c>
      <c r="L22" s="23">
        <v>120.33821279999999</v>
      </c>
      <c r="M22" s="23">
        <v>120.31251679999998</v>
      </c>
      <c r="N22" s="22">
        <v>120.6693904</v>
      </c>
      <c r="O22" s="23">
        <v>121.0597552</v>
      </c>
      <c r="P22" s="23">
        <v>32.821275199999988</v>
      </c>
      <c r="Q22" s="23">
        <v>120.17884479999998</v>
      </c>
      <c r="R22" s="23">
        <v>119.68785631999999</v>
      </c>
      <c r="S22" s="24">
        <v>119.69594559999999</v>
      </c>
      <c r="T22" s="25">
        <f t="shared" si="0"/>
        <v>1894.5300195199998</v>
      </c>
      <c r="V22" s="2"/>
      <c r="W22" s="19"/>
    </row>
    <row r="23" spans="1:32" ht="39.950000000000003" customHeight="1" x14ac:dyDescent="0.25">
      <c r="A23" s="92" t="s">
        <v>17</v>
      </c>
      <c r="B23" s="76">
        <v>119.42929951999997</v>
      </c>
      <c r="C23" s="23">
        <v>117.32199551999997</v>
      </c>
      <c r="D23" s="23">
        <v>31.938705919999997</v>
      </c>
      <c r="E23" s="23">
        <v>119.78315232000003</v>
      </c>
      <c r="F23" s="122">
        <v>119.66886880000001</v>
      </c>
      <c r="G23" s="24">
        <v>118.29962464</v>
      </c>
      <c r="H23" s="23">
        <v>120.48137855999997</v>
      </c>
      <c r="I23" s="23">
        <v>120.32532832</v>
      </c>
      <c r="J23" s="23">
        <v>32.035660800000002</v>
      </c>
      <c r="K23" s="23">
        <v>120.48220799999997</v>
      </c>
      <c r="L23" s="23">
        <v>120.33821279999999</v>
      </c>
      <c r="M23" s="23">
        <v>120.31251679999998</v>
      </c>
      <c r="N23" s="22">
        <v>120.6693904</v>
      </c>
      <c r="O23" s="23">
        <v>121.0597552</v>
      </c>
      <c r="P23" s="23">
        <v>32.821275199999988</v>
      </c>
      <c r="Q23" s="23">
        <v>120.17884479999998</v>
      </c>
      <c r="R23" s="23">
        <v>119.68785631999999</v>
      </c>
      <c r="S23" s="24">
        <v>119.69594559999999</v>
      </c>
      <c r="T23" s="25">
        <f t="shared" si="0"/>
        <v>1894.5300195199998</v>
      </c>
      <c r="V23" s="2"/>
      <c r="W23" s="19"/>
    </row>
    <row r="24" spans="1:32" ht="39.950000000000003" customHeight="1" x14ac:dyDescent="0.25">
      <c r="A24" s="91" t="s">
        <v>18</v>
      </c>
      <c r="B24" s="76">
        <v>119.42929951999997</v>
      </c>
      <c r="C24" s="23">
        <v>117.32199551999997</v>
      </c>
      <c r="D24" s="23">
        <v>31.938705919999997</v>
      </c>
      <c r="E24" s="23">
        <v>119.78315232000003</v>
      </c>
      <c r="F24" s="122">
        <v>119.66886880000001</v>
      </c>
      <c r="G24" s="24">
        <v>118.29962464</v>
      </c>
      <c r="H24" s="23">
        <v>120.48137855999997</v>
      </c>
      <c r="I24" s="23">
        <v>120.32532832</v>
      </c>
      <c r="J24" s="23">
        <v>32.035660800000002</v>
      </c>
      <c r="K24" s="23">
        <v>120.48220799999997</v>
      </c>
      <c r="L24" s="23">
        <v>120.33821279999999</v>
      </c>
      <c r="M24" s="23">
        <v>120.31251679999998</v>
      </c>
      <c r="N24" s="22">
        <v>120.6693904</v>
      </c>
      <c r="O24" s="23">
        <v>121.0597552</v>
      </c>
      <c r="P24" s="23">
        <v>32.821275199999988</v>
      </c>
      <c r="Q24" s="23">
        <v>120.17884479999998</v>
      </c>
      <c r="R24" s="23">
        <v>119.68785631999999</v>
      </c>
      <c r="S24" s="24">
        <v>119.69594559999999</v>
      </c>
      <c r="T24" s="25">
        <f t="shared" si="0"/>
        <v>1894.5300195199998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837.89999999999986</v>
      </c>
      <c r="C25" s="27">
        <f t="shared" si="1"/>
        <v>822.25919999999985</v>
      </c>
      <c r="D25" s="27">
        <f t="shared" si="1"/>
        <v>223.43999999999997</v>
      </c>
      <c r="E25" s="27">
        <f t="shared" si="1"/>
        <v>840.13440000000003</v>
      </c>
      <c r="F25" s="27">
        <f t="shared" si="1"/>
        <v>839.01720000000012</v>
      </c>
      <c r="G25" s="228">
        <f t="shared" si="1"/>
        <v>831.19680000000017</v>
      </c>
      <c r="H25" s="27">
        <f t="shared" si="1"/>
        <v>844.60319999999979</v>
      </c>
      <c r="I25" s="27">
        <f t="shared" si="1"/>
        <v>843.4860000000001</v>
      </c>
      <c r="J25" s="27">
        <f t="shared" si="1"/>
        <v>224.55720000000008</v>
      </c>
      <c r="K25" s="27">
        <f t="shared" si="1"/>
        <v>844.6031999999999</v>
      </c>
      <c r="L25" s="27">
        <f t="shared" si="1"/>
        <v>843.48599999999999</v>
      </c>
      <c r="M25" s="27">
        <f t="shared" si="1"/>
        <v>843.48599999999999</v>
      </c>
      <c r="N25" s="26">
        <f>SUM(N18:N24)</f>
        <v>845.72039999999993</v>
      </c>
      <c r="O25" s="27">
        <f t="shared" ref="O25:Q25" si="2">SUM(O18:O24)</f>
        <v>849.072</v>
      </c>
      <c r="P25" s="27">
        <f t="shared" si="2"/>
        <v>230.14319999999998</v>
      </c>
      <c r="Q25" s="27">
        <f t="shared" si="2"/>
        <v>842.36879999999996</v>
      </c>
      <c r="R25" s="27">
        <f>SUM(R18:R24)</f>
        <v>839.01720000000012</v>
      </c>
      <c r="S25" s="28">
        <f t="shared" ref="S25" si="3">SUM(S18:S24)</f>
        <v>840.13439999999991</v>
      </c>
      <c r="T25" s="25">
        <f t="shared" si="0"/>
        <v>13284.625199999999</v>
      </c>
    </row>
    <row r="26" spans="1:32" s="2" customFormat="1" ht="36.75" customHeight="1" x14ac:dyDescent="0.25">
      <c r="A26" s="93" t="s">
        <v>19</v>
      </c>
      <c r="B26" s="208">
        <v>159.6</v>
      </c>
      <c r="C26" s="30">
        <v>159.6</v>
      </c>
      <c r="D26" s="30">
        <v>159.6</v>
      </c>
      <c r="E26" s="30">
        <v>159.6</v>
      </c>
      <c r="F26" s="30">
        <v>159.6</v>
      </c>
      <c r="G26" s="229">
        <v>159.6</v>
      </c>
      <c r="H26" s="30">
        <v>159.6</v>
      </c>
      <c r="I26" s="30">
        <v>159.6</v>
      </c>
      <c r="J26" s="30">
        <v>159.6</v>
      </c>
      <c r="K26" s="30">
        <v>159.6</v>
      </c>
      <c r="L26" s="30">
        <v>159.6</v>
      </c>
      <c r="M26" s="30">
        <v>159.6</v>
      </c>
      <c r="N26" s="29">
        <v>159.6</v>
      </c>
      <c r="O26" s="30">
        <v>159.6</v>
      </c>
      <c r="P26" s="30">
        <v>159.6</v>
      </c>
      <c r="Q26" s="30">
        <v>159.6</v>
      </c>
      <c r="R26" s="30">
        <v>159.6</v>
      </c>
      <c r="S26" s="31">
        <v>159.6</v>
      </c>
      <c r="T26" s="32">
        <f>+((T25/T27)/7)*1000</f>
        <v>159.6</v>
      </c>
    </row>
    <row r="27" spans="1:32" s="2" customFormat="1" ht="33" customHeight="1" x14ac:dyDescent="0.25">
      <c r="A27" s="94" t="s">
        <v>20</v>
      </c>
      <c r="B27" s="209">
        <v>750</v>
      </c>
      <c r="C27" s="34">
        <v>736</v>
      </c>
      <c r="D27" s="34">
        <v>200</v>
      </c>
      <c r="E27" s="34">
        <v>752</v>
      </c>
      <c r="F27" s="34">
        <v>751</v>
      </c>
      <c r="G27" s="230">
        <v>744</v>
      </c>
      <c r="H27" s="34">
        <v>756</v>
      </c>
      <c r="I27" s="34">
        <v>755</v>
      </c>
      <c r="J27" s="34">
        <v>201</v>
      </c>
      <c r="K27" s="34">
        <v>756</v>
      </c>
      <c r="L27" s="34">
        <v>755</v>
      </c>
      <c r="M27" s="34">
        <v>755</v>
      </c>
      <c r="N27" s="33">
        <v>757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11891</v>
      </c>
      <c r="U27" s="2">
        <f>((T25*1000)/T27)/7</f>
        <v>159.6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119.42929951999997</v>
      </c>
      <c r="C28" s="84">
        <f t="shared" si="4"/>
        <v>117.32199551999997</v>
      </c>
      <c r="D28" s="84">
        <f t="shared" si="4"/>
        <v>31.938705919999997</v>
      </c>
      <c r="E28" s="84">
        <f t="shared" si="4"/>
        <v>119.78315232000003</v>
      </c>
      <c r="F28" s="84">
        <f t="shared" si="4"/>
        <v>119.66886880000001</v>
      </c>
      <c r="G28" s="84">
        <f t="shared" si="4"/>
        <v>118.29962464</v>
      </c>
      <c r="H28" s="84">
        <f t="shared" si="4"/>
        <v>120.48137855999997</v>
      </c>
      <c r="I28" s="84">
        <f t="shared" si="4"/>
        <v>120.32532832</v>
      </c>
      <c r="J28" s="84">
        <f t="shared" si="4"/>
        <v>32.035660800000002</v>
      </c>
      <c r="K28" s="84">
        <f t="shared" si="4"/>
        <v>120.48220799999997</v>
      </c>
      <c r="L28" s="84">
        <f t="shared" si="4"/>
        <v>120.33821279999999</v>
      </c>
      <c r="M28" s="84">
        <f t="shared" si="4"/>
        <v>120.31251679999998</v>
      </c>
      <c r="N28" s="84">
        <f t="shared" si="4"/>
        <v>120.6693904</v>
      </c>
      <c r="O28" s="84">
        <f t="shared" si="4"/>
        <v>121.0597552</v>
      </c>
      <c r="P28" s="84">
        <f t="shared" si="4"/>
        <v>32.821275199999988</v>
      </c>
      <c r="Q28" s="84">
        <f t="shared" si="4"/>
        <v>120.17884479999998</v>
      </c>
      <c r="R28" s="84">
        <f t="shared" si="4"/>
        <v>119.68785631999999</v>
      </c>
      <c r="S28" s="231">
        <f t="shared" si="4"/>
        <v>119.69594559999999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837.9</v>
      </c>
      <c r="C29" s="42">
        <f t="shared" si="5"/>
        <v>822.25919999999996</v>
      </c>
      <c r="D29" s="42">
        <f t="shared" si="5"/>
        <v>223.44</v>
      </c>
      <c r="E29" s="42">
        <f>((E27*E26)*7)/1000</f>
        <v>840.13440000000003</v>
      </c>
      <c r="F29" s="42">
        <f>((F27*F26)*7)/1000</f>
        <v>839.0172</v>
      </c>
      <c r="G29" s="232">
        <f>((G27*G26)*7)/1000</f>
        <v>831.19679999999994</v>
      </c>
      <c r="H29" s="42">
        <f t="shared" ref="H29" si="6">((H27*H26)*7)/1000</f>
        <v>844.6031999999999</v>
      </c>
      <c r="I29" s="42">
        <f>((I27*I26)*7)/1000</f>
        <v>843.48599999999999</v>
      </c>
      <c r="J29" s="42">
        <f t="shared" ref="J29:M29" si="7">((J27*J26)*7)/1000</f>
        <v>224.55719999999999</v>
      </c>
      <c r="K29" s="42">
        <f t="shared" si="7"/>
        <v>844.6031999999999</v>
      </c>
      <c r="L29" s="42">
        <f t="shared" si="7"/>
        <v>843.48599999999999</v>
      </c>
      <c r="M29" s="42">
        <f t="shared" si="7"/>
        <v>843.48599999999999</v>
      </c>
      <c r="N29" s="41">
        <f>((N27*N26)*7)/1000</f>
        <v>845.72040000000004</v>
      </c>
      <c r="O29" s="42">
        <f>((O27*O26)*7)/1000</f>
        <v>849.072</v>
      </c>
      <c r="P29" s="42">
        <f t="shared" ref="P29:S29" si="8">((P27*P26)*7)/1000</f>
        <v>230.14319999999998</v>
      </c>
      <c r="Q29" s="42">
        <f t="shared" si="8"/>
        <v>842.36879999999996</v>
      </c>
      <c r="R29" s="43">
        <f t="shared" si="8"/>
        <v>839.0172</v>
      </c>
      <c r="S29" s="44">
        <f t="shared" si="8"/>
        <v>840.13440000000003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159.59999999999997</v>
      </c>
      <c r="C30" s="47">
        <f t="shared" si="9"/>
        <v>159.59999999999997</v>
      </c>
      <c r="D30" s="47">
        <f t="shared" si="9"/>
        <v>159.59999999999997</v>
      </c>
      <c r="E30" s="47">
        <f>+(E25/E27)/7*1000</f>
        <v>159.6</v>
      </c>
      <c r="F30" s="47">
        <f t="shared" ref="F30:H30" si="10">+(F25/F27)/7*1000</f>
        <v>159.60000000000002</v>
      </c>
      <c r="G30" s="233">
        <f t="shared" si="10"/>
        <v>159.60000000000002</v>
      </c>
      <c r="H30" s="47">
        <f t="shared" si="10"/>
        <v>159.59999999999997</v>
      </c>
      <c r="I30" s="47">
        <f>+(I25/I27)/7*1000</f>
        <v>159.60000000000002</v>
      </c>
      <c r="J30" s="47">
        <f t="shared" ref="J30:M30" si="11">+(J25/J27)/7*1000</f>
        <v>159.60000000000005</v>
      </c>
      <c r="K30" s="47">
        <f t="shared" si="11"/>
        <v>159.6</v>
      </c>
      <c r="L30" s="47">
        <f t="shared" si="11"/>
        <v>159.6</v>
      </c>
      <c r="M30" s="47">
        <f t="shared" si="11"/>
        <v>159.6</v>
      </c>
      <c r="N30" s="46">
        <f>+(N25/N27)/7*1000</f>
        <v>159.6</v>
      </c>
      <c r="O30" s="47">
        <f t="shared" ref="O30:S30" si="12">+(O25/O27)/7*1000</f>
        <v>159.6</v>
      </c>
      <c r="P30" s="47">
        <f t="shared" si="12"/>
        <v>159.6</v>
      </c>
      <c r="Q30" s="47">
        <f t="shared" si="12"/>
        <v>159.6</v>
      </c>
      <c r="R30" s="47">
        <f t="shared" si="12"/>
        <v>159.60000000000002</v>
      </c>
      <c r="S30" s="48">
        <f t="shared" si="12"/>
        <v>159.6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99.508499999999998</v>
      </c>
      <c r="C39" s="79">
        <v>99.666450000000012</v>
      </c>
      <c r="D39" s="79">
        <v>25.745849999999997</v>
      </c>
      <c r="E39" s="79">
        <v>97.771049999999974</v>
      </c>
      <c r="F39" s="79">
        <v>97.297200000000004</v>
      </c>
      <c r="G39" s="79">
        <v>99.192599999999985</v>
      </c>
      <c r="H39" s="79"/>
      <c r="I39" s="101">
        <f t="shared" ref="I39:I46" si="13">SUM(B39:H39)</f>
        <v>519.18164999999999</v>
      </c>
      <c r="J39" s="138"/>
      <c r="K39" s="91" t="s">
        <v>12</v>
      </c>
      <c r="L39" s="79">
        <v>8.1</v>
      </c>
      <c r="M39" s="79">
        <v>7.7</v>
      </c>
      <c r="N39" s="79">
        <v>1.8</v>
      </c>
      <c r="O39" s="79">
        <v>6.9</v>
      </c>
      <c r="P39" s="79">
        <v>6.8</v>
      </c>
      <c r="Q39" s="79">
        <v>6.7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99.508499999999998</v>
      </c>
      <c r="C40" s="79">
        <v>99.666450000000012</v>
      </c>
      <c r="D40" s="79">
        <v>25.745849999999997</v>
      </c>
      <c r="E40" s="79">
        <v>97.771049999999974</v>
      </c>
      <c r="F40" s="79">
        <v>97.297200000000004</v>
      </c>
      <c r="G40" s="79">
        <v>99.192599999999985</v>
      </c>
      <c r="H40" s="79"/>
      <c r="I40" s="101">
        <f t="shared" si="13"/>
        <v>519.18164999999999</v>
      </c>
      <c r="J40" s="2"/>
      <c r="K40" s="92" t="s">
        <v>13</v>
      </c>
      <c r="L40" s="79">
        <v>8.1</v>
      </c>
      <c r="M40" s="79">
        <v>7.6</v>
      </c>
      <c r="N40" s="79">
        <v>1.7</v>
      </c>
      <c r="O40" s="79">
        <v>6.9</v>
      </c>
      <c r="P40" s="79">
        <v>6.6</v>
      </c>
      <c r="Q40" s="79">
        <v>6.5</v>
      </c>
      <c r="R40" s="101">
        <f t="shared" si="14"/>
        <v>37.4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99.508499999999998</v>
      </c>
      <c r="C41" s="79">
        <v>99.666450000000012</v>
      </c>
      <c r="D41" s="79">
        <v>25.745849999999997</v>
      </c>
      <c r="E41" s="79">
        <v>97.771049999999974</v>
      </c>
      <c r="F41" s="79">
        <v>97.297200000000004</v>
      </c>
      <c r="G41" s="79">
        <v>99.192599999999985</v>
      </c>
      <c r="H41" s="23"/>
      <c r="I41" s="101">
        <f t="shared" si="13"/>
        <v>519.18164999999999</v>
      </c>
      <c r="J41" s="2"/>
      <c r="K41" s="91" t="s">
        <v>14</v>
      </c>
      <c r="L41" s="79">
        <v>8.1</v>
      </c>
      <c r="M41" s="79">
        <v>7.6</v>
      </c>
      <c r="N41" s="79">
        <v>1.7</v>
      </c>
      <c r="O41" s="79">
        <v>6.9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99.508499999999998</v>
      </c>
      <c r="C42" s="79">
        <v>99.666450000000012</v>
      </c>
      <c r="D42" s="79">
        <v>25.745849999999997</v>
      </c>
      <c r="E42" s="79">
        <v>97.771049999999974</v>
      </c>
      <c r="F42" s="79">
        <v>97.297200000000004</v>
      </c>
      <c r="G42" s="79">
        <v>99.192599999999985</v>
      </c>
      <c r="H42" s="79"/>
      <c r="I42" s="101">
        <f t="shared" si="13"/>
        <v>519.18164999999999</v>
      </c>
      <c r="J42" s="2"/>
      <c r="K42" s="92" t="s">
        <v>15</v>
      </c>
      <c r="L42" s="79">
        <v>8.1</v>
      </c>
      <c r="M42" s="79">
        <v>7.7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99.508499999999998</v>
      </c>
      <c r="C43" s="79">
        <v>99.666450000000012</v>
      </c>
      <c r="D43" s="79">
        <v>25.745849999999997</v>
      </c>
      <c r="E43" s="79">
        <v>97.771049999999974</v>
      </c>
      <c r="F43" s="79">
        <v>97.297200000000004</v>
      </c>
      <c r="G43" s="79">
        <v>99.192599999999985</v>
      </c>
      <c r="H43" s="79"/>
      <c r="I43" s="101">
        <f t="shared" si="13"/>
        <v>519.18164999999999</v>
      </c>
      <c r="J43" s="2"/>
      <c r="K43" s="91" t="s">
        <v>16</v>
      </c>
      <c r="L43" s="79">
        <v>8.1</v>
      </c>
      <c r="M43" s="79">
        <v>7.7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99.508499999999998</v>
      </c>
      <c r="C44" s="79">
        <v>99.666450000000012</v>
      </c>
      <c r="D44" s="79">
        <v>25.745849999999997</v>
      </c>
      <c r="E44" s="79">
        <v>97.771049999999974</v>
      </c>
      <c r="F44" s="79">
        <v>97.297200000000004</v>
      </c>
      <c r="G44" s="79">
        <v>99.192599999999985</v>
      </c>
      <c r="H44" s="79"/>
      <c r="I44" s="101">
        <f t="shared" si="13"/>
        <v>519.18164999999999</v>
      </c>
      <c r="J44" s="2"/>
      <c r="K44" s="92" t="s">
        <v>17</v>
      </c>
      <c r="L44" s="79">
        <v>8.1999999999999993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37.9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99.508499999999998</v>
      </c>
      <c r="C45" s="79">
        <v>99.666450000000012</v>
      </c>
      <c r="D45" s="79">
        <v>25.745849999999997</v>
      </c>
      <c r="E45" s="79">
        <v>97.771049999999974</v>
      </c>
      <c r="F45" s="79">
        <v>97.297200000000004</v>
      </c>
      <c r="G45" s="79">
        <v>99.192599999999985</v>
      </c>
      <c r="H45" s="79"/>
      <c r="I45" s="101">
        <f t="shared" si="13"/>
        <v>519.18164999999999</v>
      </c>
      <c r="J45" s="2"/>
      <c r="K45" s="91" t="s">
        <v>18</v>
      </c>
      <c r="L45" s="79">
        <v>8.1999999999999993</v>
      </c>
      <c r="M45" s="79">
        <v>7.7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696.55950000000007</v>
      </c>
      <c r="C46" s="27">
        <f t="shared" si="15"/>
        <v>697.66515000000015</v>
      </c>
      <c r="D46" s="27">
        <f t="shared" si="15"/>
        <v>180.22094999999996</v>
      </c>
      <c r="E46" s="27">
        <f t="shared" si="15"/>
        <v>684.39734999999973</v>
      </c>
      <c r="F46" s="27">
        <f t="shared" si="15"/>
        <v>681.08039999999994</v>
      </c>
      <c r="G46" s="27">
        <f t="shared" si="15"/>
        <v>694.34819999999991</v>
      </c>
      <c r="H46" s="27">
        <f t="shared" si="15"/>
        <v>0</v>
      </c>
      <c r="I46" s="101">
        <f t="shared" si="13"/>
        <v>3634.2715499999995</v>
      </c>
      <c r="K46" s="77" t="s">
        <v>10</v>
      </c>
      <c r="L46" s="81">
        <f t="shared" ref="L46:Q46" si="16">SUM(L39:L45)</f>
        <v>56.900000000000006</v>
      </c>
      <c r="M46" s="27">
        <f t="shared" si="16"/>
        <v>53.7</v>
      </c>
      <c r="N46" s="27">
        <f t="shared" si="16"/>
        <v>12.300000000000002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264.20000000000005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157.94999999999999</v>
      </c>
      <c r="C47" s="30">
        <v>157.94999999999999</v>
      </c>
      <c r="D47" s="30">
        <v>157.94999999999999</v>
      </c>
      <c r="E47" s="30">
        <v>157.94999999999999</v>
      </c>
      <c r="F47" s="30">
        <v>157.94999999999999</v>
      </c>
      <c r="G47" s="30">
        <v>157.94999999999999</v>
      </c>
      <c r="H47" s="30"/>
      <c r="I47" s="102">
        <f>+((I46/I48)/7)*1000</f>
        <v>157.94999999999999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134.31621759023895</v>
      </c>
      <c r="S47" s="63"/>
      <c r="T47" s="63"/>
    </row>
    <row r="48" spans="1:30" ht="33.75" customHeight="1" x14ac:dyDescent="0.25">
      <c r="A48" s="94" t="s">
        <v>20</v>
      </c>
      <c r="B48" s="83">
        <v>630</v>
      </c>
      <c r="C48" s="34">
        <v>631</v>
      </c>
      <c r="D48" s="34">
        <v>163</v>
      </c>
      <c r="E48" s="34">
        <v>619</v>
      </c>
      <c r="F48" s="34">
        <v>616</v>
      </c>
      <c r="G48" s="34">
        <v>628</v>
      </c>
      <c r="H48" s="34"/>
      <c r="I48" s="103">
        <f>SUM(B48:H48)</f>
        <v>3287</v>
      </c>
      <c r="J48" s="64"/>
      <c r="K48" s="94" t="s">
        <v>20</v>
      </c>
      <c r="L48" s="106">
        <v>60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99.508499999999998</v>
      </c>
      <c r="C49" s="38">
        <f t="shared" si="17"/>
        <v>99.666450000000012</v>
      </c>
      <c r="D49" s="38">
        <f t="shared" si="17"/>
        <v>25.745849999999997</v>
      </c>
      <c r="E49" s="38">
        <f t="shared" si="17"/>
        <v>97.771049999999974</v>
      </c>
      <c r="F49" s="38">
        <f t="shared" si="17"/>
        <v>97.297200000000004</v>
      </c>
      <c r="G49" s="38">
        <f t="shared" si="17"/>
        <v>99.192599999999985</v>
      </c>
      <c r="H49" s="38">
        <f t="shared" si="17"/>
        <v>0</v>
      </c>
      <c r="I49" s="104">
        <f>((I46*1000)/I48)/7</f>
        <v>157.94999999999999</v>
      </c>
      <c r="K49" s="95" t="s">
        <v>21</v>
      </c>
      <c r="L49" s="84">
        <f>((L48*L47)*7/1000-L39)/6</f>
        <v>8.1349999999999998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6.9122500000000002</v>
      </c>
      <c r="P49" s="38">
        <f t="shared" si="18"/>
        <v>6.6833333333333336</v>
      </c>
      <c r="Q49" s="38">
        <f t="shared" si="18"/>
        <v>6.5541666666666663</v>
      </c>
      <c r="R49" s="113">
        <f>((R46*1000)/R48)/7</f>
        <v>134.31621759023898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696.55949999999996</v>
      </c>
      <c r="C50" s="42">
        <f t="shared" si="19"/>
        <v>697.66515000000004</v>
      </c>
      <c r="D50" s="42">
        <f t="shared" si="19"/>
        <v>180.22094999999999</v>
      </c>
      <c r="E50" s="42">
        <f t="shared" si="19"/>
        <v>684.39734999999985</v>
      </c>
      <c r="F50" s="42">
        <f t="shared" si="19"/>
        <v>681.08040000000005</v>
      </c>
      <c r="G50" s="42">
        <f t="shared" si="19"/>
        <v>694.34819999999991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56.91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157.95000000000002</v>
      </c>
      <c r="C51" s="47">
        <f t="shared" si="21"/>
        <v>157.95000000000005</v>
      </c>
      <c r="D51" s="47">
        <f t="shared" si="21"/>
        <v>157.94999999999999</v>
      </c>
      <c r="E51" s="47">
        <f t="shared" si="21"/>
        <v>157.94999999999996</v>
      </c>
      <c r="F51" s="47">
        <f t="shared" si="21"/>
        <v>157.94999999999999</v>
      </c>
      <c r="G51" s="47">
        <f t="shared" si="21"/>
        <v>157.94999999999999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135.47619047619051</v>
      </c>
      <c r="M51" s="47">
        <f t="shared" si="22"/>
        <v>134.58646616541353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2.2999999999999998</v>
      </c>
      <c r="E58" s="79">
        <v>8.9</v>
      </c>
      <c r="F58" s="79">
        <v>8.9</v>
      </c>
      <c r="G58" s="221">
        <v>8.6999999999999993</v>
      </c>
      <c r="H58" s="22">
        <v>8.9</v>
      </c>
      <c r="I58" s="79">
        <v>8.6999999999999993</v>
      </c>
      <c r="J58" s="79">
        <v>2.5</v>
      </c>
      <c r="K58" s="79">
        <v>8.8000000000000007</v>
      </c>
      <c r="L58" s="79">
        <v>8.8000000000000007</v>
      </c>
      <c r="M58" s="221">
        <v>8.6</v>
      </c>
      <c r="N58" s="22">
        <v>9.4</v>
      </c>
      <c r="O58" s="79">
        <v>9.4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138.69999999999999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2.2999999999999998</v>
      </c>
      <c r="E59" s="79">
        <v>8.9</v>
      </c>
      <c r="F59" s="79">
        <v>8.9</v>
      </c>
      <c r="G59" s="221">
        <v>8.6999999999999993</v>
      </c>
      <c r="H59" s="22">
        <v>8.9</v>
      </c>
      <c r="I59" s="79">
        <v>8.6999999999999993</v>
      </c>
      <c r="J59" s="79">
        <v>2.5</v>
      </c>
      <c r="K59" s="79">
        <v>8.8000000000000007</v>
      </c>
      <c r="L59" s="79">
        <v>8.8000000000000007</v>
      </c>
      <c r="M59" s="221">
        <v>8.6</v>
      </c>
      <c r="N59" s="22">
        <v>9.4</v>
      </c>
      <c r="O59" s="79">
        <v>9.4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138.69999999999999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</v>
      </c>
      <c r="D60" s="79">
        <v>2.2999999999999998</v>
      </c>
      <c r="E60" s="79">
        <v>8.9</v>
      </c>
      <c r="F60" s="79">
        <v>8.9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8.4</v>
      </c>
      <c r="L60" s="79">
        <v>8.6</v>
      </c>
      <c r="M60" s="221">
        <v>8.5</v>
      </c>
      <c r="N60" s="22">
        <v>9.3000000000000007</v>
      </c>
      <c r="O60" s="79">
        <v>9.3000000000000007</v>
      </c>
      <c r="P60" s="79">
        <v>2.2999999999999998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136.89999999999998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9.1999999999999993</v>
      </c>
      <c r="C61" s="79">
        <v>8.1999999999999993</v>
      </c>
      <c r="D61" s="79">
        <v>2.2000000000000002</v>
      </c>
      <c r="E61" s="79">
        <v>8.3000000000000007</v>
      </c>
      <c r="F61" s="79">
        <v>8.3000000000000007</v>
      </c>
      <c r="G61" s="221">
        <v>9.3000000000000007</v>
      </c>
      <c r="H61" s="22">
        <v>8.6999999999999993</v>
      </c>
      <c r="I61" s="79">
        <v>8.4</v>
      </c>
      <c r="J61" s="79">
        <v>2</v>
      </c>
      <c r="K61" s="79">
        <v>8.1</v>
      </c>
      <c r="L61" s="79">
        <v>8.6</v>
      </c>
      <c r="M61" s="221">
        <v>9.6999999999999993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9.4</v>
      </c>
      <c r="C62" s="79">
        <v>8.3000000000000007</v>
      </c>
      <c r="D62" s="79">
        <v>2.2000000000000002</v>
      </c>
      <c r="E62" s="79">
        <v>8.4</v>
      </c>
      <c r="F62" s="79">
        <v>8.4</v>
      </c>
      <c r="G62" s="221">
        <v>9.5</v>
      </c>
      <c r="H62" s="22">
        <v>8.8000000000000007</v>
      </c>
      <c r="I62" s="79">
        <v>8.4</v>
      </c>
      <c r="J62" s="79">
        <v>2</v>
      </c>
      <c r="K62" s="79">
        <v>8.1</v>
      </c>
      <c r="L62" s="79">
        <v>8.6999999999999993</v>
      </c>
      <c r="M62" s="221">
        <v>9.8000000000000007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137.6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9.4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9.5</v>
      </c>
      <c r="H63" s="22">
        <v>8.8000000000000007</v>
      </c>
      <c r="I63" s="79">
        <v>8.4</v>
      </c>
      <c r="J63" s="79">
        <v>2</v>
      </c>
      <c r="K63" s="79">
        <v>8.1</v>
      </c>
      <c r="L63" s="79">
        <v>8.6999999999999993</v>
      </c>
      <c r="M63" s="221">
        <v>9.8000000000000007</v>
      </c>
      <c r="N63" s="22">
        <v>9.4</v>
      </c>
      <c r="O63" s="79">
        <v>9.4</v>
      </c>
      <c r="P63" s="79">
        <v>2.2999999999999998</v>
      </c>
      <c r="Q63" s="79">
        <v>8.1999999999999993</v>
      </c>
      <c r="R63" s="79">
        <v>8.1999999999999993</v>
      </c>
      <c r="S63" s="221">
        <v>8.1</v>
      </c>
      <c r="T63" s="101">
        <f t="shared" si="23"/>
        <v>137.6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9.4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9.5</v>
      </c>
      <c r="H64" s="22">
        <v>8.8000000000000007</v>
      </c>
      <c r="I64" s="79">
        <v>8.4</v>
      </c>
      <c r="J64" s="79">
        <v>2</v>
      </c>
      <c r="K64" s="79">
        <v>8.1</v>
      </c>
      <c r="L64" s="79">
        <v>8.6999999999999993</v>
      </c>
      <c r="M64" s="221">
        <v>9.8000000000000007</v>
      </c>
      <c r="N64" s="22">
        <v>9.4</v>
      </c>
      <c r="O64" s="79">
        <v>9.4</v>
      </c>
      <c r="P64" s="79">
        <v>2.4</v>
      </c>
      <c r="Q64" s="79">
        <v>8.1999999999999993</v>
      </c>
      <c r="R64" s="79">
        <v>8.1999999999999993</v>
      </c>
      <c r="S64" s="221">
        <v>8.1999999999999993</v>
      </c>
      <c r="T64" s="101">
        <f t="shared" si="23"/>
        <v>137.80000000000001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64.100000000000009</v>
      </c>
      <c r="C65" s="27">
        <f t="shared" ref="C65:S65" si="24">SUM(C58:C64)</f>
        <v>59.3</v>
      </c>
      <c r="D65" s="27">
        <f t="shared" si="24"/>
        <v>15.7</v>
      </c>
      <c r="E65" s="27">
        <f t="shared" si="24"/>
        <v>60.199999999999996</v>
      </c>
      <c r="F65" s="27">
        <f t="shared" si="24"/>
        <v>60.199999999999996</v>
      </c>
      <c r="G65" s="28">
        <f t="shared" si="24"/>
        <v>63.8</v>
      </c>
      <c r="H65" s="26">
        <f t="shared" si="24"/>
        <v>61.699999999999989</v>
      </c>
      <c r="I65" s="27">
        <f t="shared" si="24"/>
        <v>59.599999999999994</v>
      </c>
      <c r="J65" s="27">
        <f t="shared" si="24"/>
        <v>15.4</v>
      </c>
      <c r="K65" s="27">
        <f t="shared" si="24"/>
        <v>58.400000000000006</v>
      </c>
      <c r="L65" s="27">
        <f t="shared" si="24"/>
        <v>60.900000000000006</v>
      </c>
      <c r="M65" s="28">
        <f t="shared" si="24"/>
        <v>64.8</v>
      </c>
      <c r="N65" s="26">
        <f t="shared" si="24"/>
        <v>65.7</v>
      </c>
      <c r="O65" s="27">
        <f t="shared" si="24"/>
        <v>65.7</v>
      </c>
      <c r="P65" s="27">
        <f t="shared" si="24"/>
        <v>16.2</v>
      </c>
      <c r="Q65" s="27">
        <f t="shared" si="24"/>
        <v>57.600000000000009</v>
      </c>
      <c r="R65" s="27">
        <f t="shared" si="24"/>
        <v>57.600000000000009</v>
      </c>
      <c r="S65" s="28">
        <f t="shared" si="24"/>
        <v>57</v>
      </c>
      <c r="T65" s="101">
        <f t="shared" si="23"/>
        <v>963.90000000000009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136.20178041543028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9.4824000000000019</v>
      </c>
      <c r="C68" s="38">
        <f t="shared" ref="C68:S68" si="25">((C67*C66)*7/1000-C58-C59)/5</f>
        <v>8.0719999999999992</v>
      </c>
      <c r="D68" s="38">
        <f t="shared" si="25"/>
        <v>2.1263999999999994</v>
      </c>
      <c r="E68" s="38">
        <f t="shared" si="25"/>
        <v>8.139800000000001</v>
      </c>
      <c r="F68" s="38">
        <f t="shared" si="25"/>
        <v>8.139800000000001</v>
      </c>
      <c r="G68" s="39">
        <f t="shared" si="25"/>
        <v>9.6092999999999993</v>
      </c>
      <c r="H68" s="37">
        <f t="shared" si="25"/>
        <v>8.8160000000000007</v>
      </c>
      <c r="I68" s="38">
        <f t="shared" si="25"/>
        <v>8.2813999999999997</v>
      </c>
      <c r="J68" s="38">
        <f t="shared" si="25"/>
        <v>1.877</v>
      </c>
      <c r="K68" s="38">
        <f t="shared" si="25"/>
        <v>7.7360000000000015</v>
      </c>
      <c r="L68" s="38">
        <f t="shared" si="25"/>
        <v>8.4863999999999997</v>
      </c>
      <c r="M68" s="39">
        <f t="shared" si="25"/>
        <v>10.0672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2.3167999999999997</v>
      </c>
      <c r="Q68" s="38">
        <f t="shared" si="25"/>
        <v>8.2089999999999996</v>
      </c>
      <c r="R68" s="38">
        <f t="shared" si="25"/>
        <v>8.2089999999999996</v>
      </c>
      <c r="S68" s="39">
        <f t="shared" si="25"/>
        <v>8.1209000000000007</v>
      </c>
      <c r="T68" s="116">
        <f>((T65*1000)/T67)/7</f>
        <v>136.20178041543028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134.66386554621852</v>
      </c>
      <c r="C70" s="47">
        <f>+(C65/C67)/7*1000</f>
        <v>141.19047619047618</v>
      </c>
      <c r="D70" s="47">
        <f>+(D65/D67)/7*1000</f>
        <v>140.17857142857142</v>
      </c>
      <c r="E70" s="47">
        <f t="shared" ref="E70:R70" si="27">+(E65/E67)/7*1000</f>
        <v>140.98360655737704</v>
      </c>
      <c r="F70" s="47">
        <f t="shared" si="27"/>
        <v>140.98360655737704</v>
      </c>
      <c r="G70" s="48">
        <f t="shared" si="27"/>
        <v>132.09109730848863</v>
      </c>
      <c r="H70" s="46">
        <f t="shared" si="27"/>
        <v>135.60439560439559</v>
      </c>
      <c r="I70" s="47">
        <f t="shared" si="27"/>
        <v>137.32718894009216</v>
      </c>
      <c r="J70" s="47">
        <f t="shared" si="27"/>
        <v>146.66666666666666</v>
      </c>
      <c r="K70" s="47">
        <f t="shared" si="27"/>
        <v>139.04761904761907</v>
      </c>
      <c r="L70" s="47">
        <f t="shared" si="27"/>
        <v>135.93750000000003</v>
      </c>
      <c r="M70" s="48">
        <f t="shared" si="27"/>
        <v>128.57142857142856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</v>
      </c>
      <c r="Q70" s="47">
        <f t="shared" si="27"/>
        <v>134.89461358313821</v>
      </c>
      <c r="R70" s="47">
        <f t="shared" si="27"/>
        <v>134.89461358313821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2"/>
      <c r="Z3" s="2"/>
      <c r="AA3" s="2"/>
      <c r="AB3" s="2"/>
      <c r="AC3" s="2"/>
      <c r="AD3" s="41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1" t="s">
        <v>1</v>
      </c>
      <c r="B9" s="411"/>
      <c r="C9" s="411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1"/>
      <c r="B10" s="411"/>
      <c r="C10" s="4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1" t="s">
        <v>4</v>
      </c>
      <c r="B11" s="411"/>
      <c r="C11" s="411"/>
      <c r="D11" s="1"/>
      <c r="E11" s="412">
        <v>2</v>
      </c>
      <c r="F11" s="1"/>
      <c r="G11" s="1"/>
      <c r="H11" s="1"/>
      <c r="I11" s="1"/>
      <c r="J11" s="1"/>
      <c r="K11" s="439" t="s">
        <v>150</v>
      </c>
      <c r="L11" s="439"/>
      <c r="M11" s="413"/>
      <c r="N11" s="41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1"/>
      <c r="B12" s="411"/>
      <c r="C12" s="411"/>
      <c r="D12" s="1"/>
      <c r="E12" s="5"/>
      <c r="F12" s="1"/>
      <c r="G12" s="1"/>
      <c r="H12" s="1"/>
      <c r="I12" s="1"/>
      <c r="J12" s="1"/>
      <c r="K12" s="413"/>
      <c r="L12" s="413"/>
      <c r="M12" s="413"/>
      <c r="N12" s="41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1"/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1"/>
      <c r="X13" s="1"/>
      <c r="Y13" s="1"/>
    </row>
    <row r="14" spans="1:30" s="3" customFormat="1" ht="27" thickBot="1" x14ac:dyDescent="0.3">
      <c r="A14" s="41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60" t="s">
        <v>71</v>
      </c>
      <c r="I15" s="461"/>
      <c r="J15" s="461"/>
      <c r="K15" s="461"/>
      <c r="L15" s="461"/>
      <c r="M15" s="462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119.42929951999997</v>
      </c>
      <c r="C18" s="23">
        <v>117.32199551999997</v>
      </c>
      <c r="D18" s="23">
        <v>31.938705919999997</v>
      </c>
      <c r="E18" s="23">
        <v>119.78315232000003</v>
      </c>
      <c r="F18" s="122">
        <v>119.66886880000001</v>
      </c>
      <c r="G18" s="24">
        <v>118.29962464</v>
      </c>
      <c r="H18" s="23">
        <v>120.48137855999997</v>
      </c>
      <c r="I18" s="23">
        <v>120.32532832</v>
      </c>
      <c r="J18" s="23">
        <v>32.035660800000002</v>
      </c>
      <c r="K18" s="23">
        <v>120.48220799999997</v>
      </c>
      <c r="L18" s="23">
        <v>120.33821279999999</v>
      </c>
      <c r="M18" s="23">
        <v>120.31251679999998</v>
      </c>
      <c r="N18" s="22">
        <v>120.6693904</v>
      </c>
      <c r="O18" s="23">
        <v>121.0597552</v>
      </c>
      <c r="P18" s="23">
        <v>32.821275199999988</v>
      </c>
      <c r="Q18" s="23">
        <v>120.17884479999998</v>
      </c>
      <c r="R18" s="23">
        <v>119.68785631999999</v>
      </c>
      <c r="S18" s="24">
        <v>119.69594559999999</v>
      </c>
      <c r="T18" s="25">
        <f t="shared" ref="T18:T25" si="0">SUM(B18:S18)</f>
        <v>1894.5300195199998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119.42929951999997</v>
      </c>
      <c r="C19" s="23">
        <v>117.32199551999997</v>
      </c>
      <c r="D19" s="23">
        <v>31.938705919999997</v>
      </c>
      <c r="E19" s="23">
        <v>119.78315232000003</v>
      </c>
      <c r="F19" s="122">
        <v>119.66886880000001</v>
      </c>
      <c r="G19" s="24">
        <v>118.29962464</v>
      </c>
      <c r="H19" s="23">
        <v>120.48137855999997</v>
      </c>
      <c r="I19" s="23">
        <v>120.32532832</v>
      </c>
      <c r="J19" s="23">
        <v>32.035660800000002</v>
      </c>
      <c r="K19" s="23">
        <v>120.48220799999997</v>
      </c>
      <c r="L19" s="23">
        <v>120.33821279999999</v>
      </c>
      <c r="M19" s="23">
        <v>120.31251679999998</v>
      </c>
      <c r="N19" s="22">
        <v>120.6693904</v>
      </c>
      <c r="O19" s="23">
        <v>121.0597552</v>
      </c>
      <c r="P19" s="23">
        <v>32.821275199999988</v>
      </c>
      <c r="Q19" s="23">
        <v>120.17884479999998</v>
      </c>
      <c r="R19" s="23">
        <v>119.68785631999999</v>
      </c>
      <c r="S19" s="24">
        <v>119.69594559999999</v>
      </c>
      <c r="T19" s="25">
        <f t="shared" si="0"/>
        <v>1894.5300195199998</v>
      </c>
      <c r="V19" s="2"/>
      <c r="W19" s="19"/>
    </row>
    <row r="20" spans="1:32" ht="39.75" customHeight="1" x14ac:dyDescent="0.25">
      <c r="A20" s="91" t="s">
        <v>14</v>
      </c>
      <c r="B20" s="76">
        <v>119.06054019200005</v>
      </c>
      <c r="C20" s="23">
        <v>116.56236179200005</v>
      </c>
      <c r="D20" s="23">
        <v>31.549777632000012</v>
      </c>
      <c r="E20" s="23">
        <v>119.58721907200004</v>
      </c>
      <c r="F20" s="122">
        <v>119.41019248000002</v>
      </c>
      <c r="G20" s="24">
        <v>118.39871014400001</v>
      </c>
      <c r="H20" s="23">
        <v>120.19888857600006</v>
      </c>
      <c r="I20" s="23">
        <v>119.81582867200002</v>
      </c>
      <c r="J20" s="23">
        <v>31.733735680000006</v>
      </c>
      <c r="K20" s="23">
        <v>120.19855680000003</v>
      </c>
      <c r="L20" s="23">
        <v>120.03341488000004</v>
      </c>
      <c r="M20" s="23">
        <v>119.82095328000003</v>
      </c>
      <c r="N20" s="22">
        <v>119.45546384000002</v>
      </c>
      <c r="O20" s="23">
        <v>120.85849792000002</v>
      </c>
      <c r="P20" s="23">
        <v>32.755929920000007</v>
      </c>
      <c r="Q20" s="23">
        <v>119.87442208000004</v>
      </c>
      <c r="R20" s="23">
        <v>119.40259747200002</v>
      </c>
      <c r="S20" s="24">
        <v>119.62210176000005</v>
      </c>
      <c r="T20" s="25">
        <f t="shared" si="0"/>
        <v>1888.3391921920008</v>
      </c>
      <c r="V20" s="2"/>
      <c r="W20" s="19"/>
    </row>
    <row r="21" spans="1:32" ht="39.950000000000003" customHeight="1" x14ac:dyDescent="0.25">
      <c r="A21" s="92" t="s">
        <v>15</v>
      </c>
      <c r="B21" s="76">
        <v>119.06054019200005</v>
      </c>
      <c r="C21" s="23">
        <v>116.56236179200005</v>
      </c>
      <c r="D21" s="23">
        <v>31.549777632000012</v>
      </c>
      <c r="E21" s="23">
        <v>119.58721907200004</v>
      </c>
      <c r="F21" s="122">
        <v>119.41019248000002</v>
      </c>
      <c r="G21" s="24">
        <v>118.39871014400001</v>
      </c>
      <c r="H21" s="23">
        <v>120.19888857600006</v>
      </c>
      <c r="I21" s="23">
        <v>119.81582867200002</v>
      </c>
      <c r="J21" s="23">
        <v>31.733735680000006</v>
      </c>
      <c r="K21" s="23">
        <v>120.19855680000003</v>
      </c>
      <c r="L21" s="23">
        <v>120.03341488000004</v>
      </c>
      <c r="M21" s="23">
        <v>119.82095328000003</v>
      </c>
      <c r="N21" s="22">
        <v>119.45546384000002</v>
      </c>
      <c r="O21" s="23">
        <v>120.85849792000002</v>
      </c>
      <c r="P21" s="23">
        <v>32.755929920000007</v>
      </c>
      <c r="Q21" s="23">
        <v>119.87442208000004</v>
      </c>
      <c r="R21" s="23">
        <v>119.40259747200002</v>
      </c>
      <c r="S21" s="24">
        <v>119.62210176000005</v>
      </c>
      <c r="T21" s="25">
        <f t="shared" si="0"/>
        <v>1888.3391921920008</v>
      </c>
      <c r="V21" s="2"/>
      <c r="W21" s="19"/>
    </row>
    <row r="22" spans="1:32" ht="39.950000000000003" customHeight="1" x14ac:dyDescent="0.25">
      <c r="A22" s="91" t="s">
        <v>16</v>
      </c>
      <c r="B22" s="76">
        <v>119.06054019200005</v>
      </c>
      <c r="C22" s="23">
        <v>116.56236179200005</v>
      </c>
      <c r="D22" s="23">
        <v>31.549777632000012</v>
      </c>
      <c r="E22" s="23">
        <v>119.58721907200004</v>
      </c>
      <c r="F22" s="122">
        <v>119.41019248000002</v>
      </c>
      <c r="G22" s="24">
        <v>118.39871014400001</v>
      </c>
      <c r="H22" s="23">
        <v>120.19888857600006</v>
      </c>
      <c r="I22" s="23">
        <v>119.81582867200002</v>
      </c>
      <c r="J22" s="23">
        <v>31.733735680000006</v>
      </c>
      <c r="K22" s="23">
        <v>120.19855680000003</v>
      </c>
      <c r="L22" s="23">
        <v>120.03341488000004</v>
      </c>
      <c r="M22" s="23">
        <v>119.82095328000003</v>
      </c>
      <c r="N22" s="22">
        <v>119.45546384000002</v>
      </c>
      <c r="O22" s="23">
        <v>120.85849792000002</v>
      </c>
      <c r="P22" s="23">
        <v>32.755929920000007</v>
      </c>
      <c r="Q22" s="23">
        <v>119.87442208000004</v>
      </c>
      <c r="R22" s="23">
        <v>119.40259747200002</v>
      </c>
      <c r="S22" s="24">
        <v>119.62210176000005</v>
      </c>
      <c r="T22" s="25">
        <f t="shared" si="0"/>
        <v>1888.3391921920008</v>
      </c>
      <c r="V22" s="2"/>
      <c r="W22" s="19"/>
    </row>
    <row r="23" spans="1:32" ht="39.950000000000003" customHeight="1" x14ac:dyDescent="0.25">
      <c r="A23" s="92" t="s">
        <v>17</v>
      </c>
      <c r="B23" s="76">
        <v>119.06054019200005</v>
      </c>
      <c r="C23" s="23">
        <v>116.56236179200005</v>
      </c>
      <c r="D23" s="23">
        <v>31.549777632000012</v>
      </c>
      <c r="E23" s="23">
        <v>119.58721907200004</v>
      </c>
      <c r="F23" s="122">
        <v>119.41019248000002</v>
      </c>
      <c r="G23" s="24">
        <v>118.39871014400001</v>
      </c>
      <c r="H23" s="23">
        <v>120.19888857600006</v>
      </c>
      <c r="I23" s="23">
        <v>119.81582867200002</v>
      </c>
      <c r="J23" s="23">
        <v>31.733735680000006</v>
      </c>
      <c r="K23" s="23">
        <v>120.19855680000003</v>
      </c>
      <c r="L23" s="23">
        <v>120.03341488000004</v>
      </c>
      <c r="M23" s="23">
        <v>119.82095328000003</v>
      </c>
      <c r="N23" s="22">
        <v>119.45546384000002</v>
      </c>
      <c r="O23" s="23">
        <v>120.85849792000002</v>
      </c>
      <c r="P23" s="23">
        <v>32.755929920000007</v>
      </c>
      <c r="Q23" s="23">
        <v>119.87442208000004</v>
      </c>
      <c r="R23" s="23">
        <v>119.40259747200002</v>
      </c>
      <c r="S23" s="24">
        <v>119.62210176000005</v>
      </c>
      <c r="T23" s="25">
        <f t="shared" si="0"/>
        <v>1888.3391921920008</v>
      </c>
      <c r="V23" s="2"/>
      <c r="W23" s="19"/>
    </row>
    <row r="24" spans="1:32" ht="39.950000000000003" customHeight="1" x14ac:dyDescent="0.25">
      <c r="A24" s="91" t="s">
        <v>18</v>
      </c>
      <c r="B24" s="76">
        <v>119.06054019200005</v>
      </c>
      <c r="C24" s="23">
        <v>116.56236179200005</v>
      </c>
      <c r="D24" s="23">
        <v>31.549777632000012</v>
      </c>
      <c r="E24" s="23">
        <v>119.58721907200004</v>
      </c>
      <c r="F24" s="122">
        <v>119.41019248000002</v>
      </c>
      <c r="G24" s="24">
        <v>118.39871014400001</v>
      </c>
      <c r="H24" s="23">
        <v>120.19888857600006</v>
      </c>
      <c r="I24" s="23">
        <v>119.81582867200002</v>
      </c>
      <c r="J24" s="23">
        <v>31.733735680000006</v>
      </c>
      <c r="K24" s="23">
        <v>120.19855680000003</v>
      </c>
      <c r="L24" s="23">
        <v>120.03341488000004</v>
      </c>
      <c r="M24" s="23">
        <v>119.82095328000003</v>
      </c>
      <c r="N24" s="22">
        <v>119.45546384000002</v>
      </c>
      <c r="O24" s="23">
        <v>120.85849792000002</v>
      </c>
      <c r="P24" s="23">
        <v>32.755929920000007</v>
      </c>
      <c r="Q24" s="23">
        <v>119.87442208000004</v>
      </c>
      <c r="R24" s="23">
        <v>119.40259747200002</v>
      </c>
      <c r="S24" s="24">
        <v>119.62210176000005</v>
      </c>
      <c r="T24" s="25">
        <f t="shared" si="0"/>
        <v>1888.3391921920008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834.16130000000032</v>
      </c>
      <c r="C25" s="27">
        <f t="shared" si="1"/>
        <v>817.45580000000018</v>
      </c>
      <c r="D25" s="27">
        <f t="shared" si="1"/>
        <v>221.62630000000004</v>
      </c>
      <c r="E25" s="27">
        <f t="shared" si="1"/>
        <v>837.50240000000031</v>
      </c>
      <c r="F25" s="27">
        <f t="shared" si="1"/>
        <v>836.38870000000009</v>
      </c>
      <c r="G25" s="228">
        <f t="shared" si="1"/>
        <v>828.59280000000001</v>
      </c>
      <c r="H25" s="27">
        <f t="shared" si="1"/>
        <v>841.95720000000028</v>
      </c>
      <c r="I25" s="27">
        <f t="shared" si="1"/>
        <v>839.72980000000018</v>
      </c>
      <c r="J25" s="27">
        <f t="shared" si="1"/>
        <v>222.74</v>
      </c>
      <c r="K25" s="27">
        <f t="shared" si="1"/>
        <v>841.95720000000006</v>
      </c>
      <c r="L25" s="27">
        <f t="shared" si="1"/>
        <v>840.84350000000006</v>
      </c>
      <c r="M25" s="27">
        <f t="shared" si="1"/>
        <v>839.72980000000007</v>
      </c>
      <c r="N25" s="26">
        <f>SUM(N18:N24)</f>
        <v>838.61609999999996</v>
      </c>
      <c r="O25" s="27">
        <f t="shared" ref="O25:Q25" si="2">SUM(O18:O24)</f>
        <v>846.41200000000003</v>
      </c>
      <c r="P25" s="27">
        <f t="shared" si="2"/>
        <v>229.42219999999998</v>
      </c>
      <c r="Q25" s="27">
        <f t="shared" si="2"/>
        <v>839.72980000000018</v>
      </c>
      <c r="R25" s="27">
        <f>SUM(R18:R24)</f>
        <v>836.38870000000009</v>
      </c>
      <c r="S25" s="28">
        <f t="shared" ref="S25" si="3">SUM(S18:S24)</f>
        <v>837.50240000000031</v>
      </c>
      <c r="T25" s="25">
        <f t="shared" si="0"/>
        <v>13230.756000000001</v>
      </c>
    </row>
    <row r="26" spans="1:32" s="2" customFormat="1" ht="36.75" customHeight="1" x14ac:dyDescent="0.25">
      <c r="A26" s="93" t="s">
        <v>19</v>
      </c>
      <c r="B26" s="208">
        <v>159.10000000000002</v>
      </c>
      <c r="C26" s="30">
        <v>159.10000000000002</v>
      </c>
      <c r="D26" s="30">
        <v>159.10000000000002</v>
      </c>
      <c r="E26" s="30">
        <v>159.10000000000002</v>
      </c>
      <c r="F26" s="30">
        <v>159.10000000000002</v>
      </c>
      <c r="G26" s="229">
        <v>159.10000000000002</v>
      </c>
      <c r="H26" s="30">
        <v>159.10000000000002</v>
      </c>
      <c r="I26" s="30">
        <v>159.10000000000002</v>
      </c>
      <c r="J26" s="30">
        <v>159.10000000000002</v>
      </c>
      <c r="K26" s="30">
        <v>159.10000000000002</v>
      </c>
      <c r="L26" s="30">
        <v>159.10000000000002</v>
      </c>
      <c r="M26" s="30">
        <v>159.10000000000002</v>
      </c>
      <c r="N26" s="29">
        <v>159.10000000000002</v>
      </c>
      <c r="O26" s="30">
        <v>159.10000000000002</v>
      </c>
      <c r="P26" s="30">
        <v>159.10000000000002</v>
      </c>
      <c r="Q26" s="30">
        <v>159.10000000000002</v>
      </c>
      <c r="R26" s="30">
        <v>159.10000000000002</v>
      </c>
      <c r="S26" s="31">
        <v>159.10000000000002</v>
      </c>
      <c r="T26" s="32">
        <f>+((T25/T27)/7)*1000</f>
        <v>159.10000000000002</v>
      </c>
    </row>
    <row r="27" spans="1:32" s="2" customFormat="1" ht="33" customHeight="1" x14ac:dyDescent="0.25">
      <c r="A27" s="94" t="s">
        <v>20</v>
      </c>
      <c r="B27" s="209">
        <v>749</v>
      </c>
      <c r="C27" s="34">
        <v>734</v>
      </c>
      <c r="D27" s="34">
        <v>199</v>
      </c>
      <c r="E27" s="34">
        <v>752</v>
      </c>
      <c r="F27" s="34">
        <v>751</v>
      </c>
      <c r="G27" s="230">
        <v>744</v>
      </c>
      <c r="H27" s="34">
        <v>756</v>
      </c>
      <c r="I27" s="34">
        <v>754</v>
      </c>
      <c r="J27" s="34">
        <v>200</v>
      </c>
      <c r="K27" s="34">
        <v>756</v>
      </c>
      <c r="L27" s="34">
        <v>755</v>
      </c>
      <c r="M27" s="34">
        <v>754</v>
      </c>
      <c r="N27" s="33">
        <v>753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11880</v>
      </c>
      <c r="U27" s="2">
        <f>((T25*1000)/T27)/7</f>
        <v>159.1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119.06054019200005</v>
      </c>
      <c r="C28" s="84">
        <f t="shared" si="4"/>
        <v>116.56236179200005</v>
      </c>
      <c r="D28" s="84">
        <f t="shared" si="4"/>
        <v>31.549777632000012</v>
      </c>
      <c r="E28" s="84">
        <f t="shared" si="4"/>
        <v>119.58721907200004</v>
      </c>
      <c r="F28" s="84">
        <f t="shared" si="4"/>
        <v>119.41019248000002</v>
      </c>
      <c r="G28" s="84">
        <f t="shared" si="4"/>
        <v>118.39871014400001</v>
      </c>
      <c r="H28" s="84">
        <f t="shared" si="4"/>
        <v>120.19888857600006</v>
      </c>
      <c r="I28" s="84">
        <f t="shared" si="4"/>
        <v>119.81582867200002</v>
      </c>
      <c r="J28" s="84">
        <f t="shared" si="4"/>
        <v>31.733735680000006</v>
      </c>
      <c r="K28" s="84">
        <f t="shared" si="4"/>
        <v>120.19855680000003</v>
      </c>
      <c r="L28" s="84">
        <f t="shared" si="4"/>
        <v>120.03341488000004</v>
      </c>
      <c r="M28" s="84">
        <f t="shared" si="4"/>
        <v>119.82095328000003</v>
      </c>
      <c r="N28" s="84">
        <f t="shared" si="4"/>
        <v>119.45546384000002</v>
      </c>
      <c r="O28" s="84">
        <f t="shared" si="4"/>
        <v>120.85849792000002</v>
      </c>
      <c r="P28" s="84">
        <f t="shared" si="4"/>
        <v>32.755929920000007</v>
      </c>
      <c r="Q28" s="84">
        <f t="shared" si="4"/>
        <v>119.87442208000004</v>
      </c>
      <c r="R28" s="84">
        <f t="shared" si="4"/>
        <v>119.40259747200002</v>
      </c>
      <c r="S28" s="231">
        <f t="shared" si="4"/>
        <v>119.62210176000005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834.16130000000021</v>
      </c>
      <c r="C29" s="42">
        <f t="shared" si="5"/>
        <v>817.45580000000018</v>
      </c>
      <c r="D29" s="42">
        <f t="shared" si="5"/>
        <v>221.62630000000004</v>
      </c>
      <c r="E29" s="42">
        <f>((E27*E26)*7)/1000</f>
        <v>837.50240000000019</v>
      </c>
      <c r="F29" s="42">
        <f>((F27*F26)*7)/1000</f>
        <v>836.3887000000002</v>
      </c>
      <c r="G29" s="232">
        <f>((G27*G26)*7)/1000</f>
        <v>828.59280000000012</v>
      </c>
      <c r="H29" s="42">
        <f t="shared" ref="H29" si="6">((H27*H26)*7)/1000</f>
        <v>841.95720000000017</v>
      </c>
      <c r="I29" s="42">
        <f>((I27*I26)*7)/1000</f>
        <v>839.72980000000018</v>
      </c>
      <c r="J29" s="42">
        <f t="shared" ref="J29:M29" si="7">((J27*J26)*7)/1000</f>
        <v>222.74000000000004</v>
      </c>
      <c r="K29" s="42">
        <f t="shared" si="7"/>
        <v>841.95720000000017</v>
      </c>
      <c r="L29" s="42">
        <f t="shared" si="7"/>
        <v>840.84350000000006</v>
      </c>
      <c r="M29" s="42">
        <f t="shared" si="7"/>
        <v>839.72980000000018</v>
      </c>
      <c r="N29" s="41">
        <f>((N27*N26)*7)/1000</f>
        <v>838.61610000000007</v>
      </c>
      <c r="O29" s="42">
        <f>((O27*O26)*7)/1000</f>
        <v>846.41200000000015</v>
      </c>
      <c r="P29" s="42">
        <f t="shared" ref="P29:S29" si="8">((P27*P26)*7)/1000</f>
        <v>229.42220000000003</v>
      </c>
      <c r="Q29" s="42">
        <f t="shared" si="8"/>
        <v>839.72980000000018</v>
      </c>
      <c r="R29" s="43">
        <f t="shared" si="8"/>
        <v>836.3887000000002</v>
      </c>
      <c r="S29" s="44">
        <f t="shared" si="8"/>
        <v>837.50240000000019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159.10000000000005</v>
      </c>
      <c r="C30" s="47">
        <f t="shared" si="9"/>
        <v>159.10000000000005</v>
      </c>
      <c r="D30" s="47">
        <f t="shared" si="9"/>
        <v>159.10000000000002</v>
      </c>
      <c r="E30" s="47">
        <f>+(E25/E27)/7*1000</f>
        <v>159.10000000000005</v>
      </c>
      <c r="F30" s="47">
        <f t="shared" ref="F30:H30" si="10">+(F25/F27)/7*1000</f>
        <v>159.10000000000002</v>
      </c>
      <c r="G30" s="233">
        <f t="shared" si="10"/>
        <v>159.1</v>
      </c>
      <c r="H30" s="47">
        <f t="shared" si="10"/>
        <v>159.10000000000005</v>
      </c>
      <c r="I30" s="47">
        <f>+(I25/I27)/7*1000</f>
        <v>159.10000000000002</v>
      </c>
      <c r="J30" s="47">
        <f t="shared" ref="J30:M30" si="11">+(J25/J27)/7*1000</f>
        <v>159.10000000000002</v>
      </c>
      <c r="K30" s="47">
        <f t="shared" si="11"/>
        <v>159.10000000000002</v>
      </c>
      <c r="L30" s="47">
        <f t="shared" si="11"/>
        <v>159.10000000000002</v>
      </c>
      <c r="M30" s="47">
        <f t="shared" si="11"/>
        <v>159.10000000000002</v>
      </c>
      <c r="N30" s="46">
        <f>+(N25/N27)/7*1000</f>
        <v>159.1</v>
      </c>
      <c r="O30" s="47">
        <f t="shared" ref="O30:S30" si="12">+(O25/O27)/7*1000</f>
        <v>159.10000000000002</v>
      </c>
      <c r="P30" s="47">
        <f t="shared" si="12"/>
        <v>159.1</v>
      </c>
      <c r="Q30" s="47">
        <f t="shared" si="12"/>
        <v>159.10000000000002</v>
      </c>
      <c r="R30" s="47">
        <f t="shared" si="12"/>
        <v>159.10000000000002</v>
      </c>
      <c r="S30" s="48">
        <f t="shared" si="12"/>
        <v>159.10000000000005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98.972799999999992</v>
      </c>
      <c r="C39" s="79">
        <v>99.130399999999995</v>
      </c>
      <c r="D39" s="79">
        <v>25.688800000000004</v>
      </c>
      <c r="E39" s="79">
        <v>97.239199999999997</v>
      </c>
      <c r="F39" s="79">
        <v>96.135999999999996</v>
      </c>
      <c r="G39" s="79">
        <v>98.027200000000008</v>
      </c>
      <c r="H39" s="79"/>
      <c r="I39" s="101">
        <f t="shared" ref="I39:I46" si="13">SUM(B39:H39)</f>
        <v>515.19439999999997</v>
      </c>
      <c r="J39" s="138"/>
      <c r="K39" s="91" t="s">
        <v>12</v>
      </c>
      <c r="L39" s="79">
        <v>8.1999999999999993</v>
      </c>
      <c r="M39" s="79">
        <v>7.7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98.972799999999992</v>
      </c>
      <c r="C40" s="79">
        <v>99.130399999999995</v>
      </c>
      <c r="D40" s="79">
        <v>25.688800000000004</v>
      </c>
      <c r="E40" s="79">
        <v>97.239199999999997</v>
      </c>
      <c r="F40" s="79">
        <v>96.135999999999996</v>
      </c>
      <c r="G40" s="79">
        <v>98.027200000000008</v>
      </c>
      <c r="H40" s="79"/>
      <c r="I40" s="101">
        <f t="shared" si="13"/>
        <v>515.19439999999997</v>
      </c>
      <c r="J40" s="2"/>
      <c r="K40" s="92" t="s">
        <v>13</v>
      </c>
      <c r="L40" s="79">
        <v>8.1999999999999993</v>
      </c>
      <c r="M40" s="79">
        <v>7.7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8.1999999999999993</v>
      </c>
      <c r="M41" s="79">
        <v>7.6</v>
      </c>
      <c r="N41" s="79">
        <v>1.7</v>
      </c>
      <c r="O41" s="79">
        <v>6.8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8.3000000000000007</v>
      </c>
      <c r="M42" s="79">
        <v>7.6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8.3000000000000007</v>
      </c>
      <c r="M43" s="79">
        <v>7.7</v>
      </c>
      <c r="N43" s="79">
        <v>1.7</v>
      </c>
      <c r="O43" s="79">
        <v>6.9</v>
      </c>
      <c r="P43" s="79">
        <v>6.7</v>
      </c>
      <c r="Q43" s="79">
        <v>6.6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8.3000000000000007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8.3000000000000007</v>
      </c>
      <c r="M45" s="79">
        <v>7.7</v>
      </c>
      <c r="N45" s="79">
        <v>1.8</v>
      </c>
      <c r="O45" s="79">
        <v>6.9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197.94559999999998</v>
      </c>
      <c r="C46" s="27">
        <f t="shared" si="15"/>
        <v>198.26079999999999</v>
      </c>
      <c r="D46" s="27">
        <f t="shared" si="15"/>
        <v>51.377600000000008</v>
      </c>
      <c r="E46" s="27">
        <f t="shared" si="15"/>
        <v>194.47839999999999</v>
      </c>
      <c r="F46" s="27">
        <f t="shared" si="15"/>
        <v>192.27199999999999</v>
      </c>
      <c r="G46" s="27">
        <f t="shared" si="15"/>
        <v>196.05440000000002</v>
      </c>
      <c r="H46" s="27">
        <f t="shared" si="15"/>
        <v>0</v>
      </c>
      <c r="I46" s="101">
        <f t="shared" si="13"/>
        <v>1030.3887999999999</v>
      </c>
      <c r="K46" s="77" t="s">
        <v>10</v>
      </c>
      <c r="L46" s="81">
        <f t="shared" ref="L46:Q46" si="16">SUM(L39:L45)</f>
        <v>57.8</v>
      </c>
      <c r="M46" s="27">
        <f t="shared" si="16"/>
        <v>53.70000000000001</v>
      </c>
      <c r="N46" s="27">
        <f t="shared" si="16"/>
        <v>12.3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265.10000000000002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157.6</v>
      </c>
      <c r="C47" s="30">
        <v>157.6</v>
      </c>
      <c r="D47" s="30">
        <v>157.6</v>
      </c>
      <c r="E47" s="30">
        <v>157.6</v>
      </c>
      <c r="F47" s="30">
        <v>157.6</v>
      </c>
      <c r="G47" s="30">
        <v>157.6</v>
      </c>
      <c r="H47" s="30"/>
      <c r="I47" s="102">
        <f>+((I46/I48)/7)*1000</f>
        <v>45.028571428571425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134.29584599797369</v>
      </c>
      <c r="S47" s="63"/>
      <c r="T47" s="63"/>
    </row>
    <row r="48" spans="1:30" ht="33.75" customHeight="1" x14ac:dyDescent="0.25">
      <c r="A48" s="94" t="s">
        <v>20</v>
      </c>
      <c r="B48" s="83">
        <v>628</v>
      </c>
      <c r="C48" s="34">
        <v>629</v>
      </c>
      <c r="D48" s="34">
        <v>163</v>
      </c>
      <c r="E48" s="34">
        <v>617</v>
      </c>
      <c r="F48" s="34">
        <v>610</v>
      </c>
      <c r="G48" s="34">
        <v>622</v>
      </c>
      <c r="H48" s="34"/>
      <c r="I48" s="103">
        <f>SUM(B48:H48)</f>
        <v>3269</v>
      </c>
      <c r="J48" s="64"/>
      <c r="K48" s="94" t="s">
        <v>20</v>
      </c>
      <c r="L48" s="106">
        <v>61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98.972799999999992</v>
      </c>
      <c r="C49" s="38">
        <f t="shared" si="17"/>
        <v>99.130399999999995</v>
      </c>
      <c r="D49" s="38">
        <f t="shared" si="17"/>
        <v>25.688800000000004</v>
      </c>
      <c r="E49" s="38">
        <f t="shared" si="17"/>
        <v>97.239199999999997</v>
      </c>
      <c r="F49" s="38">
        <f t="shared" si="17"/>
        <v>96.135999999999996</v>
      </c>
      <c r="G49" s="38">
        <f t="shared" si="17"/>
        <v>98.027200000000008</v>
      </c>
      <c r="H49" s="38">
        <f t="shared" si="17"/>
        <v>0</v>
      </c>
      <c r="I49" s="104">
        <f>((I46*1000)/I48)/7</f>
        <v>45.028571428571425</v>
      </c>
      <c r="K49" s="95" t="s">
        <v>21</v>
      </c>
      <c r="L49" s="84">
        <f>((L48*L47)*7/1000-L39)/6</f>
        <v>8.2764166666666679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6.8955833333333336</v>
      </c>
      <c r="P49" s="38">
        <f t="shared" si="18"/>
        <v>6.6999999999999993</v>
      </c>
      <c r="Q49" s="38">
        <f t="shared" si="18"/>
        <v>6.5708333333333329</v>
      </c>
      <c r="R49" s="113">
        <f>((R46*1000)/R48)/7</f>
        <v>134.29584599797366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692.80959999999993</v>
      </c>
      <c r="C50" s="42">
        <f t="shared" si="19"/>
        <v>693.91279999999995</v>
      </c>
      <c r="D50" s="42">
        <f t="shared" si="19"/>
        <v>179.82160000000002</v>
      </c>
      <c r="E50" s="42">
        <f t="shared" si="19"/>
        <v>680.67439999999999</v>
      </c>
      <c r="F50" s="42">
        <f t="shared" si="19"/>
        <v>672.952</v>
      </c>
      <c r="G50" s="42">
        <f t="shared" si="19"/>
        <v>686.19040000000007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57.858499999999999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45.028571428571425</v>
      </c>
      <c r="C51" s="47">
        <f t="shared" si="21"/>
        <v>45.028571428571425</v>
      </c>
      <c r="D51" s="47">
        <f t="shared" si="21"/>
        <v>45.028571428571432</v>
      </c>
      <c r="E51" s="47">
        <f t="shared" si="21"/>
        <v>45.028571428571425</v>
      </c>
      <c r="F51" s="47">
        <f t="shared" si="21"/>
        <v>45.028571428571425</v>
      </c>
      <c r="G51" s="47">
        <f t="shared" si="21"/>
        <v>45.028571428571432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135.36299765807962</v>
      </c>
      <c r="M51" s="47">
        <f t="shared" si="22"/>
        <v>134.58646616541355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9.4</v>
      </c>
      <c r="C58" s="79">
        <v>8.3000000000000007</v>
      </c>
      <c r="D58" s="79">
        <v>2.2000000000000002</v>
      </c>
      <c r="E58" s="79">
        <v>8.4</v>
      </c>
      <c r="F58" s="79">
        <v>8.4</v>
      </c>
      <c r="G58" s="221">
        <v>9.5</v>
      </c>
      <c r="H58" s="22">
        <v>8.8000000000000007</v>
      </c>
      <c r="I58" s="79">
        <v>8.4</v>
      </c>
      <c r="J58" s="79">
        <v>2</v>
      </c>
      <c r="K58" s="79">
        <v>8.1</v>
      </c>
      <c r="L58" s="79">
        <v>8.6999999999999993</v>
      </c>
      <c r="M58" s="221">
        <v>9.8000000000000007</v>
      </c>
      <c r="N58" s="22">
        <v>9.4</v>
      </c>
      <c r="O58" s="79">
        <v>9.4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3">SUM(B58:S58)</f>
        <v>137.80000000000001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9.4</v>
      </c>
      <c r="C59" s="79">
        <v>8.3000000000000007</v>
      </c>
      <c r="D59" s="79">
        <v>2.2000000000000002</v>
      </c>
      <c r="E59" s="79">
        <v>8.4</v>
      </c>
      <c r="F59" s="79">
        <v>8.4</v>
      </c>
      <c r="G59" s="221">
        <v>9.5</v>
      </c>
      <c r="H59" s="22">
        <v>8.8000000000000007</v>
      </c>
      <c r="I59" s="79">
        <v>8.4</v>
      </c>
      <c r="J59" s="79">
        <v>2</v>
      </c>
      <c r="K59" s="79">
        <v>8.1</v>
      </c>
      <c r="L59" s="79">
        <v>8.6999999999999993</v>
      </c>
      <c r="M59" s="221">
        <v>9.8000000000000007</v>
      </c>
      <c r="N59" s="22">
        <v>9.4</v>
      </c>
      <c r="O59" s="79">
        <v>9.4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3"/>
        <v>137.80000000000001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9.1999999999999993</v>
      </c>
      <c r="C60" s="79">
        <v>8.1999999999999993</v>
      </c>
      <c r="D60" s="79">
        <v>2.1</v>
      </c>
      <c r="E60" s="79">
        <v>8.3000000000000007</v>
      </c>
      <c r="F60" s="79">
        <v>8.3000000000000007</v>
      </c>
      <c r="G60" s="221">
        <v>9.1999999999999993</v>
      </c>
      <c r="H60" s="22">
        <v>8.8000000000000007</v>
      </c>
      <c r="I60" s="79">
        <v>8.4</v>
      </c>
      <c r="J60" s="79">
        <v>2</v>
      </c>
      <c r="K60" s="79">
        <v>8</v>
      </c>
      <c r="L60" s="79">
        <v>8.5</v>
      </c>
      <c r="M60" s="221">
        <v>9.5</v>
      </c>
      <c r="N60" s="22">
        <v>9.3000000000000007</v>
      </c>
      <c r="O60" s="79">
        <v>9.3000000000000007</v>
      </c>
      <c r="P60" s="79">
        <v>2.2000000000000002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135.80000000000001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9.3000000000000007</v>
      </c>
      <c r="C61" s="79">
        <v>8.1999999999999993</v>
      </c>
      <c r="D61" s="79">
        <v>2.1</v>
      </c>
      <c r="E61" s="79">
        <v>8.3000000000000007</v>
      </c>
      <c r="F61" s="79">
        <v>8.3000000000000007</v>
      </c>
      <c r="G61" s="221">
        <v>9.3000000000000007</v>
      </c>
      <c r="H61" s="22">
        <v>8.8000000000000007</v>
      </c>
      <c r="I61" s="79">
        <v>8.4</v>
      </c>
      <c r="J61" s="79">
        <v>2.1</v>
      </c>
      <c r="K61" s="79">
        <v>8</v>
      </c>
      <c r="L61" s="79">
        <v>8.5</v>
      </c>
      <c r="M61" s="221">
        <v>9.6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9.3000000000000007</v>
      </c>
      <c r="C62" s="79">
        <v>8.3000000000000007</v>
      </c>
      <c r="D62" s="79">
        <v>2.2000000000000002</v>
      </c>
      <c r="E62" s="79">
        <v>8.3000000000000007</v>
      </c>
      <c r="F62" s="79">
        <v>8.3000000000000007</v>
      </c>
      <c r="G62" s="221">
        <v>9.3000000000000007</v>
      </c>
      <c r="H62" s="22">
        <v>8.9</v>
      </c>
      <c r="I62" s="79">
        <v>8.4</v>
      </c>
      <c r="J62" s="79">
        <v>2.1</v>
      </c>
      <c r="K62" s="79">
        <v>8</v>
      </c>
      <c r="L62" s="79">
        <v>8.5</v>
      </c>
      <c r="M62" s="221">
        <v>9.6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9.3000000000000007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9.3000000000000007</v>
      </c>
      <c r="H63" s="22">
        <v>8.9</v>
      </c>
      <c r="I63" s="79">
        <v>8.4</v>
      </c>
      <c r="J63" s="79">
        <v>2.1</v>
      </c>
      <c r="K63" s="79">
        <v>8</v>
      </c>
      <c r="L63" s="79">
        <v>8.5</v>
      </c>
      <c r="M63" s="221">
        <v>9.6</v>
      </c>
      <c r="N63" s="22">
        <v>9.4</v>
      </c>
      <c r="O63" s="79">
        <v>9.4</v>
      </c>
      <c r="P63" s="79">
        <v>2.2999999999999998</v>
      </c>
      <c r="Q63" s="79">
        <v>8.3000000000000007</v>
      </c>
      <c r="R63" s="79">
        <v>8.3000000000000007</v>
      </c>
      <c r="S63" s="221">
        <v>8.1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9.3000000000000007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9.3000000000000007</v>
      </c>
      <c r="H64" s="22">
        <v>8.9</v>
      </c>
      <c r="I64" s="79">
        <v>8.4</v>
      </c>
      <c r="J64" s="79">
        <v>2.1</v>
      </c>
      <c r="K64" s="79">
        <v>8.1</v>
      </c>
      <c r="L64" s="79">
        <v>8.6</v>
      </c>
      <c r="M64" s="221">
        <v>9.6</v>
      </c>
      <c r="N64" s="22">
        <v>9.4</v>
      </c>
      <c r="O64" s="79">
        <v>9.4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137.49999999999997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65.199999999999989</v>
      </c>
      <c r="C65" s="27">
        <f t="shared" ref="C65:S65" si="24">SUM(C58:C64)</f>
        <v>57.899999999999991</v>
      </c>
      <c r="D65" s="27">
        <f t="shared" si="24"/>
        <v>15.2</v>
      </c>
      <c r="E65" s="27">
        <f t="shared" si="24"/>
        <v>58.5</v>
      </c>
      <c r="F65" s="27">
        <f t="shared" si="24"/>
        <v>58.5</v>
      </c>
      <c r="G65" s="28">
        <f t="shared" si="24"/>
        <v>65.399999999999991</v>
      </c>
      <c r="H65" s="26">
        <f t="shared" si="24"/>
        <v>61.9</v>
      </c>
      <c r="I65" s="27">
        <f t="shared" si="24"/>
        <v>58.8</v>
      </c>
      <c r="J65" s="27">
        <f t="shared" si="24"/>
        <v>14.399999999999999</v>
      </c>
      <c r="K65" s="27">
        <f t="shared" si="24"/>
        <v>56.300000000000004</v>
      </c>
      <c r="L65" s="27">
        <f t="shared" si="24"/>
        <v>60</v>
      </c>
      <c r="M65" s="28">
        <f t="shared" si="24"/>
        <v>67.5</v>
      </c>
      <c r="N65" s="26">
        <f t="shared" si="24"/>
        <v>65.7</v>
      </c>
      <c r="O65" s="27">
        <f t="shared" si="24"/>
        <v>65.7</v>
      </c>
      <c r="P65" s="27">
        <f t="shared" si="24"/>
        <v>16.200000000000003</v>
      </c>
      <c r="Q65" s="27">
        <f t="shared" si="24"/>
        <v>57.599999999999994</v>
      </c>
      <c r="R65" s="27">
        <f t="shared" si="24"/>
        <v>57.599999999999994</v>
      </c>
      <c r="S65" s="28">
        <f t="shared" si="24"/>
        <v>57</v>
      </c>
      <c r="T65" s="101">
        <f t="shared" si="23"/>
        <v>959.40000000000009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135.56591776176347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9.2824000000000009</v>
      </c>
      <c r="C68" s="38">
        <f t="shared" ref="C68:S68" si="25">((C67*C66)*7/1000-C58-C59)/5</f>
        <v>8.2720000000000002</v>
      </c>
      <c r="D68" s="38">
        <f t="shared" si="25"/>
        <v>2.1664000000000003</v>
      </c>
      <c r="E68" s="38">
        <f t="shared" si="25"/>
        <v>8.3398000000000003</v>
      </c>
      <c r="F68" s="38">
        <f t="shared" si="25"/>
        <v>8.3398000000000003</v>
      </c>
      <c r="G68" s="39">
        <f t="shared" si="25"/>
        <v>9.2893000000000008</v>
      </c>
      <c r="H68" s="37">
        <f t="shared" si="25"/>
        <v>8.8559999999999999</v>
      </c>
      <c r="I68" s="38">
        <f t="shared" si="25"/>
        <v>8.4014000000000006</v>
      </c>
      <c r="J68" s="38">
        <f t="shared" si="25"/>
        <v>2.077</v>
      </c>
      <c r="K68" s="38">
        <f t="shared" si="25"/>
        <v>8.016</v>
      </c>
      <c r="L68" s="38">
        <f t="shared" si="25"/>
        <v>8.5263999999999989</v>
      </c>
      <c r="M68" s="39">
        <f t="shared" si="25"/>
        <v>9.5872000000000011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2.2768000000000002</v>
      </c>
      <c r="Q68" s="38">
        <f t="shared" si="25"/>
        <v>8.2490000000000006</v>
      </c>
      <c r="R68" s="38">
        <f t="shared" si="25"/>
        <v>8.2490000000000006</v>
      </c>
      <c r="S68" s="39">
        <f t="shared" si="25"/>
        <v>8.1209000000000007</v>
      </c>
      <c r="T68" s="116">
        <f>((T65*1000)/T67)/7</f>
        <v>135.56591776176347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136.97478991596637</v>
      </c>
      <c r="C70" s="47">
        <f>+(C65/C67)/7*1000</f>
        <v>137.85714285714283</v>
      </c>
      <c r="D70" s="47">
        <f>+(D65/D67)/7*1000</f>
        <v>135.71428571428569</v>
      </c>
      <c r="E70" s="47">
        <f t="shared" ref="E70:R70" si="27">+(E65/E67)/7*1000</f>
        <v>137.0023419203747</v>
      </c>
      <c r="F70" s="47">
        <f t="shared" si="27"/>
        <v>137.0023419203747</v>
      </c>
      <c r="G70" s="48">
        <f t="shared" si="27"/>
        <v>135.40372670807452</v>
      </c>
      <c r="H70" s="46">
        <f t="shared" si="27"/>
        <v>136.04395604395606</v>
      </c>
      <c r="I70" s="47">
        <f t="shared" si="27"/>
        <v>135.48387096774192</v>
      </c>
      <c r="J70" s="47">
        <f t="shared" si="27"/>
        <v>137.14285714285711</v>
      </c>
      <c r="K70" s="47">
        <f t="shared" si="27"/>
        <v>134.04761904761907</v>
      </c>
      <c r="L70" s="47">
        <f t="shared" si="27"/>
        <v>133.92857142857142</v>
      </c>
      <c r="M70" s="48">
        <f t="shared" si="27"/>
        <v>133.92857142857142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136.13445378151263</v>
      </c>
      <c r="Q70" s="47">
        <f t="shared" si="27"/>
        <v>134.89461358313818</v>
      </c>
      <c r="R70" s="47">
        <f t="shared" si="27"/>
        <v>134.89461358313818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L39" sqref="L39:Q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2"/>
      <c r="Z3" s="2"/>
      <c r="AA3" s="2"/>
      <c r="AB3" s="2"/>
      <c r="AC3" s="2"/>
      <c r="AD3" s="41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7" t="s">
        <v>1</v>
      </c>
      <c r="B9" s="417"/>
      <c r="C9" s="417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7"/>
      <c r="B10" s="417"/>
      <c r="C10" s="4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7" t="s">
        <v>4</v>
      </c>
      <c r="B11" s="417"/>
      <c r="C11" s="417"/>
      <c r="D11" s="1"/>
      <c r="E11" s="415">
        <v>2</v>
      </c>
      <c r="F11" s="1"/>
      <c r="G11" s="1"/>
      <c r="H11" s="1"/>
      <c r="I11" s="1"/>
      <c r="J11" s="1"/>
      <c r="K11" s="439" t="s">
        <v>150</v>
      </c>
      <c r="L11" s="439"/>
      <c r="M11" s="416"/>
      <c r="N11" s="41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7"/>
      <c r="B12" s="417"/>
      <c r="C12" s="417"/>
      <c r="D12" s="1"/>
      <c r="E12" s="5"/>
      <c r="F12" s="1"/>
      <c r="G12" s="1"/>
      <c r="H12" s="1"/>
      <c r="I12" s="1"/>
      <c r="J12" s="1"/>
      <c r="K12" s="416"/>
      <c r="L12" s="416"/>
      <c r="M12" s="416"/>
      <c r="N12" s="41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7"/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6"/>
      <c r="M13" s="416"/>
      <c r="N13" s="416"/>
      <c r="O13" s="416"/>
      <c r="P13" s="416"/>
      <c r="Q13" s="416"/>
      <c r="R13" s="416"/>
      <c r="S13" s="416"/>
      <c r="T13" s="416"/>
      <c r="U13" s="416"/>
      <c r="V13" s="416"/>
      <c r="W13" s="1"/>
      <c r="X13" s="1"/>
      <c r="Y13" s="1"/>
    </row>
    <row r="14" spans="1:30" s="3" customFormat="1" ht="27" thickBot="1" x14ac:dyDescent="0.3">
      <c r="A14" s="41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70</v>
      </c>
      <c r="C15" s="452"/>
      <c r="D15" s="452"/>
      <c r="E15" s="452"/>
      <c r="F15" s="452"/>
      <c r="G15" s="453"/>
      <c r="H15" s="460" t="s">
        <v>71</v>
      </c>
      <c r="I15" s="461"/>
      <c r="J15" s="461"/>
      <c r="K15" s="461"/>
      <c r="L15" s="461"/>
      <c r="M15" s="462"/>
      <c r="N15" s="454" t="s">
        <v>8</v>
      </c>
      <c r="O15" s="455"/>
      <c r="P15" s="455"/>
      <c r="Q15" s="455"/>
      <c r="R15" s="455"/>
      <c r="S15" s="45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119.06054019200005</v>
      </c>
      <c r="C18" s="23">
        <v>116.56236179200005</v>
      </c>
      <c r="D18" s="23">
        <v>31.549777632000012</v>
      </c>
      <c r="E18" s="23">
        <v>119.58721907200004</v>
      </c>
      <c r="F18" s="122">
        <v>119.41019248000002</v>
      </c>
      <c r="G18" s="24">
        <v>118.39871014400001</v>
      </c>
      <c r="H18" s="23">
        <v>120.19888857600006</v>
      </c>
      <c r="I18" s="23">
        <v>119.81582867200002</v>
      </c>
      <c r="J18" s="23">
        <v>31.733735680000006</v>
      </c>
      <c r="K18" s="23">
        <v>120.19855680000003</v>
      </c>
      <c r="L18" s="23">
        <v>120.03341488000004</v>
      </c>
      <c r="M18" s="23">
        <v>119.82095328000003</v>
      </c>
      <c r="N18" s="22">
        <v>119.45546384000002</v>
      </c>
      <c r="O18" s="23">
        <v>120.85849792000002</v>
      </c>
      <c r="P18" s="23">
        <v>32.755929920000007</v>
      </c>
      <c r="Q18" s="23">
        <v>119.87442208000004</v>
      </c>
      <c r="R18" s="23">
        <v>119.40259747200002</v>
      </c>
      <c r="S18" s="24">
        <v>119.62210176000005</v>
      </c>
      <c r="T18" s="25">
        <f t="shared" ref="T18:T25" si="0">SUM(B18:S18)</f>
        <v>1888.3391921920008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119.06054019200005</v>
      </c>
      <c r="C19" s="23">
        <v>116.56236179200005</v>
      </c>
      <c r="D19" s="23">
        <v>31.549777632000012</v>
      </c>
      <c r="E19" s="23">
        <v>119.58721907200004</v>
      </c>
      <c r="F19" s="122">
        <v>119.41019248000002</v>
      </c>
      <c r="G19" s="24">
        <v>118.39871014400001</v>
      </c>
      <c r="H19" s="23">
        <v>120.19888857600006</v>
      </c>
      <c r="I19" s="23">
        <v>119.81582867200002</v>
      </c>
      <c r="J19" s="23">
        <v>31.733735680000006</v>
      </c>
      <c r="K19" s="23">
        <v>120.19855680000003</v>
      </c>
      <c r="L19" s="23">
        <v>120.03341488000004</v>
      </c>
      <c r="M19" s="23">
        <v>119.82095328000003</v>
      </c>
      <c r="N19" s="22">
        <v>119.45546384000002</v>
      </c>
      <c r="O19" s="23">
        <v>120.85849792000002</v>
      </c>
      <c r="P19" s="23">
        <v>32.755929920000007</v>
      </c>
      <c r="Q19" s="23">
        <v>119.87442208000004</v>
      </c>
      <c r="R19" s="23">
        <v>119.40259747200002</v>
      </c>
      <c r="S19" s="24">
        <v>119.62210176000005</v>
      </c>
      <c r="T19" s="25">
        <f t="shared" si="0"/>
        <v>1888.3391921920008</v>
      </c>
      <c r="V19" s="2"/>
      <c r="W19" s="19"/>
    </row>
    <row r="20" spans="1:32" ht="39.75" customHeight="1" x14ac:dyDescent="0.25">
      <c r="A20" s="91" t="s">
        <v>14</v>
      </c>
      <c r="B20" s="76">
        <v>117.91318392319999</v>
      </c>
      <c r="C20" s="23">
        <v>116.02775528320001</v>
      </c>
      <c r="D20" s="23">
        <v>31.316288947200015</v>
      </c>
      <c r="E20" s="23">
        <v>119.03391237120002</v>
      </c>
      <c r="F20" s="122">
        <v>118.43902300800002</v>
      </c>
      <c r="G20" s="24">
        <v>117.51221594240003</v>
      </c>
      <c r="H20" s="23">
        <v>119.4549445696</v>
      </c>
      <c r="I20" s="23">
        <v>119.38626853119999</v>
      </c>
      <c r="J20" s="23">
        <v>30.133205728000014</v>
      </c>
      <c r="K20" s="23">
        <v>119.67697728000003</v>
      </c>
      <c r="L20" s="23">
        <v>119.52113404800002</v>
      </c>
      <c r="M20" s="23">
        <v>119.384218688</v>
      </c>
      <c r="N20" s="22">
        <v>119.08661446400004</v>
      </c>
      <c r="O20" s="23">
        <v>120.30060083200003</v>
      </c>
      <c r="P20" s="23">
        <v>32.609028032000012</v>
      </c>
      <c r="Q20" s="23">
        <v>119.362831168</v>
      </c>
      <c r="R20" s="23">
        <v>118.88586101120002</v>
      </c>
      <c r="S20" s="24">
        <v>119.019959296</v>
      </c>
      <c r="T20" s="25">
        <f t="shared" si="0"/>
        <v>1877.0640231232003</v>
      </c>
      <c r="V20" s="2"/>
      <c r="W20" s="19"/>
    </row>
    <row r="21" spans="1:32" ht="39.950000000000003" customHeight="1" x14ac:dyDescent="0.25">
      <c r="A21" s="92" t="s">
        <v>15</v>
      </c>
      <c r="B21" s="76">
        <v>117.91318392319999</v>
      </c>
      <c r="C21" s="23">
        <v>116.02775528320001</v>
      </c>
      <c r="D21" s="23">
        <v>31.316288947200015</v>
      </c>
      <c r="E21" s="23">
        <v>119.03391237120002</v>
      </c>
      <c r="F21" s="122">
        <v>118.43902300800002</v>
      </c>
      <c r="G21" s="24">
        <v>117.51221594240003</v>
      </c>
      <c r="H21" s="23">
        <v>119.4549445696</v>
      </c>
      <c r="I21" s="23">
        <v>119.38626853119999</v>
      </c>
      <c r="J21" s="23">
        <v>30.133205728000014</v>
      </c>
      <c r="K21" s="23">
        <v>119.67697728000003</v>
      </c>
      <c r="L21" s="23">
        <v>119.52113404800002</v>
      </c>
      <c r="M21" s="23">
        <v>119.384218688</v>
      </c>
      <c r="N21" s="22">
        <v>119.08661446400004</v>
      </c>
      <c r="O21" s="23">
        <v>120.30060083200003</v>
      </c>
      <c r="P21" s="23">
        <v>32.609028032000012</v>
      </c>
      <c r="Q21" s="23">
        <v>119.362831168</v>
      </c>
      <c r="R21" s="23">
        <v>118.88586101120002</v>
      </c>
      <c r="S21" s="24">
        <v>119.019959296</v>
      </c>
      <c r="T21" s="25">
        <f t="shared" si="0"/>
        <v>1877.0640231232003</v>
      </c>
      <c r="V21" s="2"/>
      <c r="W21" s="19"/>
    </row>
    <row r="22" spans="1:32" ht="39.950000000000003" customHeight="1" x14ac:dyDescent="0.25">
      <c r="A22" s="91" t="s">
        <v>16</v>
      </c>
      <c r="B22" s="76">
        <v>117.91318392319999</v>
      </c>
      <c r="C22" s="23">
        <v>116.02775528320001</v>
      </c>
      <c r="D22" s="23">
        <v>31.316288947200015</v>
      </c>
      <c r="E22" s="23">
        <v>119.03391237120002</v>
      </c>
      <c r="F22" s="122">
        <v>118.43902300800002</v>
      </c>
      <c r="G22" s="24">
        <v>117.51221594240003</v>
      </c>
      <c r="H22" s="23">
        <v>119.4549445696</v>
      </c>
      <c r="I22" s="23">
        <v>119.38626853119999</v>
      </c>
      <c r="J22" s="23">
        <v>30.133205728000014</v>
      </c>
      <c r="K22" s="23">
        <v>119.67697728000003</v>
      </c>
      <c r="L22" s="23">
        <v>119.52113404800002</v>
      </c>
      <c r="M22" s="23">
        <v>119.384218688</v>
      </c>
      <c r="N22" s="22">
        <v>119.08661446400004</v>
      </c>
      <c r="O22" s="23">
        <v>120.30060083200003</v>
      </c>
      <c r="P22" s="23">
        <v>32.609028032000012</v>
      </c>
      <c r="Q22" s="23">
        <v>119.362831168</v>
      </c>
      <c r="R22" s="23">
        <v>118.88586101120002</v>
      </c>
      <c r="S22" s="24">
        <v>119.019959296</v>
      </c>
      <c r="T22" s="25">
        <f t="shared" si="0"/>
        <v>1877.0640231232003</v>
      </c>
      <c r="V22" s="2"/>
      <c r="W22" s="19"/>
    </row>
    <row r="23" spans="1:32" ht="39.950000000000003" customHeight="1" x14ac:dyDescent="0.25">
      <c r="A23" s="92" t="s">
        <v>17</v>
      </c>
      <c r="B23" s="76">
        <v>117.91318392319999</v>
      </c>
      <c r="C23" s="23">
        <v>116.02775528320001</v>
      </c>
      <c r="D23" s="23">
        <v>31.316288947200015</v>
      </c>
      <c r="E23" s="23">
        <v>119.03391237120002</v>
      </c>
      <c r="F23" s="122">
        <v>118.43902300800002</v>
      </c>
      <c r="G23" s="24">
        <v>117.51221594240003</v>
      </c>
      <c r="H23" s="23">
        <v>119.4549445696</v>
      </c>
      <c r="I23" s="23">
        <v>119.38626853119999</v>
      </c>
      <c r="J23" s="23">
        <v>30.133205728000014</v>
      </c>
      <c r="K23" s="23">
        <v>119.67697728000003</v>
      </c>
      <c r="L23" s="23">
        <v>119.52113404800002</v>
      </c>
      <c r="M23" s="23">
        <v>119.384218688</v>
      </c>
      <c r="N23" s="22">
        <v>119.08661446400004</v>
      </c>
      <c r="O23" s="23">
        <v>120.30060083200003</v>
      </c>
      <c r="P23" s="23">
        <v>32.609028032000012</v>
      </c>
      <c r="Q23" s="23">
        <v>119.362831168</v>
      </c>
      <c r="R23" s="23">
        <v>118.88586101120002</v>
      </c>
      <c r="S23" s="24">
        <v>119.019959296</v>
      </c>
      <c r="T23" s="25">
        <f t="shared" si="0"/>
        <v>1877.0640231232003</v>
      </c>
      <c r="V23" s="2"/>
      <c r="W23" s="19"/>
    </row>
    <row r="24" spans="1:32" ht="39.950000000000003" customHeight="1" x14ac:dyDescent="0.25">
      <c r="A24" s="91" t="s">
        <v>18</v>
      </c>
      <c r="B24" s="76">
        <v>117.91318392319999</v>
      </c>
      <c r="C24" s="23">
        <v>116.02775528320001</v>
      </c>
      <c r="D24" s="23">
        <v>31.316288947200015</v>
      </c>
      <c r="E24" s="23">
        <v>119.03391237120002</v>
      </c>
      <c r="F24" s="122">
        <v>118.43902300800002</v>
      </c>
      <c r="G24" s="24">
        <v>117.51221594240003</v>
      </c>
      <c r="H24" s="23">
        <v>119.4549445696</v>
      </c>
      <c r="I24" s="23">
        <v>119.38626853119999</v>
      </c>
      <c r="J24" s="23">
        <v>30.133205728000014</v>
      </c>
      <c r="K24" s="23">
        <v>119.67697728000003</v>
      </c>
      <c r="L24" s="23">
        <v>119.52113404800002</v>
      </c>
      <c r="M24" s="23">
        <v>119.384218688</v>
      </c>
      <c r="N24" s="22">
        <v>119.08661446400004</v>
      </c>
      <c r="O24" s="23">
        <v>120.30060083200003</v>
      </c>
      <c r="P24" s="23">
        <v>32.609028032000012</v>
      </c>
      <c r="Q24" s="23">
        <v>119.362831168</v>
      </c>
      <c r="R24" s="23">
        <v>118.88586101120002</v>
      </c>
      <c r="S24" s="24">
        <v>119.019959296</v>
      </c>
      <c r="T24" s="25">
        <f t="shared" si="0"/>
        <v>1877.0640231232003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827.68700000000013</v>
      </c>
      <c r="C25" s="27">
        <f t="shared" si="1"/>
        <v>813.26350000000014</v>
      </c>
      <c r="D25" s="27">
        <f t="shared" si="1"/>
        <v>219.68100000000007</v>
      </c>
      <c r="E25" s="27">
        <f t="shared" si="1"/>
        <v>834.34400000000016</v>
      </c>
      <c r="F25" s="27">
        <f t="shared" si="1"/>
        <v>831.0155000000002</v>
      </c>
      <c r="G25" s="228">
        <f t="shared" si="1"/>
        <v>824.35850000000028</v>
      </c>
      <c r="H25" s="27">
        <f t="shared" si="1"/>
        <v>837.67250000000013</v>
      </c>
      <c r="I25" s="27">
        <f t="shared" si="1"/>
        <v>836.5630000000001</v>
      </c>
      <c r="J25" s="27">
        <f t="shared" si="1"/>
        <v>214.13350000000005</v>
      </c>
      <c r="K25" s="27">
        <f t="shared" si="1"/>
        <v>838.78200000000027</v>
      </c>
      <c r="L25" s="27">
        <f t="shared" si="1"/>
        <v>837.67250000000013</v>
      </c>
      <c r="M25" s="27">
        <f t="shared" si="1"/>
        <v>836.56300000000022</v>
      </c>
      <c r="N25" s="26">
        <f>SUM(N18:N24)</f>
        <v>834.34400000000028</v>
      </c>
      <c r="O25" s="27">
        <f t="shared" ref="O25:Q25" si="2">SUM(O18:O24)</f>
        <v>843.22000000000014</v>
      </c>
      <c r="P25" s="27">
        <f t="shared" si="2"/>
        <v>228.55700000000013</v>
      </c>
      <c r="Q25" s="27">
        <f t="shared" si="2"/>
        <v>836.56299999999999</v>
      </c>
      <c r="R25" s="27">
        <f>SUM(R18:R24)</f>
        <v>833.23450000000025</v>
      </c>
      <c r="S25" s="28">
        <f t="shared" ref="S25" si="3">SUM(S18:S24)</f>
        <v>834.34400000000016</v>
      </c>
      <c r="T25" s="25">
        <f t="shared" si="0"/>
        <v>13161.998500000003</v>
      </c>
    </row>
    <row r="26" spans="1:32" s="2" customFormat="1" ht="36.75" customHeight="1" x14ac:dyDescent="0.25">
      <c r="A26" s="93" t="s">
        <v>19</v>
      </c>
      <c r="B26" s="208">
        <v>158.50000000000003</v>
      </c>
      <c r="C26" s="30">
        <v>158.50000000000003</v>
      </c>
      <c r="D26" s="30">
        <v>158.50000000000003</v>
      </c>
      <c r="E26" s="30">
        <v>158.50000000000003</v>
      </c>
      <c r="F26" s="30">
        <v>158.50000000000003</v>
      </c>
      <c r="G26" s="229">
        <v>158.50000000000003</v>
      </c>
      <c r="H26" s="30">
        <v>158.50000000000003</v>
      </c>
      <c r="I26" s="30">
        <v>158.50000000000003</v>
      </c>
      <c r="J26" s="30">
        <v>158.50000000000003</v>
      </c>
      <c r="K26" s="30">
        <v>158.50000000000003</v>
      </c>
      <c r="L26" s="30">
        <v>158.50000000000003</v>
      </c>
      <c r="M26" s="30">
        <v>158.50000000000003</v>
      </c>
      <c r="N26" s="29">
        <v>158.50000000000003</v>
      </c>
      <c r="O26" s="30">
        <v>158.50000000000003</v>
      </c>
      <c r="P26" s="30">
        <v>158.50000000000003</v>
      </c>
      <c r="Q26" s="30">
        <v>158.50000000000003</v>
      </c>
      <c r="R26" s="30">
        <v>158.50000000000003</v>
      </c>
      <c r="S26" s="31">
        <v>158.50000000000003</v>
      </c>
      <c r="T26" s="32">
        <f>+((T25/T27)/7)*1000</f>
        <v>158.50000000000006</v>
      </c>
    </row>
    <row r="27" spans="1:32" s="2" customFormat="1" ht="33" customHeight="1" x14ac:dyDescent="0.25">
      <c r="A27" s="94" t="s">
        <v>20</v>
      </c>
      <c r="B27" s="209">
        <v>746</v>
      </c>
      <c r="C27" s="34">
        <v>733</v>
      </c>
      <c r="D27" s="34">
        <v>198</v>
      </c>
      <c r="E27" s="34">
        <v>752</v>
      </c>
      <c r="F27" s="34">
        <v>749</v>
      </c>
      <c r="G27" s="230">
        <v>743</v>
      </c>
      <c r="H27" s="34">
        <v>755</v>
      </c>
      <c r="I27" s="34">
        <v>754</v>
      </c>
      <c r="J27" s="34">
        <v>193</v>
      </c>
      <c r="K27" s="34">
        <v>756</v>
      </c>
      <c r="L27" s="34">
        <v>755</v>
      </c>
      <c r="M27" s="34">
        <v>754</v>
      </c>
      <c r="N27" s="33">
        <v>752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11863</v>
      </c>
      <c r="U27" s="2">
        <f>((T25*1000)/T27)/7</f>
        <v>158.50000000000003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117.91318392319999</v>
      </c>
      <c r="C28" s="84">
        <f t="shared" si="4"/>
        <v>116.02775528320001</v>
      </c>
      <c r="D28" s="84">
        <f t="shared" si="4"/>
        <v>31.316288947200015</v>
      </c>
      <c r="E28" s="84">
        <f t="shared" si="4"/>
        <v>119.03391237120002</v>
      </c>
      <c r="F28" s="84">
        <f t="shared" si="4"/>
        <v>118.43902300800002</v>
      </c>
      <c r="G28" s="84">
        <f t="shared" si="4"/>
        <v>117.51221594240003</v>
      </c>
      <c r="H28" s="84">
        <f t="shared" si="4"/>
        <v>119.4549445696</v>
      </c>
      <c r="I28" s="84">
        <f t="shared" si="4"/>
        <v>119.38626853119999</v>
      </c>
      <c r="J28" s="84">
        <f t="shared" si="4"/>
        <v>30.133205728000014</v>
      </c>
      <c r="K28" s="84">
        <f t="shared" si="4"/>
        <v>119.67697728000003</v>
      </c>
      <c r="L28" s="84">
        <f t="shared" si="4"/>
        <v>119.52113404800002</v>
      </c>
      <c r="M28" s="84">
        <f t="shared" si="4"/>
        <v>119.384218688</v>
      </c>
      <c r="N28" s="84">
        <f t="shared" si="4"/>
        <v>119.08661446400004</v>
      </c>
      <c r="O28" s="84">
        <f t="shared" si="4"/>
        <v>120.30060083200003</v>
      </c>
      <c r="P28" s="84">
        <f t="shared" si="4"/>
        <v>32.609028032000012</v>
      </c>
      <c r="Q28" s="84">
        <f t="shared" si="4"/>
        <v>119.362831168</v>
      </c>
      <c r="R28" s="84">
        <f t="shared" si="4"/>
        <v>118.88586101120002</v>
      </c>
      <c r="S28" s="231">
        <f t="shared" si="4"/>
        <v>119.019959296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827.68700000000013</v>
      </c>
      <c r="C29" s="42">
        <f t="shared" si="5"/>
        <v>813.26350000000014</v>
      </c>
      <c r="D29" s="42">
        <f t="shared" si="5"/>
        <v>219.68100000000007</v>
      </c>
      <c r="E29" s="42">
        <f>((E27*E26)*7)/1000</f>
        <v>834.34400000000016</v>
      </c>
      <c r="F29" s="42">
        <f>((F27*F26)*7)/1000</f>
        <v>831.01550000000009</v>
      </c>
      <c r="G29" s="232">
        <f>((G27*G26)*7)/1000</f>
        <v>824.35850000000016</v>
      </c>
      <c r="H29" s="42">
        <f t="shared" ref="H29" si="6">((H27*H26)*7)/1000</f>
        <v>837.67250000000013</v>
      </c>
      <c r="I29" s="42">
        <f>((I27*I26)*7)/1000</f>
        <v>836.5630000000001</v>
      </c>
      <c r="J29" s="42">
        <f t="shared" ref="J29:M29" si="7">((J27*J26)*7)/1000</f>
        <v>214.13350000000005</v>
      </c>
      <c r="K29" s="42">
        <f t="shared" si="7"/>
        <v>838.78200000000015</v>
      </c>
      <c r="L29" s="42">
        <f t="shared" si="7"/>
        <v>837.67250000000013</v>
      </c>
      <c r="M29" s="42">
        <f t="shared" si="7"/>
        <v>836.5630000000001</v>
      </c>
      <c r="N29" s="41">
        <f>((N27*N26)*7)/1000</f>
        <v>834.34400000000016</v>
      </c>
      <c r="O29" s="42">
        <f>((O27*O26)*7)/1000</f>
        <v>843.22000000000014</v>
      </c>
      <c r="P29" s="42">
        <f t="shared" ref="P29:S29" si="8">((P27*P26)*7)/1000</f>
        <v>228.55700000000004</v>
      </c>
      <c r="Q29" s="42">
        <f t="shared" si="8"/>
        <v>836.5630000000001</v>
      </c>
      <c r="R29" s="43">
        <f t="shared" si="8"/>
        <v>833.23450000000014</v>
      </c>
      <c r="S29" s="44">
        <f t="shared" si="8"/>
        <v>834.34400000000016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158.50000000000003</v>
      </c>
      <c r="C30" s="47">
        <f t="shared" si="9"/>
        <v>158.50000000000003</v>
      </c>
      <c r="D30" s="47">
        <f t="shared" si="9"/>
        <v>158.50000000000006</v>
      </c>
      <c r="E30" s="47">
        <f>+(E25/E27)/7*1000</f>
        <v>158.50000000000003</v>
      </c>
      <c r="F30" s="47">
        <f t="shared" ref="F30:H30" si="10">+(F25/F27)/7*1000</f>
        <v>158.50000000000006</v>
      </c>
      <c r="G30" s="233">
        <f t="shared" si="10"/>
        <v>158.50000000000006</v>
      </c>
      <c r="H30" s="47">
        <f t="shared" si="10"/>
        <v>158.50000000000003</v>
      </c>
      <c r="I30" s="47">
        <f>+(I25/I27)/7*1000</f>
        <v>158.50000000000003</v>
      </c>
      <c r="J30" s="47">
        <f t="shared" ref="J30:M30" si="11">+(J25/J27)/7*1000</f>
        <v>158.50000000000006</v>
      </c>
      <c r="K30" s="47">
        <f t="shared" si="11"/>
        <v>158.50000000000006</v>
      </c>
      <c r="L30" s="47">
        <f t="shared" si="11"/>
        <v>158.50000000000003</v>
      </c>
      <c r="M30" s="47">
        <f t="shared" si="11"/>
        <v>158.50000000000006</v>
      </c>
      <c r="N30" s="46">
        <f>+(N25/N27)/7*1000</f>
        <v>158.50000000000006</v>
      </c>
      <c r="O30" s="47">
        <f t="shared" ref="O30:S30" si="12">+(O25/O27)/7*1000</f>
        <v>158.50000000000003</v>
      </c>
      <c r="P30" s="47">
        <f t="shared" si="12"/>
        <v>158.50000000000009</v>
      </c>
      <c r="Q30" s="47">
        <f t="shared" si="12"/>
        <v>158.5</v>
      </c>
      <c r="R30" s="47">
        <f t="shared" si="12"/>
        <v>158.50000000000006</v>
      </c>
      <c r="S30" s="48">
        <f t="shared" si="12"/>
        <v>158.50000000000003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8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5" t="s">
        <v>8</v>
      </c>
      <c r="M36" s="446"/>
      <c r="N36" s="446"/>
      <c r="O36" s="446"/>
      <c r="P36" s="446"/>
      <c r="Q36" s="440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98.217600000000019</v>
      </c>
      <c r="C39" s="79">
        <v>98.060200000000009</v>
      </c>
      <c r="D39" s="79">
        <v>25.498799999999999</v>
      </c>
      <c r="E39" s="79">
        <v>96.801000000000002</v>
      </c>
      <c r="F39" s="79">
        <v>94.754800000000003</v>
      </c>
      <c r="G39" s="79">
        <v>97.273200000000003</v>
      </c>
      <c r="H39" s="79"/>
      <c r="I39" s="101">
        <f t="shared" ref="I39:I46" si="13">SUM(B39:H39)</f>
        <v>510.60559999999998</v>
      </c>
      <c r="J39" s="138"/>
      <c r="K39" s="91" t="s">
        <v>12</v>
      </c>
      <c r="L39" s="79">
        <v>7</v>
      </c>
      <c r="M39" s="79">
        <v>6.7</v>
      </c>
      <c r="N39" s="79">
        <v>1.7</v>
      </c>
      <c r="O39" s="79">
        <v>6.9</v>
      </c>
      <c r="P39" s="79">
        <v>6.7</v>
      </c>
      <c r="Q39" s="79">
        <v>6.8</v>
      </c>
      <c r="R39" s="101">
        <f t="shared" ref="R39:R46" si="14">SUM(L39:Q39)</f>
        <v>35.799999999999997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98.217600000000019</v>
      </c>
      <c r="C40" s="79">
        <v>98.060200000000009</v>
      </c>
      <c r="D40" s="79">
        <v>25.498799999999999</v>
      </c>
      <c r="E40" s="79">
        <v>96.801000000000002</v>
      </c>
      <c r="F40" s="79">
        <v>94.754800000000003</v>
      </c>
      <c r="G40" s="79">
        <v>97.273200000000003</v>
      </c>
      <c r="H40" s="79"/>
      <c r="I40" s="101">
        <f t="shared" si="13"/>
        <v>510.60559999999998</v>
      </c>
      <c r="J40" s="2"/>
      <c r="K40" s="92" t="s">
        <v>13</v>
      </c>
      <c r="L40" s="79">
        <v>7</v>
      </c>
      <c r="M40" s="79">
        <v>6.7</v>
      </c>
      <c r="N40" s="79">
        <v>1.7</v>
      </c>
      <c r="O40" s="79">
        <v>6.9</v>
      </c>
      <c r="P40" s="79">
        <v>6.7</v>
      </c>
      <c r="Q40" s="79">
        <v>6.8</v>
      </c>
      <c r="R40" s="101">
        <f t="shared" si="14"/>
        <v>35.799999999999997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1.8</v>
      </c>
      <c r="O41" s="79">
        <v>6.9</v>
      </c>
      <c r="P41" s="79">
        <v>6.7</v>
      </c>
      <c r="Q41" s="79">
        <v>6.5</v>
      </c>
      <c r="R41" s="101">
        <f t="shared" si="14"/>
        <v>35.700000000000003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6.8</v>
      </c>
      <c r="N42" s="79">
        <v>1.8</v>
      </c>
      <c r="O42" s="79">
        <v>7</v>
      </c>
      <c r="P42" s="79">
        <v>6.7</v>
      </c>
      <c r="Q42" s="79">
        <v>6.5</v>
      </c>
      <c r="R42" s="101">
        <f t="shared" si="14"/>
        <v>35.9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6.8</v>
      </c>
      <c r="N43" s="79">
        <v>1.8</v>
      </c>
      <c r="O43" s="79">
        <v>7</v>
      </c>
      <c r="P43" s="79">
        <v>6.7</v>
      </c>
      <c r="Q43" s="79">
        <v>6.5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6.8</v>
      </c>
      <c r="N44" s="79">
        <v>1.8</v>
      </c>
      <c r="O44" s="79">
        <v>7</v>
      </c>
      <c r="P44" s="79">
        <v>6.8</v>
      </c>
      <c r="Q44" s="79">
        <v>6.5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36.200000000000003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196.43520000000004</v>
      </c>
      <c r="C46" s="27">
        <f t="shared" si="15"/>
        <v>196.12040000000002</v>
      </c>
      <c r="D46" s="27">
        <f t="shared" si="15"/>
        <v>50.997599999999998</v>
      </c>
      <c r="E46" s="27">
        <f t="shared" si="15"/>
        <v>193.602</v>
      </c>
      <c r="F46" s="27">
        <f t="shared" si="15"/>
        <v>189.50960000000001</v>
      </c>
      <c r="G46" s="27">
        <f t="shared" si="15"/>
        <v>194.54640000000001</v>
      </c>
      <c r="H46" s="27">
        <f t="shared" si="15"/>
        <v>0</v>
      </c>
      <c r="I46" s="101">
        <f t="shared" si="13"/>
        <v>1021.2112</v>
      </c>
      <c r="K46" s="77" t="s">
        <v>10</v>
      </c>
      <c r="L46" s="81">
        <f t="shared" ref="L46:Q46" si="16">SUM(L39:L45)</f>
        <v>49.70000000000001</v>
      </c>
      <c r="M46" s="27">
        <f t="shared" si="16"/>
        <v>47.3</v>
      </c>
      <c r="N46" s="27">
        <f t="shared" si="16"/>
        <v>12.400000000000002</v>
      </c>
      <c r="O46" s="27">
        <f t="shared" si="16"/>
        <v>48.7</v>
      </c>
      <c r="P46" s="27">
        <f t="shared" si="16"/>
        <v>47.099999999999994</v>
      </c>
      <c r="Q46" s="27">
        <f t="shared" si="16"/>
        <v>46.2</v>
      </c>
      <c r="R46" s="101">
        <f t="shared" si="14"/>
        <v>251.40000000000003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157.4</v>
      </c>
      <c r="C47" s="30">
        <v>157.4</v>
      </c>
      <c r="D47" s="30">
        <v>157.4</v>
      </c>
      <c r="E47" s="30">
        <v>157.4</v>
      </c>
      <c r="F47" s="30">
        <v>157.4</v>
      </c>
      <c r="G47" s="30">
        <v>157.4</v>
      </c>
      <c r="H47" s="30"/>
      <c r="I47" s="102">
        <f>+((I46/I48)/7)*1000</f>
        <v>44.971428571428568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135.01611170784105</v>
      </c>
      <c r="S47" s="63"/>
      <c r="T47" s="63"/>
    </row>
    <row r="48" spans="1:30" ht="33.75" customHeight="1" x14ac:dyDescent="0.25">
      <c r="A48" s="94" t="s">
        <v>20</v>
      </c>
      <c r="B48" s="83">
        <v>624</v>
      </c>
      <c r="C48" s="34">
        <v>623</v>
      </c>
      <c r="D48" s="34">
        <v>162</v>
      </c>
      <c r="E48" s="34">
        <v>615</v>
      </c>
      <c r="F48" s="34">
        <v>602</v>
      </c>
      <c r="G48" s="34">
        <v>618</v>
      </c>
      <c r="H48" s="34"/>
      <c r="I48" s="103">
        <f>SUM(B48:H48)</f>
        <v>3244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98.217600000000019</v>
      </c>
      <c r="C49" s="38">
        <f t="shared" si="17"/>
        <v>98.060200000000009</v>
      </c>
      <c r="D49" s="38">
        <f t="shared" si="17"/>
        <v>25.498799999999999</v>
      </c>
      <c r="E49" s="38">
        <f t="shared" si="17"/>
        <v>96.801000000000002</v>
      </c>
      <c r="F49" s="38">
        <f t="shared" si="17"/>
        <v>94.754800000000003</v>
      </c>
      <c r="G49" s="38">
        <f t="shared" si="17"/>
        <v>97.273200000000003</v>
      </c>
      <c r="H49" s="38">
        <f t="shared" si="17"/>
        <v>0</v>
      </c>
      <c r="I49" s="104">
        <f>((I46*1000)/I48)/7</f>
        <v>44.971428571428575</v>
      </c>
      <c r="K49" s="95" t="s">
        <v>21</v>
      </c>
      <c r="L49" s="84">
        <f>((L48*L47)*7/1000-L39)/6</f>
        <v>7.1143333333333336</v>
      </c>
      <c r="M49" s="38">
        <f t="shared" ref="M49:Q49" si="18">((M48*M47)*7/1000-M39)/6</f>
        <v>6.7583333333333329</v>
      </c>
      <c r="N49" s="38">
        <f t="shared" si="18"/>
        <v>1.7869166666666667</v>
      </c>
      <c r="O49" s="38">
        <f t="shared" si="18"/>
        <v>6.9717500000000001</v>
      </c>
      <c r="P49" s="38">
        <f t="shared" si="18"/>
        <v>6.729166666666667</v>
      </c>
      <c r="Q49" s="38">
        <f t="shared" si="18"/>
        <v>6.5666666666666673</v>
      </c>
      <c r="R49" s="113">
        <f>((R46*1000)/R48)/7</f>
        <v>135.01611170784105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687.52320000000009</v>
      </c>
      <c r="C50" s="42">
        <f t="shared" si="19"/>
        <v>686.42140000000006</v>
      </c>
      <c r="D50" s="42">
        <f t="shared" si="19"/>
        <v>178.49160000000001</v>
      </c>
      <c r="E50" s="42">
        <f t="shared" si="19"/>
        <v>677.60699999999997</v>
      </c>
      <c r="F50" s="42">
        <f t="shared" si="19"/>
        <v>663.28359999999998</v>
      </c>
      <c r="G50" s="42">
        <f t="shared" si="19"/>
        <v>680.91240000000005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44.971428571428589</v>
      </c>
      <c r="C51" s="47">
        <f t="shared" si="21"/>
        <v>44.971428571428575</v>
      </c>
      <c r="D51" s="47">
        <f t="shared" si="21"/>
        <v>44.971428571428568</v>
      </c>
      <c r="E51" s="47">
        <f t="shared" si="21"/>
        <v>44.971428571428575</v>
      </c>
      <c r="F51" s="47">
        <f t="shared" si="21"/>
        <v>44.971428571428575</v>
      </c>
      <c r="G51" s="47">
        <f t="shared" si="21"/>
        <v>44.971428571428575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136.41456582633054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57" t="s">
        <v>70</v>
      </c>
      <c r="C55" s="458"/>
      <c r="D55" s="458"/>
      <c r="E55" s="458"/>
      <c r="F55" s="458"/>
      <c r="G55" s="459"/>
      <c r="H55" s="457" t="s">
        <v>71</v>
      </c>
      <c r="I55" s="458"/>
      <c r="J55" s="458"/>
      <c r="K55" s="458"/>
      <c r="L55" s="458"/>
      <c r="M55" s="459"/>
      <c r="N55" s="457" t="s">
        <v>8</v>
      </c>
      <c r="O55" s="458"/>
      <c r="P55" s="458"/>
      <c r="Q55" s="458"/>
      <c r="R55" s="458"/>
      <c r="S55" s="45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</v>
      </c>
      <c r="C58" s="79">
        <v>8.1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8.4</v>
      </c>
      <c r="I58" s="79">
        <v>8.4</v>
      </c>
      <c r="J58" s="79">
        <v>2</v>
      </c>
      <c r="K58" s="79">
        <v>8.1</v>
      </c>
      <c r="L58" s="79">
        <v>8.1</v>
      </c>
      <c r="M58" s="221">
        <v>8.5</v>
      </c>
      <c r="N58" s="22">
        <v>8.4</v>
      </c>
      <c r="O58" s="79">
        <v>8.4</v>
      </c>
      <c r="P58" s="79">
        <v>2.2999999999999998</v>
      </c>
      <c r="Q58" s="79">
        <v>8.3000000000000007</v>
      </c>
      <c r="R58" s="79">
        <v>8.3000000000000007</v>
      </c>
      <c r="S58" s="221">
        <v>8.3000000000000007</v>
      </c>
      <c r="T58" s="101">
        <f t="shared" ref="T58:T65" si="23">SUM(B58:S58)</f>
        <v>130.69999999999999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</v>
      </c>
      <c r="C59" s="79">
        <v>8.1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8.4</v>
      </c>
      <c r="I59" s="79">
        <v>8.4</v>
      </c>
      <c r="J59" s="79">
        <v>2</v>
      </c>
      <c r="K59" s="79">
        <v>8.1</v>
      </c>
      <c r="L59" s="79">
        <v>8.1</v>
      </c>
      <c r="M59" s="221">
        <v>8.5</v>
      </c>
      <c r="N59" s="22">
        <v>8.4</v>
      </c>
      <c r="O59" s="79">
        <v>8.4</v>
      </c>
      <c r="P59" s="79">
        <v>2.2999999999999998</v>
      </c>
      <c r="Q59" s="79">
        <v>8.3000000000000007</v>
      </c>
      <c r="R59" s="79">
        <v>8.3000000000000007</v>
      </c>
      <c r="S59" s="221">
        <v>8.3000000000000007</v>
      </c>
      <c r="T59" s="101">
        <f t="shared" si="23"/>
        <v>130.69999999999999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8.4</v>
      </c>
      <c r="J60" s="79">
        <v>2.1</v>
      </c>
      <c r="K60" s="79">
        <v>8.1</v>
      </c>
      <c r="L60" s="79">
        <v>8.1</v>
      </c>
      <c r="M60" s="221">
        <v>8.3000000000000007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8.3000000000000007</v>
      </c>
      <c r="S60" s="221">
        <v>8.1</v>
      </c>
      <c r="T60" s="101">
        <f t="shared" si="23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2.1</v>
      </c>
      <c r="K61" s="79">
        <v>8.1</v>
      </c>
      <c r="L61" s="79">
        <v>8.1</v>
      </c>
      <c r="M61" s="221">
        <v>8.3000000000000007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8.3000000000000007</v>
      </c>
      <c r="S61" s="221">
        <v>8.1</v>
      </c>
      <c r="T61" s="101">
        <f t="shared" si="23"/>
        <v>131.39999999999998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8.5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2.1</v>
      </c>
      <c r="K62" s="79">
        <v>8.1</v>
      </c>
      <c r="L62" s="79">
        <v>8.1</v>
      </c>
      <c r="M62" s="221">
        <v>8.3000000000000007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8.5</v>
      </c>
      <c r="D63" s="79">
        <v>2.1</v>
      </c>
      <c r="E63" s="79">
        <v>8.5</v>
      </c>
      <c r="F63" s="79">
        <v>8.5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8.3000000000000007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132.1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8.5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8.6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8.6</v>
      </c>
      <c r="O64" s="79">
        <v>8.6</v>
      </c>
      <c r="P64" s="79">
        <v>2.4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132.49999999999997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14.299999999999999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59.2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136.55244029075803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8.3520000000000003</v>
      </c>
      <c r="C68" s="38">
        <f t="shared" ref="C68:S68" si="25">((C67*C66)*7/1000-C58-C59)/5</f>
        <v>8.4359999999999999</v>
      </c>
      <c r="D68" s="38">
        <f t="shared" si="25"/>
        <v>2.077</v>
      </c>
      <c r="E68" s="38">
        <f t="shared" si="25"/>
        <v>8.4652000000000012</v>
      </c>
      <c r="F68" s="38">
        <f t="shared" si="25"/>
        <v>8.4652000000000012</v>
      </c>
      <c r="G68" s="39">
        <f t="shared" si="25"/>
        <v>8.2971000000000004</v>
      </c>
      <c r="H68" s="37">
        <f t="shared" si="25"/>
        <v>8.531600000000001</v>
      </c>
      <c r="I68" s="38">
        <f t="shared" si="25"/>
        <v>8.4882000000000009</v>
      </c>
      <c r="J68" s="38">
        <f t="shared" si="25"/>
        <v>2.0979999999999999</v>
      </c>
      <c r="K68" s="38">
        <f t="shared" si="25"/>
        <v>8.1</v>
      </c>
      <c r="L68" s="38">
        <f t="shared" si="25"/>
        <v>8.1</v>
      </c>
      <c r="M68" s="39">
        <f t="shared" si="25"/>
        <v>8.3180000000000014</v>
      </c>
      <c r="N68" s="37">
        <f t="shared" si="25"/>
        <v>8.531600000000001</v>
      </c>
      <c r="O68" s="38">
        <f t="shared" si="25"/>
        <v>8.531600000000001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8.1663000000000014</v>
      </c>
      <c r="T68" s="116">
        <f>((T65*1000)/T67)/7</f>
        <v>136.55244029075803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136.19047619047618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136.40552995391707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39" t="s">
        <v>53</v>
      </c>
      <c r="L11" s="439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3"/>
      <c r="K15" s="454" t="s">
        <v>8</v>
      </c>
      <c r="L15" s="455"/>
      <c r="M15" s="455"/>
      <c r="N15" s="455"/>
      <c r="O15" s="455"/>
      <c r="P15" s="455"/>
      <c r="Q15" s="45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0" t="s">
        <v>25</v>
      </c>
      <c r="C36" s="441"/>
      <c r="D36" s="441"/>
      <c r="E36" s="441"/>
      <c r="F36" s="441"/>
      <c r="G36" s="441"/>
      <c r="H36" s="99"/>
      <c r="I36" s="53" t="s">
        <v>26</v>
      </c>
      <c r="J36" s="107"/>
      <c r="K36" s="446" t="s">
        <v>25</v>
      </c>
      <c r="L36" s="446"/>
      <c r="M36" s="446"/>
      <c r="N36" s="446"/>
      <c r="O36" s="4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25" zoomScale="50" zoomScaleNormal="70" zoomScaleSheetLayoutView="50" workbookViewId="0">
      <selection activeCell="H41" sqref="H41"/>
    </sheetView>
  </sheetViews>
  <sheetFormatPr baseColWidth="10" defaultColWidth="11.42578125" defaultRowHeight="27.75" x14ac:dyDescent="0.25"/>
  <cols>
    <col min="1" max="1" width="54" style="282" bestFit="1" customWidth="1"/>
    <col min="2" max="3" width="11.5703125" style="282" customWidth="1"/>
    <col min="4" max="4" width="13.5703125" style="282" bestFit="1" customWidth="1"/>
    <col min="5" max="6" width="11.5703125" style="282" customWidth="1"/>
    <col min="7" max="8" width="17.5703125" style="282" customWidth="1"/>
    <col min="9" max="9" width="20.5703125" style="282" bestFit="1" customWidth="1"/>
    <col min="10" max="10" width="14.5703125" style="282" customWidth="1"/>
    <col min="11" max="15" width="13.42578125" style="282" customWidth="1"/>
    <col min="16" max="16" width="15.85546875" style="282" bestFit="1" customWidth="1"/>
    <col min="17" max="19" width="13.42578125" style="282" customWidth="1"/>
    <col min="20" max="20" width="16.7109375" style="282" bestFit="1" customWidth="1"/>
    <col min="21" max="25" width="13.42578125" style="282" customWidth="1"/>
    <col min="26" max="16384" width="11.42578125" style="282"/>
  </cols>
  <sheetData>
    <row r="1" spans="1:28" ht="29.45" customHeight="1" x14ac:dyDescent="0.25">
      <c r="A1" s="463"/>
      <c r="B1" s="466" t="s">
        <v>29</v>
      </c>
      <c r="C1" s="467"/>
      <c r="D1" s="467"/>
      <c r="E1" s="467"/>
      <c r="F1" s="467"/>
      <c r="G1" s="467"/>
      <c r="H1" s="467"/>
      <c r="I1" s="467"/>
      <c r="J1" s="467"/>
      <c r="K1" s="467"/>
      <c r="L1" s="468"/>
      <c r="M1" s="469" t="s">
        <v>30</v>
      </c>
      <c r="N1" s="469"/>
      <c r="O1" s="469"/>
      <c r="P1" s="469"/>
      <c r="Q1" s="280"/>
      <c r="R1" s="497" t="s">
        <v>149</v>
      </c>
      <c r="S1" s="498"/>
      <c r="T1" s="498"/>
      <c r="U1" s="498"/>
      <c r="V1" s="498"/>
      <c r="W1" s="499"/>
      <c r="X1" s="280"/>
      <c r="Y1" s="281"/>
      <c r="Z1" s="281"/>
      <c r="AA1" s="281"/>
    </row>
    <row r="2" spans="1:28" ht="29.45" customHeight="1" x14ac:dyDescent="0.25">
      <c r="A2" s="464"/>
      <c r="B2" s="470" t="s">
        <v>31</v>
      </c>
      <c r="C2" s="471"/>
      <c r="D2" s="471"/>
      <c r="E2" s="471"/>
      <c r="F2" s="471"/>
      <c r="G2" s="471"/>
      <c r="H2" s="471"/>
      <c r="I2" s="471"/>
      <c r="J2" s="471"/>
      <c r="K2" s="471"/>
      <c r="L2" s="472"/>
      <c r="M2" s="476" t="s">
        <v>32</v>
      </c>
      <c r="N2" s="476"/>
      <c r="O2" s="476"/>
      <c r="P2" s="476"/>
      <c r="Q2" s="281"/>
      <c r="R2" s="500"/>
      <c r="S2" s="501"/>
      <c r="T2" s="501"/>
      <c r="U2" s="501"/>
      <c r="V2" s="501"/>
      <c r="W2" s="502"/>
      <c r="X2" s="281"/>
      <c r="Y2" s="281"/>
      <c r="Z2" s="281"/>
      <c r="AA2" s="281"/>
    </row>
    <row r="3" spans="1:28" ht="29.45" customHeight="1" x14ac:dyDescent="0.25">
      <c r="A3" s="465"/>
      <c r="B3" s="473"/>
      <c r="C3" s="474"/>
      <c r="D3" s="474"/>
      <c r="E3" s="474"/>
      <c r="F3" s="474"/>
      <c r="G3" s="474"/>
      <c r="H3" s="474"/>
      <c r="I3" s="474"/>
      <c r="J3" s="474"/>
      <c r="K3" s="474"/>
      <c r="L3" s="475"/>
      <c r="M3" s="476" t="s">
        <v>33</v>
      </c>
      <c r="N3" s="476"/>
      <c r="O3" s="476"/>
      <c r="P3" s="476"/>
      <c r="Q3" s="284"/>
      <c r="R3" s="500"/>
      <c r="S3" s="501"/>
      <c r="T3" s="501"/>
      <c r="U3" s="501"/>
      <c r="V3" s="501"/>
      <c r="W3" s="502"/>
      <c r="X3" s="284"/>
      <c r="Y3" s="284"/>
      <c r="Z3" s="281"/>
      <c r="AA3" s="281"/>
    </row>
    <row r="4" spans="1:28" ht="30.75" customHeight="1" x14ac:dyDescent="0.25">
      <c r="A4" s="285"/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1"/>
      <c r="R4" s="500"/>
      <c r="S4" s="501"/>
      <c r="T4" s="501"/>
      <c r="U4" s="501"/>
      <c r="V4" s="501"/>
      <c r="W4" s="502"/>
      <c r="X4" s="281"/>
      <c r="Y4" s="281"/>
      <c r="Z4" s="281"/>
      <c r="AA4" s="281"/>
    </row>
    <row r="5" spans="1:28" s="291" customFormat="1" ht="30.75" customHeight="1" x14ac:dyDescent="0.25">
      <c r="A5" s="287" t="s">
        <v>34</v>
      </c>
      <c r="B5" s="473">
        <v>2</v>
      </c>
      <c r="C5" s="474"/>
      <c r="D5" s="288"/>
      <c r="E5" s="288"/>
      <c r="F5" s="288" t="s">
        <v>35</v>
      </c>
      <c r="G5" s="491" t="s">
        <v>50</v>
      </c>
      <c r="H5" s="491"/>
      <c r="I5" s="289"/>
      <c r="J5" s="288" t="s">
        <v>36</v>
      </c>
      <c r="K5" s="474">
        <v>39</v>
      </c>
      <c r="L5" s="474"/>
      <c r="M5" s="290"/>
      <c r="N5" s="290"/>
      <c r="O5" s="290"/>
      <c r="P5" s="290"/>
      <c r="Q5" s="290"/>
      <c r="R5" s="500"/>
      <c r="S5" s="501"/>
      <c r="T5" s="501"/>
      <c r="U5" s="501"/>
      <c r="V5" s="501"/>
      <c r="W5" s="502"/>
      <c r="X5" s="290"/>
      <c r="Y5" s="290"/>
      <c r="Z5" s="290"/>
      <c r="AA5" s="290"/>
    </row>
    <row r="6" spans="1:28" s="291" customFormat="1" ht="30.75" customHeight="1" x14ac:dyDescent="0.25">
      <c r="A6" s="287"/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90"/>
      <c r="R6" s="500"/>
      <c r="S6" s="501"/>
      <c r="T6" s="501"/>
      <c r="U6" s="501"/>
      <c r="V6" s="501"/>
      <c r="W6" s="502"/>
      <c r="X6" s="290"/>
      <c r="Y6" s="290"/>
      <c r="Z6" s="290"/>
      <c r="AA6" s="290"/>
    </row>
    <row r="7" spans="1:28" s="291" customFormat="1" ht="30.75" customHeight="1" x14ac:dyDescent="0.25">
      <c r="A7" s="287" t="s">
        <v>37</v>
      </c>
      <c r="B7" s="492" t="s">
        <v>2</v>
      </c>
      <c r="C7" s="493"/>
      <c r="D7" s="292"/>
      <c r="E7" s="292"/>
      <c r="F7" s="288" t="s">
        <v>38</v>
      </c>
      <c r="G7" s="491" t="s">
        <v>151</v>
      </c>
      <c r="H7" s="491"/>
      <c r="I7" s="293"/>
      <c r="J7" s="288" t="s">
        <v>39</v>
      </c>
      <c r="K7" s="290"/>
      <c r="L7" s="474" t="s">
        <v>148</v>
      </c>
      <c r="M7" s="474"/>
      <c r="N7" s="474"/>
      <c r="O7" s="294"/>
      <c r="P7" s="294"/>
      <c r="Q7" s="290"/>
      <c r="R7" s="500"/>
      <c r="S7" s="501"/>
      <c r="T7" s="501"/>
      <c r="U7" s="501"/>
      <c r="V7" s="501"/>
      <c r="W7" s="502"/>
      <c r="X7" s="290"/>
      <c r="Y7" s="290"/>
      <c r="Z7" s="290"/>
      <c r="AA7" s="290"/>
      <c r="AB7" s="290"/>
    </row>
    <row r="8" spans="1:28" s="291" customFormat="1" ht="30.75" customHeight="1" thickBot="1" x14ac:dyDescent="0.3">
      <c r="A8" s="287"/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90"/>
      <c r="R8" s="503"/>
      <c r="S8" s="504"/>
      <c r="T8" s="504"/>
      <c r="U8" s="504"/>
      <c r="V8" s="504"/>
      <c r="W8" s="505"/>
      <c r="X8" s="290"/>
      <c r="Y8" s="290"/>
      <c r="Z8" s="290"/>
      <c r="AA8" s="290"/>
      <c r="AB8" s="290"/>
    </row>
    <row r="9" spans="1:28" s="291" customFormat="1" ht="30.75" customHeight="1" thickBot="1" x14ac:dyDescent="0.3">
      <c r="A9" s="295" t="s">
        <v>40</v>
      </c>
      <c r="B9" s="486" t="s">
        <v>70</v>
      </c>
      <c r="C9" s="487"/>
      <c r="D9" s="487"/>
      <c r="E9" s="487"/>
      <c r="F9" s="487"/>
      <c r="G9" s="488"/>
      <c r="H9" s="486" t="s">
        <v>71</v>
      </c>
      <c r="I9" s="487"/>
      <c r="J9" s="487"/>
      <c r="K9" s="487"/>
      <c r="L9" s="487"/>
      <c r="M9" s="488"/>
      <c r="N9" s="486" t="s">
        <v>8</v>
      </c>
      <c r="O9" s="487"/>
      <c r="P9" s="487"/>
      <c r="Q9" s="487"/>
      <c r="R9" s="489"/>
      <c r="S9" s="490"/>
      <c r="T9" s="297"/>
      <c r="U9" s="296"/>
      <c r="V9" s="290"/>
      <c r="W9" s="297"/>
      <c r="X9" s="296"/>
      <c r="Y9" s="290"/>
      <c r="Z9" s="290"/>
    </row>
    <row r="10" spans="1:28" ht="30.75" customHeight="1" x14ac:dyDescent="0.25">
      <c r="A10" s="298" t="s">
        <v>41</v>
      </c>
      <c r="B10" s="299">
        <v>1</v>
      </c>
      <c r="C10" s="299">
        <v>2</v>
      </c>
      <c r="D10" s="299" t="s">
        <v>79</v>
      </c>
      <c r="E10" s="299">
        <v>4</v>
      </c>
      <c r="F10" s="299">
        <v>5</v>
      </c>
      <c r="G10" s="300">
        <v>6</v>
      </c>
      <c r="H10" s="301">
        <v>7</v>
      </c>
      <c r="I10" s="299">
        <v>8</v>
      </c>
      <c r="J10" s="299" t="s">
        <v>81</v>
      </c>
      <c r="K10" s="299">
        <v>10</v>
      </c>
      <c r="L10" s="299">
        <v>11</v>
      </c>
      <c r="M10" s="299">
        <v>12</v>
      </c>
      <c r="N10" s="301">
        <v>13</v>
      </c>
      <c r="O10" s="302">
        <v>14</v>
      </c>
      <c r="P10" s="302" t="s">
        <v>82</v>
      </c>
      <c r="Q10" s="302">
        <v>16</v>
      </c>
      <c r="R10" s="302">
        <v>17</v>
      </c>
      <c r="S10" s="303">
        <v>18</v>
      </c>
      <c r="T10" s="304" t="s">
        <v>10</v>
      </c>
      <c r="U10" s="281"/>
      <c r="V10" s="290"/>
      <c r="W10" s="283"/>
      <c r="X10" s="281"/>
      <c r="Y10" s="290"/>
      <c r="Z10" s="281"/>
    </row>
    <row r="11" spans="1:28" ht="30.75" customHeight="1" x14ac:dyDescent="0.25">
      <c r="A11" s="305" t="s">
        <v>42</v>
      </c>
      <c r="B11" s="306">
        <v>119.06054019200005</v>
      </c>
      <c r="C11" s="306">
        <v>116.56236179200005</v>
      </c>
      <c r="D11" s="306">
        <v>31.549777632000012</v>
      </c>
      <c r="E11" s="306">
        <v>119.58721907200004</v>
      </c>
      <c r="F11" s="306">
        <v>119.41019248000002</v>
      </c>
      <c r="G11" s="307">
        <v>118.39871014400001</v>
      </c>
      <c r="H11" s="308">
        <v>120.19888857600006</v>
      </c>
      <c r="I11" s="306">
        <v>119.81582867200002</v>
      </c>
      <c r="J11" s="306">
        <v>31.733735680000006</v>
      </c>
      <c r="K11" s="306">
        <v>120.19855680000003</v>
      </c>
      <c r="L11" s="306">
        <v>120.03341488000004</v>
      </c>
      <c r="M11" s="309">
        <v>119.82095328000003</v>
      </c>
      <c r="N11" s="308">
        <v>119.45546384000002</v>
      </c>
      <c r="O11" s="310">
        <v>120.85849792000002</v>
      </c>
      <c r="P11" s="310">
        <v>32.755929920000007</v>
      </c>
      <c r="Q11" s="310">
        <v>119.87442208000004</v>
      </c>
      <c r="R11" s="310">
        <v>119.40259747200002</v>
      </c>
      <c r="S11" s="311">
        <v>119.62210176000005</v>
      </c>
      <c r="T11" s="307">
        <f t="shared" ref="T11:T17" si="0">SUM(B11:S11)</f>
        <v>1888.3391921920008</v>
      </c>
      <c r="U11" s="281"/>
      <c r="V11" s="290"/>
      <c r="W11" s="283"/>
      <c r="X11" s="281"/>
      <c r="Y11" s="290"/>
      <c r="Z11" s="281"/>
    </row>
    <row r="12" spans="1:28" ht="30.75" customHeight="1" x14ac:dyDescent="0.25">
      <c r="A12" s="305" t="s">
        <v>43</v>
      </c>
      <c r="B12" s="306">
        <v>119.06054019200005</v>
      </c>
      <c r="C12" s="306">
        <v>116.56236179200005</v>
      </c>
      <c r="D12" s="306">
        <v>31.549777632000012</v>
      </c>
      <c r="E12" s="306">
        <v>119.58721907200004</v>
      </c>
      <c r="F12" s="306">
        <v>119.41019248000002</v>
      </c>
      <c r="G12" s="307">
        <v>118.39871014400001</v>
      </c>
      <c r="H12" s="308">
        <v>120.19888857600006</v>
      </c>
      <c r="I12" s="306">
        <v>119.81582867200002</v>
      </c>
      <c r="J12" s="306">
        <v>31.733735680000006</v>
      </c>
      <c r="K12" s="306">
        <v>120.19855680000003</v>
      </c>
      <c r="L12" s="306">
        <v>120.03341488000004</v>
      </c>
      <c r="M12" s="309">
        <v>119.82095328000003</v>
      </c>
      <c r="N12" s="308">
        <v>119.45546384000002</v>
      </c>
      <c r="O12" s="310">
        <v>120.85849792000002</v>
      </c>
      <c r="P12" s="310">
        <v>32.755929920000007</v>
      </c>
      <c r="Q12" s="310">
        <v>119.87442208000004</v>
      </c>
      <c r="R12" s="310">
        <v>119.40259747200002</v>
      </c>
      <c r="S12" s="311">
        <v>119.62210176000005</v>
      </c>
      <c r="T12" s="307">
        <f t="shared" si="0"/>
        <v>1888.3391921920008</v>
      </c>
      <c r="U12" s="281"/>
      <c r="V12" s="290"/>
      <c r="W12" s="283"/>
      <c r="X12" s="281"/>
      <c r="Y12" s="290"/>
      <c r="Z12" s="281"/>
    </row>
    <row r="13" spans="1:28" ht="30.75" customHeight="1" x14ac:dyDescent="0.25">
      <c r="A13" s="305" t="s">
        <v>44</v>
      </c>
      <c r="B13" s="306">
        <v>117.91318392319999</v>
      </c>
      <c r="C13" s="306">
        <v>116.02775528320001</v>
      </c>
      <c r="D13" s="306">
        <v>31.316288947200015</v>
      </c>
      <c r="E13" s="306">
        <v>119.03391237120002</v>
      </c>
      <c r="F13" s="306">
        <v>118.43902300800002</v>
      </c>
      <c r="G13" s="307">
        <v>117.51221594240003</v>
      </c>
      <c r="H13" s="308">
        <v>119.4549445696</v>
      </c>
      <c r="I13" s="306">
        <v>119.38626853119999</v>
      </c>
      <c r="J13" s="306">
        <v>30.133205728000014</v>
      </c>
      <c r="K13" s="306">
        <v>119.67697728000003</v>
      </c>
      <c r="L13" s="306">
        <v>119.52113404800002</v>
      </c>
      <c r="M13" s="309">
        <v>119.384218688</v>
      </c>
      <c r="N13" s="308">
        <v>119.08661446400004</v>
      </c>
      <c r="O13" s="310">
        <v>120.30060083200003</v>
      </c>
      <c r="P13" s="310">
        <v>32.609028032000012</v>
      </c>
      <c r="Q13" s="310">
        <v>119.362831168</v>
      </c>
      <c r="R13" s="310">
        <v>118.88586101120002</v>
      </c>
      <c r="S13" s="311">
        <v>119.019959296</v>
      </c>
      <c r="T13" s="307">
        <f t="shared" si="0"/>
        <v>1877.0640231232003</v>
      </c>
      <c r="U13" s="281"/>
      <c r="V13" s="290"/>
      <c r="W13" s="283"/>
      <c r="X13" s="281"/>
      <c r="Y13" s="290"/>
      <c r="Z13" s="281"/>
    </row>
    <row r="14" spans="1:28" ht="30.75" customHeight="1" x14ac:dyDescent="0.25">
      <c r="A14" s="305" t="s">
        <v>45</v>
      </c>
      <c r="B14" s="306">
        <v>117.91318392319999</v>
      </c>
      <c r="C14" s="306">
        <v>116.02775528320001</v>
      </c>
      <c r="D14" s="306">
        <v>31.316288947200015</v>
      </c>
      <c r="E14" s="306">
        <v>119.03391237120002</v>
      </c>
      <c r="F14" s="306">
        <v>118.43902300800002</v>
      </c>
      <c r="G14" s="307">
        <v>117.51221594240003</v>
      </c>
      <c r="H14" s="308">
        <v>119.4549445696</v>
      </c>
      <c r="I14" s="306">
        <v>119.38626853119999</v>
      </c>
      <c r="J14" s="306">
        <v>30.133205728000014</v>
      </c>
      <c r="K14" s="306">
        <v>119.67697728000003</v>
      </c>
      <c r="L14" s="306">
        <v>119.52113404800002</v>
      </c>
      <c r="M14" s="309">
        <v>119.384218688</v>
      </c>
      <c r="N14" s="308">
        <v>119.08661446400004</v>
      </c>
      <c r="O14" s="310">
        <v>120.30060083200003</v>
      </c>
      <c r="P14" s="310">
        <v>32.609028032000012</v>
      </c>
      <c r="Q14" s="310">
        <v>119.362831168</v>
      </c>
      <c r="R14" s="310">
        <v>118.88586101120002</v>
      </c>
      <c r="S14" s="311">
        <v>119.019959296</v>
      </c>
      <c r="T14" s="307">
        <f t="shared" si="0"/>
        <v>1877.0640231232003</v>
      </c>
      <c r="U14" s="281"/>
      <c r="V14" s="290"/>
      <c r="W14" s="283"/>
      <c r="X14" s="281"/>
      <c r="Y14" s="290"/>
      <c r="Z14" s="281"/>
    </row>
    <row r="15" spans="1:28" ht="30.75" customHeight="1" x14ac:dyDescent="0.25">
      <c r="A15" s="305" t="s">
        <v>46</v>
      </c>
      <c r="B15" s="306">
        <v>117.91318392319999</v>
      </c>
      <c r="C15" s="306">
        <v>116.02775528320001</v>
      </c>
      <c r="D15" s="306">
        <v>31.316288947200015</v>
      </c>
      <c r="E15" s="306">
        <v>119.03391237120002</v>
      </c>
      <c r="F15" s="306">
        <v>118.43902300800002</v>
      </c>
      <c r="G15" s="307">
        <v>117.51221594240003</v>
      </c>
      <c r="H15" s="308">
        <v>119.4549445696</v>
      </c>
      <c r="I15" s="306">
        <v>119.38626853119999</v>
      </c>
      <c r="J15" s="306">
        <v>30.133205728000014</v>
      </c>
      <c r="K15" s="306">
        <v>119.67697728000003</v>
      </c>
      <c r="L15" s="306">
        <v>119.52113404800002</v>
      </c>
      <c r="M15" s="309">
        <v>119.384218688</v>
      </c>
      <c r="N15" s="308">
        <v>119.08661446400004</v>
      </c>
      <c r="O15" s="310">
        <v>120.30060083200003</v>
      </c>
      <c r="P15" s="310">
        <v>32.609028032000012</v>
      </c>
      <c r="Q15" s="310">
        <v>119.362831168</v>
      </c>
      <c r="R15" s="310">
        <v>118.88586101120002</v>
      </c>
      <c r="S15" s="311">
        <v>119.019959296</v>
      </c>
      <c r="T15" s="307">
        <f t="shared" si="0"/>
        <v>1877.0640231232003</v>
      </c>
      <c r="U15" s="281"/>
      <c r="V15" s="290"/>
      <c r="W15" s="283"/>
      <c r="X15" s="281"/>
      <c r="Y15" s="290"/>
      <c r="Z15" s="281"/>
    </row>
    <row r="16" spans="1:28" ht="30.75" customHeight="1" x14ac:dyDescent="0.25">
      <c r="A16" s="305" t="s">
        <v>47</v>
      </c>
      <c r="B16" s="306">
        <v>117.91318392319999</v>
      </c>
      <c r="C16" s="306">
        <v>116.02775528320001</v>
      </c>
      <c r="D16" s="306">
        <v>31.316288947200015</v>
      </c>
      <c r="E16" s="306">
        <v>119.03391237120002</v>
      </c>
      <c r="F16" s="306">
        <v>118.43902300800002</v>
      </c>
      <c r="G16" s="307">
        <v>117.51221594240003</v>
      </c>
      <c r="H16" s="308">
        <v>119.4549445696</v>
      </c>
      <c r="I16" s="306">
        <v>119.38626853119999</v>
      </c>
      <c r="J16" s="306">
        <v>30.133205728000014</v>
      </c>
      <c r="K16" s="306">
        <v>119.67697728000003</v>
      </c>
      <c r="L16" s="306">
        <v>119.52113404800002</v>
      </c>
      <c r="M16" s="309">
        <v>119.384218688</v>
      </c>
      <c r="N16" s="308">
        <v>119.08661446400004</v>
      </c>
      <c r="O16" s="310">
        <v>120.30060083200003</v>
      </c>
      <c r="P16" s="310">
        <v>32.609028032000012</v>
      </c>
      <c r="Q16" s="310">
        <v>119.362831168</v>
      </c>
      <c r="R16" s="310">
        <v>118.88586101120002</v>
      </c>
      <c r="S16" s="311">
        <v>119.019959296</v>
      </c>
      <c r="T16" s="307">
        <f t="shared" si="0"/>
        <v>1877.0640231232003</v>
      </c>
      <c r="U16" s="281"/>
      <c r="V16" s="290"/>
      <c r="W16" s="283"/>
      <c r="X16" s="281"/>
      <c r="Y16" s="290"/>
      <c r="Z16" s="281"/>
    </row>
    <row r="17" spans="1:33" ht="30.75" customHeight="1" thickBot="1" x14ac:dyDescent="0.3">
      <c r="A17" s="312" t="s">
        <v>48</v>
      </c>
      <c r="B17" s="313">
        <v>117.91318392319999</v>
      </c>
      <c r="C17" s="313">
        <v>116.02775528320001</v>
      </c>
      <c r="D17" s="313">
        <v>31.316288947200015</v>
      </c>
      <c r="E17" s="313">
        <v>119.03391237120002</v>
      </c>
      <c r="F17" s="313">
        <v>118.43902300800002</v>
      </c>
      <c r="G17" s="314">
        <v>117.51221594240003</v>
      </c>
      <c r="H17" s="315">
        <v>119.4549445696</v>
      </c>
      <c r="I17" s="313">
        <v>119.38626853119999</v>
      </c>
      <c r="J17" s="313">
        <v>30.133205728000014</v>
      </c>
      <c r="K17" s="313">
        <v>119.67697728000003</v>
      </c>
      <c r="L17" s="313">
        <v>119.52113404800002</v>
      </c>
      <c r="M17" s="316">
        <v>119.384218688</v>
      </c>
      <c r="N17" s="317">
        <v>119.08661446400004</v>
      </c>
      <c r="O17" s="318">
        <v>120.30060083200003</v>
      </c>
      <c r="P17" s="318">
        <v>32.609028032000012</v>
      </c>
      <c r="Q17" s="318">
        <v>119.362831168</v>
      </c>
      <c r="R17" s="318">
        <v>118.88586101120002</v>
      </c>
      <c r="S17" s="319">
        <v>119.019959296</v>
      </c>
      <c r="T17" s="314">
        <f t="shared" si="0"/>
        <v>1877.0640231232003</v>
      </c>
      <c r="U17" s="281"/>
      <c r="V17" s="290"/>
      <c r="W17" s="283"/>
      <c r="X17" s="281"/>
      <c r="Y17" s="290"/>
      <c r="Z17" s="281"/>
    </row>
    <row r="18" spans="1:33" ht="30.75" customHeight="1" thickBot="1" x14ac:dyDescent="0.3">
      <c r="A18" s="320" t="s">
        <v>10</v>
      </c>
      <c r="B18" s="321">
        <f t="shared" ref="B18:S18" si="1">SUM(B11:B17)</f>
        <v>827.68700000000013</v>
      </c>
      <c r="C18" s="321">
        <f t="shared" si="1"/>
        <v>813.26350000000014</v>
      </c>
      <c r="D18" s="321">
        <f t="shared" si="1"/>
        <v>219.68100000000007</v>
      </c>
      <c r="E18" s="321">
        <f t="shared" si="1"/>
        <v>834.34400000000016</v>
      </c>
      <c r="F18" s="321">
        <f t="shared" si="1"/>
        <v>831.0155000000002</v>
      </c>
      <c r="G18" s="322">
        <f t="shared" si="1"/>
        <v>824.35850000000028</v>
      </c>
      <c r="H18" s="323">
        <f t="shared" si="1"/>
        <v>837.67250000000013</v>
      </c>
      <c r="I18" s="321">
        <f t="shared" si="1"/>
        <v>836.5630000000001</v>
      </c>
      <c r="J18" s="321">
        <f t="shared" si="1"/>
        <v>214.13350000000005</v>
      </c>
      <c r="K18" s="321">
        <f t="shared" si="1"/>
        <v>838.78200000000027</v>
      </c>
      <c r="L18" s="321">
        <f t="shared" si="1"/>
        <v>837.67250000000013</v>
      </c>
      <c r="M18" s="321">
        <f t="shared" si="1"/>
        <v>836.56300000000022</v>
      </c>
      <c r="N18" s="324">
        <f t="shared" si="1"/>
        <v>834.34400000000028</v>
      </c>
      <c r="O18" s="325">
        <f t="shared" si="1"/>
        <v>843.22000000000014</v>
      </c>
      <c r="P18" s="325">
        <f t="shared" si="1"/>
        <v>228.55700000000013</v>
      </c>
      <c r="Q18" s="325">
        <f t="shared" si="1"/>
        <v>836.56299999999999</v>
      </c>
      <c r="R18" s="325">
        <f t="shared" si="1"/>
        <v>833.23450000000025</v>
      </c>
      <c r="S18" s="326">
        <f t="shared" si="1"/>
        <v>834.34400000000016</v>
      </c>
      <c r="T18" s="322">
        <f>SUM(T11:T17)</f>
        <v>13161.998500000005</v>
      </c>
      <c r="U18" s="281"/>
      <c r="V18" s="290"/>
      <c r="W18" s="283"/>
      <c r="X18" s="281"/>
      <c r="Y18" s="290"/>
      <c r="Z18" s="281"/>
    </row>
    <row r="19" spans="1:33" ht="30.75" customHeight="1" x14ac:dyDescent="0.25">
      <c r="A19" s="327"/>
      <c r="B19" s="328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30"/>
      <c r="X19" s="329"/>
      <c r="Y19" s="329"/>
      <c r="Z19" s="329"/>
      <c r="AA19" s="331"/>
      <c r="AB19" s="290"/>
      <c r="AC19" s="281"/>
    </row>
    <row r="20" spans="1:33" ht="30.75" customHeight="1" thickBot="1" x14ac:dyDescent="0.3">
      <c r="A20" s="327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30"/>
      <c r="X20" s="329"/>
      <c r="Y20" s="329"/>
      <c r="Z20" s="331"/>
      <c r="AA20" s="290"/>
      <c r="AB20" s="281"/>
    </row>
    <row r="21" spans="1:33" ht="30.75" customHeight="1" thickBot="1" x14ac:dyDescent="0.3">
      <c r="A21" s="295" t="s">
        <v>49</v>
      </c>
      <c r="B21" s="486" t="s">
        <v>70</v>
      </c>
      <c r="C21" s="487"/>
      <c r="D21" s="487"/>
      <c r="E21" s="487"/>
      <c r="F21" s="487"/>
      <c r="G21" s="488"/>
      <c r="H21" s="486" t="s">
        <v>71</v>
      </c>
      <c r="I21" s="487"/>
      <c r="J21" s="487"/>
      <c r="K21" s="487"/>
      <c r="L21" s="487"/>
      <c r="M21" s="488"/>
      <c r="N21" s="487" t="s">
        <v>8</v>
      </c>
      <c r="O21" s="487"/>
      <c r="P21" s="487"/>
      <c r="Q21" s="487"/>
      <c r="R21" s="487"/>
      <c r="S21" s="488"/>
      <c r="T21" s="332"/>
      <c r="U21" s="296"/>
      <c r="V21" s="281"/>
      <c r="W21" s="283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30.75" customHeight="1" x14ac:dyDescent="0.25">
      <c r="A22" s="298" t="s">
        <v>41</v>
      </c>
      <c r="B22" s="299">
        <v>1</v>
      </c>
      <c r="C22" s="299">
        <v>2</v>
      </c>
      <c r="D22" s="299" t="s">
        <v>79</v>
      </c>
      <c r="E22" s="299">
        <v>4</v>
      </c>
      <c r="F22" s="299">
        <v>5</v>
      </c>
      <c r="G22" s="300">
        <v>6</v>
      </c>
      <c r="H22" s="301">
        <v>7</v>
      </c>
      <c r="I22" s="299">
        <v>8</v>
      </c>
      <c r="J22" s="299" t="s">
        <v>81</v>
      </c>
      <c r="K22" s="299">
        <v>10</v>
      </c>
      <c r="L22" s="299">
        <v>11</v>
      </c>
      <c r="M22" s="299">
        <v>12</v>
      </c>
      <c r="N22" s="301">
        <v>13</v>
      </c>
      <c r="O22" s="302">
        <v>14</v>
      </c>
      <c r="P22" s="302" t="s">
        <v>82</v>
      </c>
      <c r="Q22" s="302">
        <v>16</v>
      </c>
      <c r="R22" s="302">
        <v>17</v>
      </c>
      <c r="S22" s="303">
        <v>18</v>
      </c>
      <c r="T22" s="333" t="s">
        <v>10</v>
      </c>
      <c r="U22" s="296"/>
      <c r="V22" s="281"/>
      <c r="W22" s="283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s="281" customFormat="1" ht="30.75" customHeight="1" x14ac:dyDescent="0.25">
      <c r="A23" s="305" t="s">
        <v>42</v>
      </c>
      <c r="B23" s="308">
        <v>8.1</v>
      </c>
      <c r="C23" s="334">
        <v>8.1</v>
      </c>
      <c r="D23" s="335">
        <v>2</v>
      </c>
      <c r="E23" s="335">
        <v>8.3000000000000007</v>
      </c>
      <c r="F23" s="335">
        <v>8.3000000000000007</v>
      </c>
      <c r="G23" s="336">
        <v>8.4</v>
      </c>
      <c r="H23" s="337">
        <v>8.4</v>
      </c>
      <c r="I23" s="335">
        <v>8.4</v>
      </c>
      <c r="J23" s="335">
        <v>2</v>
      </c>
      <c r="K23" s="335">
        <v>8.1</v>
      </c>
      <c r="L23" s="335">
        <v>8.1</v>
      </c>
      <c r="M23" s="336">
        <v>8.5</v>
      </c>
      <c r="N23" s="337">
        <v>8.4</v>
      </c>
      <c r="O23" s="335">
        <v>8.4</v>
      </c>
      <c r="P23" s="335">
        <v>2.2999999999999998</v>
      </c>
      <c r="Q23" s="335">
        <v>8.3000000000000007</v>
      </c>
      <c r="R23" s="335">
        <v>8.3000000000000007</v>
      </c>
      <c r="S23" s="336">
        <v>8.3000000000000007</v>
      </c>
      <c r="T23" s="338">
        <f t="shared" ref="T23:T30" si="2">SUM(B23:S23)</f>
        <v>130.69999999999999</v>
      </c>
      <c r="U23" s="339"/>
      <c r="W23" s="283"/>
    </row>
    <row r="24" spans="1:33" s="281" customFormat="1" ht="30.75" customHeight="1" x14ac:dyDescent="0.25">
      <c r="A24" s="305" t="s">
        <v>43</v>
      </c>
      <c r="B24" s="340">
        <v>8.1</v>
      </c>
      <c r="C24" s="310">
        <v>8.1</v>
      </c>
      <c r="D24" s="310">
        <v>2</v>
      </c>
      <c r="E24" s="310">
        <v>8.3000000000000007</v>
      </c>
      <c r="F24" s="310">
        <v>8.3000000000000007</v>
      </c>
      <c r="G24" s="311">
        <v>8.4</v>
      </c>
      <c r="H24" s="340">
        <v>8.4</v>
      </c>
      <c r="I24" s="310">
        <v>8.4</v>
      </c>
      <c r="J24" s="310">
        <v>2</v>
      </c>
      <c r="K24" s="310">
        <v>8.1</v>
      </c>
      <c r="L24" s="310">
        <v>8.1</v>
      </c>
      <c r="M24" s="311">
        <v>8.5</v>
      </c>
      <c r="N24" s="340">
        <v>8.4</v>
      </c>
      <c r="O24" s="310">
        <v>8.4</v>
      </c>
      <c r="P24" s="310">
        <v>2.2999999999999998</v>
      </c>
      <c r="Q24" s="310">
        <v>8.3000000000000007</v>
      </c>
      <c r="R24" s="310">
        <v>8.3000000000000007</v>
      </c>
      <c r="S24" s="311">
        <v>8.3000000000000007</v>
      </c>
      <c r="T24" s="338">
        <f t="shared" si="2"/>
        <v>130.69999999999999</v>
      </c>
      <c r="U24" s="339"/>
      <c r="W24" s="283"/>
    </row>
    <row r="25" spans="1:33" s="281" customFormat="1" ht="30.75" customHeight="1" x14ac:dyDescent="0.25">
      <c r="A25" s="305" t="s">
        <v>44</v>
      </c>
      <c r="B25" s="340">
        <v>8.3000000000000007</v>
      </c>
      <c r="C25" s="310">
        <v>8.4</v>
      </c>
      <c r="D25" s="310">
        <v>2</v>
      </c>
      <c r="E25" s="310">
        <v>8.4</v>
      </c>
      <c r="F25" s="310">
        <v>8.4</v>
      </c>
      <c r="G25" s="311">
        <v>8.3000000000000007</v>
      </c>
      <c r="H25" s="340">
        <v>8.5</v>
      </c>
      <c r="I25" s="310">
        <v>8.4</v>
      </c>
      <c r="J25" s="310">
        <v>2.1</v>
      </c>
      <c r="K25" s="310">
        <v>8.1</v>
      </c>
      <c r="L25" s="310">
        <v>8.1</v>
      </c>
      <c r="M25" s="311">
        <v>8.3000000000000007</v>
      </c>
      <c r="N25" s="340">
        <v>8.5</v>
      </c>
      <c r="O25" s="310">
        <v>8.5</v>
      </c>
      <c r="P25" s="310">
        <v>2.2999999999999998</v>
      </c>
      <c r="Q25" s="310">
        <v>8.3000000000000007</v>
      </c>
      <c r="R25" s="310">
        <v>8.3000000000000007</v>
      </c>
      <c r="S25" s="311">
        <v>8.1</v>
      </c>
      <c r="T25" s="338">
        <f t="shared" si="2"/>
        <v>131.29999999999998</v>
      </c>
      <c r="U25" s="339"/>
      <c r="W25" s="283"/>
    </row>
    <row r="26" spans="1:33" s="281" customFormat="1" ht="30.75" customHeight="1" x14ac:dyDescent="0.25">
      <c r="A26" s="305" t="s">
        <v>45</v>
      </c>
      <c r="B26" s="308">
        <v>8.3000000000000007</v>
      </c>
      <c r="C26" s="334">
        <v>8.4</v>
      </c>
      <c r="D26" s="310">
        <v>2</v>
      </c>
      <c r="E26" s="310">
        <v>8.4</v>
      </c>
      <c r="F26" s="310">
        <v>8.4</v>
      </c>
      <c r="G26" s="311">
        <v>8.3000000000000007</v>
      </c>
      <c r="H26" s="340">
        <v>8.5</v>
      </c>
      <c r="I26" s="310">
        <v>8.5</v>
      </c>
      <c r="J26" s="310">
        <v>2.1</v>
      </c>
      <c r="K26" s="310">
        <v>8.1</v>
      </c>
      <c r="L26" s="310">
        <v>8.1</v>
      </c>
      <c r="M26" s="311">
        <v>8.3000000000000007</v>
      </c>
      <c r="N26" s="340">
        <v>8.5</v>
      </c>
      <c r="O26" s="310">
        <v>8.5</v>
      </c>
      <c r="P26" s="310">
        <v>2.2999999999999998</v>
      </c>
      <c r="Q26" s="310">
        <v>8.3000000000000007</v>
      </c>
      <c r="R26" s="310">
        <v>8.3000000000000007</v>
      </c>
      <c r="S26" s="311">
        <v>8.1</v>
      </c>
      <c r="T26" s="338">
        <f t="shared" si="2"/>
        <v>131.39999999999998</v>
      </c>
      <c r="U26" s="339"/>
      <c r="W26" s="283"/>
    </row>
    <row r="27" spans="1:33" s="281" customFormat="1" ht="30.75" customHeight="1" x14ac:dyDescent="0.25">
      <c r="A27" s="305" t="s">
        <v>46</v>
      </c>
      <c r="B27" s="340">
        <v>8.3000000000000007</v>
      </c>
      <c r="C27" s="310">
        <v>8.4</v>
      </c>
      <c r="D27" s="310">
        <v>2.1</v>
      </c>
      <c r="E27" s="310">
        <v>8.5</v>
      </c>
      <c r="F27" s="310">
        <v>8.5</v>
      </c>
      <c r="G27" s="311">
        <v>8.3000000000000007</v>
      </c>
      <c r="H27" s="340">
        <v>8.5</v>
      </c>
      <c r="I27" s="310">
        <v>8.5</v>
      </c>
      <c r="J27" s="310">
        <v>2.1</v>
      </c>
      <c r="K27" s="310">
        <v>8.1</v>
      </c>
      <c r="L27" s="310">
        <v>8.1</v>
      </c>
      <c r="M27" s="311">
        <v>8.3000000000000007</v>
      </c>
      <c r="N27" s="340">
        <v>8.5</v>
      </c>
      <c r="O27" s="310">
        <v>8.5</v>
      </c>
      <c r="P27" s="310">
        <v>2.2999999999999998</v>
      </c>
      <c r="Q27" s="310">
        <v>8.3000000000000007</v>
      </c>
      <c r="R27" s="310">
        <v>8.3000000000000007</v>
      </c>
      <c r="S27" s="311">
        <v>8.1999999999999993</v>
      </c>
      <c r="T27" s="338">
        <f t="shared" si="2"/>
        <v>131.79999999999998</v>
      </c>
      <c r="U27" s="339"/>
      <c r="W27" s="283"/>
    </row>
    <row r="28" spans="1:33" s="281" customFormat="1" ht="30.75" customHeight="1" x14ac:dyDescent="0.25">
      <c r="A28" s="305" t="s">
        <v>47</v>
      </c>
      <c r="B28" s="340">
        <v>8.4</v>
      </c>
      <c r="C28" s="310">
        <v>8.5</v>
      </c>
      <c r="D28" s="310">
        <v>2.1</v>
      </c>
      <c r="E28" s="310">
        <v>8.5</v>
      </c>
      <c r="F28" s="310">
        <v>8.5</v>
      </c>
      <c r="G28" s="311">
        <v>8.3000000000000007</v>
      </c>
      <c r="H28" s="340">
        <v>8.5</v>
      </c>
      <c r="I28" s="310">
        <v>8.5</v>
      </c>
      <c r="J28" s="310">
        <v>2.1</v>
      </c>
      <c r="K28" s="310">
        <v>8.1</v>
      </c>
      <c r="L28" s="310">
        <v>8.1</v>
      </c>
      <c r="M28" s="311">
        <v>8.3000000000000007</v>
      </c>
      <c r="N28" s="340">
        <v>8.5</v>
      </c>
      <c r="O28" s="310">
        <v>8.5</v>
      </c>
      <c r="P28" s="310">
        <v>2.4</v>
      </c>
      <c r="Q28" s="310">
        <v>8.3000000000000007</v>
      </c>
      <c r="R28" s="310">
        <v>8.3000000000000007</v>
      </c>
      <c r="S28" s="311">
        <v>8.1999999999999993</v>
      </c>
      <c r="T28" s="338">
        <f t="shared" si="2"/>
        <v>132.1</v>
      </c>
      <c r="U28" s="339"/>
      <c r="W28" s="283"/>
    </row>
    <row r="29" spans="1:33" s="281" customFormat="1" ht="30.75" customHeight="1" thickBot="1" x14ac:dyDescent="0.3">
      <c r="A29" s="312" t="s">
        <v>48</v>
      </c>
      <c r="B29" s="337">
        <v>8.4</v>
      </c>
      <c r="C29" s="335">
        <v>8.5</v>
      </c>
      <c r="D29" s="335">
        <v>2.1</v>
      </c>
      <c r="E29" s="335">
        <v>8.5</v>
      </c>
      <c r="F29" s="335">
        <v>8.5</v>
      </c>
      <c r="G29" s="336">
        <v>8.3000000000000007</v>
      </c>
      <c r="H29" s="337">
        <v>8.6</v>
      </c>
      <c r="I29" s="335">
        <v>8.5</v>
      </c>
      <c r="J29" s="335">
        <v>2.1</v>
      </c>
      <c r="K29" s="335">
        <v>8.1</v>
      </c>
      <c r="L29" s="335">
        <v>8.1</v>
      </c>
      <c r="M29" s="336">
        <v>8.4</v>
      </c>
      <c r="N29" s="337">
        <v>8.6</v>
      </c>
      <c r="O29" s="335">
        <v>8.6</v>
      </c>
      <c r="P29" s="335">
        <v>2.4</v>
      </c>
      <c r="Q29" s="335">
        <v>8.3000000000000007</v>
      </c>
      <c r="R29" s="335">
        <v>8.3000000000000007</v>
      </c>
      <c r="S29" s="336">
        <v>8.1999999999999993</v>
      </c>
      <c r="T29" s="341">
        <f t="shared" si="2"/>
        <v>132.49999999999997</v>
      </c>
      <c r="U29" s="339"/>
      <c r="W29" s="283"/>
    </row>
    <row r="30" spans="1:33" s="281" customFormat="1" ht="30.75" customHeight="1" thickBot="1" x14ac:dyDescent="0.3">
      <c r="A30" s="320" t="s">
        <v>10</v>
      </c>
      <c r="B30" s="323">
        <f>SUM(B23:B29)</f>
        <v>57.899999999999991</v>
      </c>
      <c r="C30" s="342">
        <f t="shared" ref="C30:S30" si="3">SUM(C23:C29)</f>
        <v>58.4</v>
      </c>
      <c r="D30" s="342">
        <f t="shared" si="3"/>
        <v>14.299999999999999</v>
      </c>
      <c r="E30" s="342">
        <f t="shared" si="3"/>
        <v>58.9</v>
      </c>
      <c r="F30" s="342">
        <f t="shared" si="3"/>
        <v>58.9</v>
      </c>
      <c r="G30" s="343">
        <f t="shared" si="3"/>
        <v>58.3</v>
      </c>
      <c r="H30" s="323">
        <f t="shared" si="3"/>
        <v>59.4</v>
      </c>
      <c r="I30" s="342">
        <f t="shared" si="3"/>
        <v>59.2</v>
      </c>
      <c r="J30" s="342">
        <f t="shared" si="3"/>
        <v>14.499999999999998</v>
      </c>
      <c r="K30" s="342">
        <f t="shared" si="3"/>
        <v>56.7</v>
      </c>
      <c r="L30" s="342">
        <f t="shared" si="3"/>
        <v>56.7</v>
      </c>
      <c r="M30" s="343">
        <f t="shared" si="3"/>
        <v>58.6</v>
      </c>
      <c r="N30" s="323">
        <f t="shared" si="3"/>
        <v>59.4</v>
      </c>
      <c r="O30" s="342">
        <f t="shared" si="3"/>
        <v>59.4</v>
      </c>
      <c r="P30" s="342">
        <f t="shared" si="3"/>
        <v>16.3</v>
      </c>
      <c r="Q30" s="342">
        <f t="shared" si="3"/>
        <v>58.099999999999994</v>
      </c>
      <c r="R30" s="342">
        <f t="shared" si="3"/>
        <v>58.099999999999994</v>
      </c>
      <c r="S30" s="343">
        <f t="shared" si="3"/>
        <v>57.400000000000006</v>
      </c>
      <c r="T30" s="344">
        <f t="shared" si="2"/>
        <v>920.49999999999989</v>
      </c>
      <c r="U30" s="339"/>
      <c r="W30" s="283"/>
    </row>
    <row r="31" spans="1:33" s="432" customFormat="1" ht="30.75" customHeight="1" x14ac:dyDescent="0.25">
      <c r="A31" s="427"/>
      <c r="B31" s="428">
        <v>60</v>
      </c>
      <c r="C31" s="420">
        <v>60</v>
      </c>
      <c r="D31" s="420">
        <v>15</v>
      </c>
      <c r="E31" s="420">
        <v>61</v>
      </c>
      <c r="F31" s="420">
        <v>61</v>
      </c>
      <c r="G31" s="420">
        <v>61</v>
      </c>
      <c r="H31" s="420">
        <v>62</v>
      </c>
      <c r="I31" s="420">
        <v>62</v>
      </c>
      <c r="J31" s="420">
        <v>15</v>
      </c>
      <c r="K31" s="420">
        <v>60</v>
      </c>
      <c r="L31" s="420">
        <v>60</v>
      </c>
      <c r="M31" s="420">
        <v>62</v>
      </c>
      <c r="N31" s="420">
        <v>62</v>
      </c>
      <c r="O31" s="420">
        <v>62</v>
      </c>
      <c r="P31" s="420">
        <v>17</v>
      </c>
      <c r="Q31" s="420">
        <v>61</v>
      </c>
      <c r="R31" s="420">
        <v>61</v>
      </c>
      <c r="S31" s="420">
        <v>61</v>
      </c>
      <c r="T31" s="420"/>
      <c r="U31" s="420"/>
      <c r="V31" s="420"/>
      <c r="W31" s="429"/>
      <c r="X31" s="420"/>
      <c r="Y31" s="420"/>
      <c r="Z31" s="430"/>
      <c r="AA31" s="431"/>
      <c r="AB31" s="419"/>
    </row>
    <row r="32" spans="1:33" s="432" customFormat="1" ht="30.75" customHeight="1" thickBot="1" x14ac:dyDescent="0.3">
      <c r="A32" s="433"/>
      <c r="B32" s="434"/>
      <c r="C32" s="435"/>
      <c r="D32" s="435"/>
      <c r="E32" s="435"/>
      <c r="F32" s="435"/>
      <c r="G32" s="435"/>
      <c r="H32" s="435"/>
      <c r="I32" s="435"/>
      <c r="J32" s="435"/>
      <c r="K32" s="435"/>
      <c r="L32" s="435"/>
      <c r="M32" s="435"/>
      <c r="N32" s="435"/>
      <c r="O32" s="435"/>
      <c r="P32" s="419"/>
      <c r="Q32" s="435"/>
      <c r="R32" s="419"/>
      <c r="S32" s="435"/>
      <c r="T32" s="421"/>
      <c r="U32" s="419"/>
      <c r="V32" s="419"/>
      <c r="W32" s="436"/>
      <c r="X32" s="419"/>
      <c r="Y32" s="419"/>
      <c r="Z32" s="419"/>
      <c r="AA32" s="431"/>
      <c r="AB32" s="419"/>
    </row>
    <row r="33" spans="1:47" ht="30.75" customHeight="1" thickBot="1" x14ac:dyDescent="0.3">
      <c r="A33" s="345" t="s">
        <v>77</v>
      </c>
      <c r="B33" s="494" t="s">
        <v>78</v>
      </c>
      <c r="C33" s="495"/>
      <c r="D33" s="495"/>
      <c r="E33" s="495"/>
      <c r="F33" s="495"/>
      <c r="G33" s="495"/>
      <c r="H33" s="496"/>
      <c r="I33" s="296"/>
      <c r="J33" s="494" t="s">
        <v>76</v>
      </c>
      <c r="K33" s="495"/>
      <c r="L33" s="495"/>
      <c r="M33" s="495"/>
      <c r="N33" s="495"/>
      <c r="O33" s="495"/>
      <c r="P33" s="496"/>
      <c r="Q33" s="346"/>
      <c r="R33" s="477" t="s">
        <v>152</v>
      </c>
      <c r="S33" s="478"/>
      <c r="T33" s="478"/>
      <c r="U33" s="478"/>
      <c r="V33" s="478"/>
      <c r="W33" s="479"/>
      <c r="X33" s="347"/>
      <c r="Y33" s="347"/>
      <c r="Z33" s="347"/>
      <c r="AA33" s="347"/>
      <c r="AB33" s="347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</row>
    <row r="34" spans="1:47" ht="30.75" customHeight="1" x14ac:dyDescent="0.25">
      <c r="A34" s="349" t="s">
        <v>41</v>
      </c>
      <c r="B34" s="301">
        <v>1</v>
      </c>
      <c r="C34" s="350">
        <v>2</v>
      </c>
      <c r="D34" s="350">
        <v>3</v>
      </c>
      <c r="E34" s="350">
        <v>4</v>
      </c>
      <c r="F34" s="350">
        <v>5</v>
      </c>
      <c r="G34" s="351">
        <v>6</v>
      </c>
      <c r="H34" s="352" t="s">
        <v>10</v>
      </c>
      <c r="I34" s="353"/>
      <c r="J34" s="354">
        <v>1</v>
      </c>
      <c r="K34" s="355">
        <v>2</v>
      </c>
      <c r="L34" s="355">
        <v>3</v>
      </c>
      <c r="M34" s="355">
        <v>4</v>
      </c>
      <c r="N34" s="355">
        <v>5</v>
      </c>
      <c r="O34" s="355">
        <v>6</v>
      </c>
      <c r="P34" s="333" t="s">
        <v>10</v>
      </c>
      <c r="Q34" s="346"/>
      <c r="R34" s="480"/>
      <c r="S34" s="481"/>
      <c r="T34" s="481"/>
      <c r="U34" s="481"/>
      <c r="V34" s="481"/>
      <c r="W34" s="482"/>
      <c r="X34" s="281"/>
      <c r="Y34" s="281"/>
      <c r="Z34" s="281"/>
      <c r="AA34" s="281"/>
      <c r="AB34" s="281"/>
    </row>
    <row r="35" spans="1:47" ht="30.75" customHeight="1" x14ac:dyDescent="0.25">
      <c r="A35" s="356" t="s">
        <v>42</v>
      </c>
      <c r="B35" s="308">
        <v>98.217600000000019</v>
      </c>
      <c r="C35" s="334">
        <v>98.060200000000009</v>
      </c>
      <c r="D35" s="334">
        <v>25.498799999999999</v>
      </c>
      <c r="E35" s="334">
        <v>96.801000000000002</v>
      </c>
      <c r="F35" s="334">
        <v>94.754800000000003</v>
      </c>
      <c r="G35" s="357">
        <v>97.273200000000003</v>
      </c>
      <c r="H35" s="358">
        <f t="shared" ref="H35:H41" si="4">SUM(B35:G35)</f>
        <v>510.60559999999998</v>
      </c>
      <c r="I35" s="288"/>
      <c r="J35" s="308">
        <v>7</v>
      </c>
      <c r="K35" s="309">
        <v>6.7</v>
      </c>
      <c r="L35" s="309">
        <v>1.7</v>
      </c>
      <c r="M35" s="309">
        <v>6.9</v>
      </c>
      <c r="N35" s="309">
        <v>6.7</v>
      </c>
      <c r="O35" s="309">
        <v>6.8</v>
      </c>
      <c r="P35" s="338">
        <f t="shared" ref="P35:P42" si="5">SUM(J35:O35)</f>
        <v>35.799999999999997</v>
      </c>
      <c r="Q35" s="346"/>
      <c r="R35" s="480"/>
      <c r="S35" s="481"/>
      <c r="T35" s="481"/>
      <c r="U35" s="481"/>
      <c r="V35" s="481"/>
      <c r="W35" s="482"/>
      <c r="X35" s="281"/>
      <c r="Y35" s="281"/>
      <c r="Z35" s="281"/>
      <c r="AA35" s="281"/>
      <c r="AB35" s="281"/>
    </row>
    <row r="36" spans="1:47" ht="30.75" customHeight="1" x14ac:dyDescent="0.25">
      <c r="A36" s="356" t="s">
        <v>43</v>
      </c>
      <c r="B36" s="308">
        <v>98.217600000000019</v>
      </c>
      <c r="C36" s="334">
        <v>98.060200000000009</v>
      </c>
      <c r="D36" s="334">
        <v>25.498799999999999</v>
      </c>
      <c r="E36" s="334">
        <v>96.801000000000002</v>
      </c>
      <c r="F36" s="334">
        <v>94.754800000000003</v>
      </c>
      <c r="G36" s="357">
        <v>97.273200000000003</v>
      </c>
      <c r="H36" s="358">
        <f t="shared" si="4"/>
        <v>510.60559999999998</v>
      </c>
      <c r="I36" s="293"/>
      <c r="J36" s="308">
        <v>7</v>
      </c>
      <c r="K36" s="309">
        <v>6.7</v>
      </c>
      <c r="L36" s="309">
        <v>1.7</v>
      </c>
      <c r="M36" s="309">
        <v>6.9</v>
      </c>
      <c r="N36" s="309">
        <v>6.7</v>
      </c>
      <c r="O36" s="309">
        <v>6.8</v>
      </c>
      <c r="P36" s="338">
        <f t="shared" si="5"/>
        <v>35.799999999999997</v>
      </c>
      <c r="Q36" s="346"/>
      <c r="R36" s="480"/>
      <c r="S36" s="481"/>
      <c r="T36" s="481"/>
      <c r="U36" s="481"/>
      <c r="V36" s="481"/>
      <c r="W36" s="482"/>
      <c r="X36" s="281"/>
      <c r="Y36" s="281"/>
      <c r="Z36" s="281"/>
      <c r="AA36" s="281"/>
      <c r="AB36" s="281"/>
    </row>
    <row r="37" spans="1:47" ht="30.75" customHeight="1" x14ac:dyDescent="0.25">
      <c r="A37" s="356" t="s">
        <v>44</v>
      </c>
      <c r="B37" s="308">
        <v>98.217600000000019</v>
      </c>
      <c r="C37" s="334">
        <v>97.8</v>
      </c>
      <c r="D37" s="334">
        <v>25.498799999999999</v>
      </c>
      <c r="E37" s="334">
        <v>96.801000000000002</v>
      </c>
      <c r="F37" s="334">
        <v>94.5</v>
      </c>
      <c r="G37" s="357">
        <v>97.273200000000003</v>
      </c>
      <c r="H37" s="358">
        <f t="shared" ref="H37" si="6">SUM(B37:G37)</f>
        <v>510.09059999999999</v>
      </c>
      <c r="I37" s="293"/>
      <c r="J37" s="308">
        <v>7.1</v>
      </c>
      <c r="K37" s="309">
        <v>6.7</v>
      </c>
      <c r="L37" s="309">
        <v>1.8</v>
      </c>
      <c r="M37" s="309">
        <v>6.9</v>
      </c>
      <c r="N37" s="309">
        <v>6.7</v>
      </c>
      <c r="O37" s="309">
        <v>6.5</v>
      </c>
      <c r="P37" s="338">
        <f t="shared" si="5"/>
        <v>35.700000000000003</v>
      </c>
      <c r="Q37" s="346"/>
      <c r="R37" s="480"/>
      <c r="S37" s="481"/>
      <c r="T37" s="481"/>
      <c r="U37" s="481"/>
      <c r="V37" s="481"/>
      <c r="W37" s="482"/>
      <c r="X37" s="281"/>
      <c r="Y37" s="281"/>
      <c r="Z37" s="281"/>
      <c r="AA37" s="281"/>
      <c r="AB37" s="281"/>
    </row>
    <row r="38" spans="1:47" ht="30.75" customHeight="1" x14ac:dyDescent="0.25">
      <c r="A38" s="356" t="s">
        <v>45</v>
      </c>
      <c r="B38" s="308">
        <v>98</v>
      </c>
      <c r="C38" s="334">
        <v>97.8</v>
      </c>
      <c r="D38" s="334">
        <v>25.3</v>
      </c>
      <c r="E38" s="334">
        <v>96.6</v>
      </c>
      <c r="F38" s="334">
        <v>94.2</v>
      </c>
      <c r="G38" s="357">
        <v>97</v>
      </c>
      <c r="H38" s="358">
        <f t="shared" ref="H38" si="7">SUM(B38:G38)</f>
        <v>508.90000000000003</v>
      </c>
      <c r="I38" s="293"/>
      <c r="J38" s="308">
        <v>7.1</v>
      </c>
      <c r="K38" s="309">
        <v>6.8</v>
      </c>
      <c r="L38" s="309">
        <v>1.8</v>
      </c>
      <c r="M38" s="309">
        <v>7</v>
      </c>
      <c r="N38" s="309">
        <v>6.7</v>
      </c>
      <c r="O38" s="309">
        <v>6.5</v>
      </c>
      <c r="P38" s="338">
        <f t="shared" si="5"/>
        <v>35.9</v>
      </c>
      <c r="Q38" s="346"/>
      <c r="R38" s="480"/>
      <c r="S38" s="481"/>
      <c r="T38" s="481"/>
      <c r="U38" s="481"/>
      <c r="V38" s="481"/>
      <c r="W38" s="482"/>
      <c r="X38" s="281"/>
      <c r="Y38" s="281"/>
      <c r="Z38" s="281"/>
      <c r="AA38" s="281"/>
      <c r="AB38" s="281"/>
    </row>
    <row r="39" spans="1:47" ht="30.75" customHeight="1" x14ac:dyDescent="0.25">
      <c r="A39" s="356" t="s">
        <v>46</v>
      </c>
      <c r="B39" s="308">
        <v>98</v>
      </c>
      <c r="C39" s="334">
        <v>97.8</v>
      </c>
      <c r="D39" s="334">
        <v>25.3</v>
      </c>
      <c r="E39" s="334">
        <v>96.6</v>
      </c>
      <c r="F39" s="334">
        <v>93.9</v>
      </c>
      <c r="G39" s="357">
        <v>97</v>
      </c>
      <c r="H39" s="358">
        <f t="shared" ref="H39" si="8">SUM(B39:G39)</f>
        <v>508.6</v>
      </c>
      <c r="I39" s="293"/>
      <c r="J39" s="308">
        <v>7.1</v>
      </c>
      <c r="K39" s="309">
        <v>6.8</v>
      </c>
      <c r="L39" s="309">
        <v>1.8</v>
      </c>
      <c r="M39" s="309">
        <v>7</v>
      </c>
      <c r="N39" s="309">
        <v>6.7</v>
      </c>
      <c r="O39" s="309">
        <v>6.5</v>
      </c>
      <c r="P39" s="338">
        <f t="shared" si="5"/>
        <v>35.9</v>
      </c>
      <c r="Q39" s="346"/>
      <c r="R39" s="480"/>
      <c r="S39" s="481"/>
      <c r="T39" s="481"/>
      <c r="U39" s="481"/>
      <c r="V39" s="481"/>
      <c r="W39" s="482"/>
      <c r="X39" s="281"/>
      <c r="Y39" s="281"/>
      <c r="Z39" s="281"/>
      <c r="AA39" s="281"/>
      <c r="AB39" s="281"/>
    </row>
    <row r="40" spans="1:47" ht="30.75" customHeight="1" x14ac:dyDescent="0.25">
      <c r="A40" s="356" t="s">
        <v>47</v>
      </c>
      <c r="B40" s="308">
        <v>98</v>
      </c>
      <c r="C40" s="334">
        <v>97.6</v>
      </c>
      <c r="D40" s="334">
        <v>25.1</v>
      </c>
      <c r="E40" s="334">
        <v>96.4</v>
      </c>
      <c r="F40" s="334">
        <v>93.6</v>
      </c>
      <c r="G40" s="357">
        <v>97</v>
      </c>
      <c r="H40" s="358">
        <f t="shared" ref="H40" si="9">SUM(B40:G40)</f>
        <v>507.70000000000005</v>
      </c>
      <c r="I40" s="293"/>
      <c r="J40" s="308">
        <v>7.2</v>
      </c>
      <c r="K40" s="309">
        <v>6.8</v>
      </c>
      <c r="L40" s="309">
        <v>1.8</v>
      </c>
      <c r="M40" s="309">
        <v>7</v>
      </c>
      <c r="N40" s="309">
        <v>6.8</v>
      </c>
      <c r="O40" s="309">
        <v>6.5</v>
      </c>
      <c r="P40" s="338">
        <f t="shared" si="5"/>
        <v>36.1</v>
      </c>
      <c r="Q40" s="346"/>
      <c r="R40" s="480"/>
      <c r="S40" s="481"/>
      <c r="T40" s="481"/>
      <c r="U40" s="481"/>
      <c r="V40" s="481"/>
      <c r="W40" s="482"/>
      <c r="X40" s="281"/>
      <c r="Y40" s="281"/>
      <c r="Z40" s="281"/>
      <c r="AA40" s="281"/>
      <c r="AB40" s="281"/>
    </row>
    <row r="41" spans="1:47" ht="30.75" customHeight="1" thickBot="1" x14ac:dyDescent="0.3">
      <c r="A41" s="359" t="s">
        <v>48</v>
      </c>
      <c r="B41" s="308">
        <v>98</v>
      </c>
      <c r="C41" s="334">
        <v>97.6</v>
      </c>
      <c r="D41" s="334">
        <v>25.1</v>
      </c>
      <c r="E41" s="334">
        <v>96.4</v>
      </c>
      <c r="F41" s="334">
        <v>93.6</v>
      </c>
      <c r="G41" s="357">
        <v>97</v>
      </c>
      <c r="H41" s="358">
        <f t="shared" ref="H41" si="10">SUM(B41:G41)</f>
        <v>507.70000000000005</v>
      </c>
      <c r="I41" s="293"/>
      <c r="J41" s="315">
        <v>7.2</v>
      </c>
      <c r="K41" s="316">
        <v>6.8</v>
      </c>
      <c r="L41" s="316">
        <v>1.8</v>
      </c>
      <c r="M41" s="316">
        <v>7</v>
      </c>
      <c r="N41" s="316">
        <v>6.8</v>
      </c>
      <c r="O41" s="316">
        <v>6.6</v>
      </c>
      <c r="P41" s="341">
        <f t="shared" si="5"/>
        <v>36.200000000000003</v>
      </c>
      <c r="Q41" s="346"/>
      <c r="R41" s="480"/>
      <c r="S41" s="481"/>
      <c r="T41" s="481"/>
      <c r="U41" s="481"/>
      <c r="V41" s="481"/>
      <c r="W41" s="482"/>
      <c r="X41" s="281"/>
      <c r="Y41" s="281"/>
      <c r="Z41" s="281"/>
      <c r="AA41" s="281"/>
      <c r="AB41" s="281"/>
    </row>
    <row r="42" spans="1:47" ht="30.75" customHeight="1" thickBot="1" x14ac:dyDescent="0.3">
      <c r="A42" s="360" t="s">
        <v>10</v>
      </c>
      <c r="B42" s="361">
        <f t="shared" ref="B42:H42" si="11">SUM(B35:B41)</f>
        <v>686.65280000000007</v>
      </c>
      <c r="C42" s="362">
        <f t="shared" si="11"/>
        <v>684.72040000000004</v>
      </c>
      <c r="D42" s="362">
        <f t="shared" si="11"/>
        <v>177.29639999999998</v>
      </c>
      <c r="E42" s="362">
        <f t="shared" si="11"/>
        <v>676.40300000000002</v>
      </c>
      <c r="F42" s="362">
        <f t="shared" si="11"/>
        <v>659.30960000000005</v>
      </c>
      <c r="G42" s="363">
        <f t="shared" si="11"/>
        <v>679.81960000000004</v>
      </c>
      <c r="H42" s="364">
        <f t="shared" si="11"/>
        <v>3564.2017999999998</v>
      </c>
      <c r="I42" s="288"/>
      <c r="J42" s="365">
        <f>SUM(J35:J41)</f>
        <v>49.70000000000001</v>
      </c>
      <c r="K42" s="366">
        <f>SUM(K35:K41)</f>
        <v>47.3</v>
      </c>
      <c r="L42" s="366">
        <f t="shared" ref="L42:O42" si="12">SUM(L35:L41)</f>
        <v>12.400000000000002</v>
      </c>
      <c r="M42" s="366">
        <f t="shared" si="12"/>
        <v>48.7</v>
      </c>
      <c r="N42" s="366">
        <f t="shared" si="12"/>
        <v>47.099999999999994</v>
      </c>
      <c r="O42" s="366">
        <f t="shared" si="12"/>
        <v>46.2</v>
      </c>
      <c r="P42" s="344">
        <f t="shared" si="5"/>
        <v>251.40000000000003</v>
      </c>
      <c r="Q42" s="346"/>
      <c r="R42" s="483"/>
      <c r="S42" s="484"/>
      <c r="T42" s="484"/>
      <c r="U42" s="484"/>
      <c r="V42" s="484"/>
      <c r="W42" s="485"/>
      <c r="X42" s="281"/>
      <c r="Y42" s="281"/>
      <c r="Z42" s="281"/>
      <c r="AA42" s="281"/>
      <c r="AB42" s="281"/>
    </row>
    <row r="43" spans="1:47" ht="30.75" customHeight="1" x14ac:dyDescent="0.25">
      <c r="A43" s="425"/>
      <c r="B43" s="418"/>
      <c r="C43" s="418"/>
      <c r="D43" s="418"/>
      <c r="E43" s="418"/>
      <c r="F43" s="418"/>
      <c r="G43" s="418"/>
      <c r="H43" s="418"/>
      <c r="I43" s="418"/>
      <c r="J43" s="293">
        <v>52</v>
      </c>
      <c r="K43" s="293">
        <v>50</v>
      </c>
      <c r="L43" s="293">
        <v>13</v>
      </c>
      <c r="M43" s="293">
        <v>51</v>
      </c>
      <c r="N43" s="293">
        <v>50</v>
      </c>
      <c r="O43" s="293">
        <v>50</v>
      </c>
      <c r="P43" s="423"/>
      <c r="Q43" s="293"/>
      <c r="R43" s="293"/>
      <c r="S43" s="281"/>
      <c r="T43" s="281"/>
      <c r="U43" s="281"/>
      <c r="V43" s="281"/>
      <c r="W43" s="283"/>
      <c r="X43" s="281"/>
      <c r="Y43" s="281"/>
      <c r="Z43" s="281"/>
      <c r="AA43" s="281"/>
      <c r="AB43" s="281"/>
    </row>
    <row r="44" spans="1:47" ht="30.75" customHeight="1" thickBot="1" x14ac:dyDescent="0.3">
      <c r="A44" s="426"/>
      <c r="B44" s="414"/>
      <c r="C44" s="414"/>
      <c r="D44" s="414"/>
      <c r="E44" s="414"/>
      <c r="F44" s="414"/>
      <c r="G44" s="414"/>
      <c r="H44" s="414"/>
      <c r="I44" s="414"/>
      <c r="J44" s="422"/>
      <c r="K44" s="422"/>
      <c r="L44" s="422"/>
      <c r="M44" s="422"/>
      <c r="N44" s="422"/>
      <c r="O44" s="422"/>
      <c r="P44" s="424"/>
      <c r="Q44" s="367"/>
      <c r="R44" s="367"/>
      <c r="S44" s="367"/>
      <c r="T44" s="367"/>
      <c r="U44" s="367"/>
      <c r="V44" s="367"/>
      <c r="W44" s="368"/>
      <c r="X44" s="281"/>
      <c r="Y44" s="281"/>
      <c r="Z44" s="281"/>
      <c r="AA44" s="281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  <mergeCell ref="A1:A3"/>
    <mergeCell ref="B1:L1"/>
    <mergeCell ref="M1:P1"/>
    <mergeCell ref="B2:L3"/>
    <mergeCell ref="M2:P2"/>
    <mergeCell ref="M3:P3"/>
  </mergeCells>
  <pageMargins left="0.23622047244094491" right="0.23622047244094491" top="0.74803149606299213" bottom="0.74803149606299213" header="0.31496062992125984" footer="0.31496062992125984"/>
  <pageSetup scale="36" orientation="landscape" blackAndWhite="1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view="pageBreakPreview" zoomScale="70" zoomScaleNormal="100" zoomScaleSheetLayoutView="70" workbookViewId="0">
      <selection activeCell="I14" sqref="I14"/>
    </sheetView>
  </sheetViews>
  <sheetFormatPr baseColWidth="10" defaultRowHeight="26.25" x14ac:dyDescent="0.25"/>
  <cols>
    <col min="1" max="1" width="25.42578125" style="394" customWidth="1"/>
    <col min="2" max="2" width="20.140625" style="394" customWidth="1"/>
    <col min="3" max="3" width="25.42578125" style="394" customWidth="1"/>
    <col min="4" max="4" width="20.140625" style="394" customWidth="1"/>
    <col min="5" max="5" width="2.5703125" style="393" customWidth="1"/>
    <col min="6" max="16384" width="11.42578125" style="394"/>
  </cols>
  <sheetData>
    <row r="1" spans="1:5" ht="27" thickBot="1" x14ac:dyDescent="0.3">
      <c r="A1" s="506" t="s">
        <v>118</v>
      </c>
      <c r="B1" s="507"/>
      <c r="C1" s="507"/>
      <c r="D1" s="508"/>
    </row>
    <row r="2" spans="1:5" ht="79.5" thickBot="1" x14ac:dyDescent="0.3">
      <c r="A2" s="395" t="s">
        <v>116</v>
      </c>
      <c r="B2" s="396" t="s">
        <v>117</v>
      </c>
      <c r="C2" s="395" t="s">
        <v>116</v>
      </c>
      <c r="D2" s="396" t="s">
        <v>117</v>
      </c>
      <c r="E2" s="397"/>
    </row>
    <row r="3" spans="1:5" x14ac:dyDescent="0.25">
      <c r="A3" s="398" t="s">
        <v>125</v>
      </c>
      <c r="B3" s="399">
        <v>1.1423999999999999</v>
      </c>
      <c r="C3" s="398" t="s">
        <v>137</v>
      </c>
      <c r="D3" s="399">
        <v>1.1508</v>
      </c>
      <c r="E3" s="400"/>
    </row>
    <row r="4" spans="1:5" x14ac:dyDescent="0.25">
      <c r="A4" s="401" t="s">
        <v>126</v>
      </c>
      <c r="B4" s="402">
        <v>1.1200000000000001</v>
      </c>
      <c r="C4" s="401" t="s">
        <v>138</v>
      </c>
      <c r="D4" s="402">
        <v>1.155</v>
      </c>
      <c r="E4" s="400"/>
    </row>
    <row r="5" spans="1:5" x14ac:dyDescent="0.25">
      <c r="A5" s="401" t="s">
        <v>127</v>
      </c>
      <c r="B5" s="402">
        <v>0.30519999999999997</v>
      </c>
      <c r="C5" s="401" t="s">
        <v>139</v>
      </c>
      <c r="D5" s="402">
        <v>0.315</v>
      </c>
      <c r="E5" s="400"/>
    </row>
    <row r="6" spans="1:5" x14ac:dyDescent="0.25">
      <c r="A6" s="401" t="s">
        <v>128</v>
      </c>
      <c r="B6" s="402">
        <v>1.1451999999999998</v>
      </c>
      <c r="C6" s="401" t="s">
        <v>140</v>
      </c>
      <c r="D6" s="402">
        <v>1.1465999999999998</v>
      </c>
      <c r="E6" s="400"/>
    </row>
    <row r="7" spans="1:5" x14ac:dyDescent="0.25">
      <c r="A7" s="401" t="s">
        <v>129</v>
      </c>
      <c r="B7" s="402">
        <v>1.1423999999999999</v>
      </c>
      <c r="C7" s="401" t="s">
        <v>141</v>
      </c>
      <c r="D7" s="402">
        <v>1.141</v>
      </c>
      <c r="E7" s="400"/>
    </row>
    <row r="8" spans="1:5" ht="27" thickBot="1" x14ac:dyDescent="0.3">
      <c r="A8" s="403" t="s">
        <v>130</v>
      </c>
      <c r="B8" s="404">
        <v>1.1381999999999999</v>
      </c>
      <c r="C8" s="403" t="s">
        <v>142</v>
      </c>
      <c r="D8" s="404">
        <v>1.1451999999999998</v>
      </c>
      <c r="E8" s="400"/>
    </row>
    <row r="9" spans="1:5" x14ac:dyDescent="0.25">
      <c r="A9" s="398" t="s">
        <v>131</v>
      </c>
      <c r="B9" s="399">
        <v>1.1493999999999998</v>
      </c>
      <c r="C9" s="398" t="s">
        <v>119</v>
      </c>
      <c r="D9" s="399">
        <v>2.109</v>
      </c>
      <c r="E9" s="400"/>
    </row>
    <row r="10" spans="1:5" x14ac:dyDescent="0.25">
      <c r="A10" s="401" t="s">
        <v>132</v>
      </c>
      <c r="B10" s="402">
        <v>1.1465999999999998</v>
      </c>
      <c r="C10" s="401" t="s">
        <v>120</v>
      </c>
      <c r="D10" s="402">
        <v>2.133</v>
      </c>
      <c r="E10" s="400"/>
    </row>
    <row r="11" spans="1:5" x14ac:dyDescent="0.25">
      <c r="A11" s="401" t="s">
        <v>133</v>
      </c>
      <c r="B11" s="402">
        <v>0.308</v>
      </c>
      <c r="C11" s="401" t="s">
        <v>121</v>
      </c>
      <c r="D11" s="402">
        <v>0.59699999999999998</v>
      </c>
      <c r="E11" s="400"/>
    </row>
    <row r="12" spans="1:5" x14ac:dyDescent="0.25">
      <c r="A12" s="401" t="s">
        <v>134</v>
      </c>
      <c r="B12" s="402">
        <v>1.1493999999999998</v>
      </c>
      <c r="C12" s="401" t="s">
        <v>122</v>
      </c>
      <c r="D12" s="402">
        <v>2.1</v>
      </c>
      <c r="E12" s="400"/>
    </row>
    <row r="13" spans="1:5" x14ac:dyDescent="0.25">
      <c r="A13" s="401" t="s">
        <v>135</v>
      </c>
      <c r="B13" s="402">
        <v>1.1479999999999999</v>
      </c>
      <c r="C13" s="401" t="s">
        <v>123</v>
      </c>
      <c r="D13" s="402">
        <v>2.13</v>
      </c>
      <c r="E13" s="400"/>
    </row>
    <row r="14" spans="1:5" ht="27" thickBot="1" x14ac:dyDescent="0.3">
      <c r="A14" s="403" t="s">
        <v>136</v>
      </c>
      <c r="B14" s="404">
        <v>1.1465999999999998</v>
      </c>
      <c r="C14" s="403" t="s">
        <v>124</v>
      </c>
      <c r="D14" s="404">
        <v>2.109</v>
      </c>
      <c r="E14" s="400"/>
    </row>
  </sheetData>
  <mergeCells count="1">
    <mergeCell ref="A1:D1"/>
  </mergeCells>
  <pageMargins left="0.7" right="0.7" top="0.75" bottom="0.75" header="0.3" footer="0.3"/>
  <pageSetup paperSize="9" scale="88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view="pageBreakPreview" zoomScaleNormal="100" zoomScaleSheetLayoutView="100" workbookViewId="0">
      <selection activeCell="E2" sqref="E2:E7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512" t="s">
        <v>110</v>
      </c>
      <c r="B2" s="247">
        <v>647</v>
      </c>
      <c r="C2" s="247">
        <v>56</v>
      </c>
      <c r="D2" s="248">
        <v>3</v>
      </c>
      <c r="E2" s="249">
        <f t="shared" ref="E2:E7" si="0">SUM(B2:C2)*D2/1000</f>
        <v>2.109</v>
      </c>
    </row>
    <row r="3" spans="1:5" x14ac:dyDescent="0.25">
      <c r="A3" s="513"/>
      <c r="B3" s="247">
        <v>655</v>
      </c>
      <c r="C3" s="247">
        <v>56</v>
      </c>
      <c r="D3" s="248">
        <v>3</v>
      </c>
      <c r="E3" s="249">
        <f t="shared" si="0"/>
        <v>2.133</v>
      </c>
    </row>
    <row r="4" spans="1:5" x14ac:dyDescent="0.25">
      <c r="A4" s="513"/>
      <c r="B4" s="247">
        <v>187</v>
      </c>
      <c r="C4" s="247">
        <v>12</v>
      </c>
      <c r="D4" s="248">
        <v>3</v>
      </c>
      <c r="E4" s="249">
        <f t="shared" si="0"/>
        <v>0.59699999999999998</v>
      </c>
    </row>
    <row r="5" spans="1:5" x14ac:dyDescent="0.25">
      <c r="A5" s="513"/>
      <c r="B5" s="247">
        <v>647</v>
      </c>
      <c r="C5" s="247">
        <v>53</v>
      </c>
      <c r="D5" s="248">
        <v>3</v>
      </c>
      <c r="E5" s="249">
        <f t="shared" si="0"/>
        <v>2.1</v>
      </c>
    </row>
    <row r="6" spans="1:5" x14ac:dyDescent="0.25">
      <c r="A6" s="513"/>
      <c r="B6" s="247">
        <v>653</v>
      </c>
      <c r="C6" s="247">
        <v>57</v>
      </c>
      <c r="D6" s="248">
        <v>3</v>
      </c>
      <c r="E6" s="249">
        <f t="shared" si="0"/>
        <v>2.13</v>
      </c>
    </row>
    <row r="7" spans="1:5" x14ac:dyDescent="0.25">
      <c r="A7" s="514"/>
      <c r="B7" s="247">
        <v>649</v>
      </c>
      <c r="C7" s="247">
        <v>54</v>
      </c>
      <c r="D7" s="248">
        <v>3</v>
      </c>
      <c r="E7" s="249">
        <f t="shared" si="0"/>
        <v>2.109</v>
      </c>
    </row>
    <row r="8" spans="1:5" x14ac:dyDescent="0.25">
      <c r="A8" s="509" t="s">
        <v>70</v>
      </c>
      <c r="B8" s="247">
        <v>751</v>
      </c>
      <c r="C8" s="247">
        <v>65</v>
      </c>
      <c r="D8" s="248">
        <v>1.4</v>
      </c>
      <c r="E8" s="249">
        <f t="shared" ref="E8:E25" si="1">SUM(B8:C8)*D8/1000</f>
        <v>1.1423999999999999</v>
      </c>
    </row>
    <row r="9" spans="1:5" x14ac:dyDescent="0.25">
      <c r="A9" s="510"/>
      <c r="B9" s="247">
        <v>736</v>
      </c>
      <c r="C9" s="247">
        <v>64</v>
      </c>
      <c r="D9" s="248">
        <v>1.4</v>
      </c>
      <c r="E9" s="249">
        <f t="shared" si="1"/>
        <v>1.1200000000000001</v>
      </c>
    </row>
    <row r="10" spans="1:5" x14ac:dyDescent="0.25">
      <c r="A10" s="510"/>
      <c r="B10" s="247">
        <v>200</v>
      </c>
      <c r="C10" s="247">
        <v>18</v>
      </c>
      <c r="D10" s="248">
        <v>1.4</v>
      </c>
      <c r="E10" s="249">
        <f t="shared" si="1"/>
        <v>0.30519999999999997</v>
      </c>
    </row>
    <row r="11" spans="1:5" x14ac:dyDescent="0.25">
      <c r="A11" s="510"/>
      <c r="B11" s="247">
        <v>753</v>
      </c>
      <c r="C11" s="247">
        <v>65</v>
      </c>
      <c r="D11" s="248">
        <v>1.4</v>
      </c>
      <c r="E11" s="249">
        <f t="shared" si="1"/>
        <v>1.1451999999999998</v>
      </c>
    </row>
    <row r="12" spans="1:5" x14ac:dyDescent="0.25">
      <c r="A12" s="510"/>
      <c r="B12" s="247">
        <v>751</v>
      </c>
      <c r="C12" s="247">
        <v>65</v>
      </c>
      <c r="D12" s="248">
        <v>1.4</v>
      </c>
      <c r="E12" s="249">
        <f t="shared" si="1"/>
        <v>1.1423999999999999</v>
      </c>
    </row>
    <row r="13" spans="1:5" x14ac:dyDescent="0.25">
      <c r="A13" s="515"/>
      <c r="B13" s="247">
        <v>749</v>
      </c>
      <c r="C13" s="247">
        <v>64</v>
      </c>
      <c r="D13" s="248">
        <v>1.4</v>
      </c>
      <c r="E13" s="249">
        <f t="shared" si="1"/>
        <v>1.1381999999999999</v>
      </c>
    </row>
    <row r="14" spans="1:5" x14ac:dyDescent="0.25">
      <c r="A14" s="509" t="s">
        <v>71</v>
      </c>
      <c r="B14" s="247">
        <v>756</v>
      </c>
      <c r="C14" s="247">
        <v>65</v>
      </c>
      <c r="D14" s="248">
        <v>1.4</v>
      </c>
      <c r="E14" s="249">
        <f t="shared" si="1"/>
        <v>1.1493999999999998</v>
      </c>
    </row>
    <row r="15" spans="1:5" x14ac:dyDescent="0.25">
      <c r="A15" s="510"/>
      <c r="B15" s="247">
        <v>755</v>
      </c>
      <c r="C15" s="247">
        <v>64</v>
      </c>
      <c r="D15" s="248">
        <v>1.4</v>
      </c>
      <c r="E15" s="249">
        <f t="shared" si="1"/>
        <v>1.1465999999999998</v>
      </c>
    </row>
    <row r="16" spans="1:5" x14ac:dyDescent="0.25">
      <c r="A16" s="510"/>
      <c r="B16" s="247">
        <v>202</v>
      </c>
      <c r="C16" s="247">
        <v>18</v>
      </c>
      <c r="D16" s="248">
        <v>1.4</v>
      </c>
      <c r="E16" s="249">
        <f t="shared" si="1"/>
        <v>0.308</v>
      </c>
    </row>
    <row r="17" spans="1:5" x14ac:dyDescent="0.25">
      <c r="A17" s="510"/>
      <c r="B17" s="247">
        <v>756</v>
      </c>
      <c r="C17" s="247">
        <v>65</v>
      </c>
      <c r="D17" s="248">
        <v>1.4</v>
      </c>
      <c r="E17" s="249">
        <f t="shared" si="1"/>
        <v>1.1493999999999998</v>
      </c>
    </row>
    <row r="18" spans="1:5" x14ac:dyDescent="0.25">
      <c r="A18" s="510"/>
      <c r="B18" s="247">
        <v>755</v>
      </c>
      <c r="C18" s="247">
        <v>65</v>
      </c>
      <c r="D18" s="248">
        <v>1.4</v>
      </c>
      <c r="E18" s="249">
        <f t="shared" si="1"/>
        <v>1.1479999999999999</v>
      </c>
    </row>
    <row r="19" spans="1:5" x14ac:dyDescent="0.25">
      <c r="A19" s="515"/>
      <c r="B19" s="247">
        <v>755</v>
      </c>
      <c r="C19" s="247">
        <v>64</v>
      </c>
      <c r="D19" s="248">
        <v>1.4</v>
      </c>
      <c r="E19" s="249">
        <f t="shared" si="1"/>
        <v>1.1465999999999998</v>
      </c>
    </row>
    <row r="20" spans="1:5" x14ac:dyDescent="0.25">
      <c r="A20" s="509" t="s">
        <v>8</v>
      </c>
      <c r="B20" s="247">
        <v>757</v>
      </c>
      <c r="C20" s="247">
        <v>65</v>
      </c>
      <c r="D20" s="248">
        <v>1.4</v>
      </c>
      <c r="E20" s="249">
        <f t="shared" si="1"/>
        <v>1.1508</v>
      </c>
    </row>
    <row r="21" spans="1:5" x14ac:dyDescent="0.25">
      <c r="A21" s="510"/>
      <c r="B21" s="247">
        <v>761</v>
      </c>
      <c r="C21" s="247">
        <v>64</v>
      </c>
      <c r="D21" s="248">
        <v>1.4</v>
      </c>
      <c r="E21" s="249">
        <f t="shared" si="1"/>
        <v>1.155</v>
      </c>
    </row>
    <row r="22" spans="1:5" x14ac:dyDescent="0.25">
      <c r="A22" s="510"/>
      <c r="B22" s="247">
        <v>207</v>
      </c>
      <c r="C22" s="247">
        <v>18</v>
      </c>
      <c r="D22" s="248">
        <v>1.4</v>
      </c>
      <c r="E22" s="249">
        <f t="shared" si="1"/>
        <v>0.315</v>
      </c>
    </row>
    <row r="23" spans="1:5" x14ac:dyDescent="0.25">
      <c r="A23" s="510"/>
      <c r="B23" s="247">
        <v>754</v>
      </c>
      <c r="C23" s="247">
        <v>65</v>
      </c>
      <c r="D23" s="248">
        <v>1.4</v>
      </c>
      <c r="E23" s="249">
        <f t="shared" si="1"/>
        <v>1.1465999999999998</v>
      </c>
    </row>
    <row r="24" spans="1:5" x14ac:dyDescent="0.25">
      <c r="A24" s="510"/>
      <c r="B24" s="278">
        <v>751</v>
      </c>
      <c r="C24" s="278">
        <v>64</v>
      </c>
      <c r="D24" s="248">
        <v>1.4</v>
      </c>
      <c r="E24" s="279">
        <f t="shared" si="1"/>
        <v>1.141</v>
      </c>
    </row>
    <row r="25" spans="1:5" ht="19.5" thickBot="1" x14ac:dyDescent="0.3">
      <c r="A25" s="511"/>
      <c r="B25" s="250">
        <v>754</v>
      </c>
      <c r="C25" s="250">
        <v>64</v>
      </c>
      <c r="D25" s="248">
        <v>1.4</v>
      </c>
      <c r="E25" s="251">
        <f t="shared" si="1"/>
        <v>1.1451999999999998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516" t="s">
        <v>89</v>
      </c>
      <c r="B1" s="517"/>
      <c r="C1" s="517"/>
      <c r="D1" s="518"/>
    </row>
    <row r="2" spans="1:6" ht="20.25" x14ac:dyDescent="0.25">
      <c r="A2" s="252" t="s">
        <v>90</v>
      </c>
      <c r="B2" s="253">
        <v>67</v>
      </c>
      <c r="C2" s="254" t="s">
        <v>91</v>
      </c>
      <c r="D2" s="255" t="s">
        <v>92</v>
      </c>
    </row>
    <row r="3" spans="1:6" ht="20.25" x14ac:dyDescent="0.25">
      <c r="A3" s="256" t="s">
        <v>93</v>
      </c>
      <c r="B3" s="257">
        <f>B2*3.72%</f>
        <v>2.4924000000000004</v>
      </c>
      <c r="C3" s="258"/>
      <c r="D3" s="259" t="s">
        <v>94</v>
      </c>
    </row>
    <row r="4" spans="1:6" ht="20.25" x14ac:dyDescent="0.25">
      <c r="A4" s="256" t="s">
        <v>95</v>
      </c>
      <c r="B4" s="257">
        <f>B3*2</f>
        <v>4.9848000000000008</v>
      </c>
      <c r="C4" s="258"/>
      <c r="D4" s="259" t="s">
        <v>96</v>
      </c>
    </row>
    <row r="5" spans="1:6" ht="20.25" x14ac:dyDescent="0.25">
      <c r="A5" s="260" t="s">
        <v>97</v>
      </c>
      <c r="B5" s="261">
        <v>2.5000000000000001E-2</v>
      </c>
      <c r="C5" s="258" t="s">
        <v>91</v>
      </c>
      <c r="D5" s="259" t="s">
        <v>98</v>
      </c>
    </row>
    <row r="6" spans="1:6" ht="20.25" x14ac:dyDescent="0.25">
      <c r="A6" s="260" t="s">
        <v>99</v>
      </c>
      <c r="B6" s="262">
        <v>158</v>
      </c>
      <c r="C6" s="258" t="s">
        <v>91</v>
      </c>
      <c r="D6" s="259" t="s">
        <v>92</v>
      </c>
    </row>
    <row r="7" spans="1:6" ht="20.25" x14ac:dyDescent="0.25">
      <c r="A7" s="256" t="s">
        <v>100</v>
      </c>
      <c r="B7" s="257">
        <f>B5*B6</f>
        <v>3.95</v>
      </c>
      <c r="C7" s="258"/>
      <c r="D7" s="259" t="s">
        <v>101</v>
      </c>
    </row>
    <row r="8" spans="1:6" ht="20.25" x14ac:dyDescent="0.25">
      <c r="A8" s="256" t="s">
        <v>102</v>
      </c>
      <c r="B8" s="263">
        <v>0.36</v>
      </c>
      <c r="C8" s="258"/>
      <c r="D8" s="114" t="s">
        <v>103</v>
      </c>
    </row>
    <row r="9" spans="1:6" ht="21" thickBot="1" x14ac:dyDescent="0.3">
      <c r="A9" s="256" t="s">
        <v>104</v>
      </c>
      <c r="B9" s="264">
        <f>B4-B7</f>
        <v>1.0348000000000006</v>
      </c>
      <c r="C9" s="258"/>
      <c r="D9" s="259" t="s">
        <v>105</v>
      </c>
    </row>
    <row r="10" spans="1:6" ht="21" thickBot="1" x14ac:dyDescent="0.3">
      <c r="A10" s="265" t="s">
        <v>106</v>
      </c>
      <c r="B10" s="266">
        <f>B9/B8</f>
        <v>2.8744444444444461</v>
      </c>
      <c r="C10" s="267"/>
      <c r="D10" s="268" t="s">
        <v>107</v>
      </c>
      <c r="E10" s="18" t="s">
        <v>108</v>
      </c>
      <c r="F10" s="18" t="s">
        <v>109</v>
      </c>
    </row>
    <row r="14" spans="1:6" s="269" customFormat="1" ht="14.25" x14ac:dyDescent="0.25">
      <c r="B14" s="270"/>
      <c r="C14" s="271"/>
      <c r="D14" s="271"/>
      <c r="E14" s="270"/>
    </row>
    <row r="15" spans="1:6" s="269" customFormat="1" ht="14.25" x14ac:dyDescent="0.25">
      <c r="B15" s="270"/>
      <c r="C15" s="272"/>
      <c r="D15" s="271"/>
      <c r="E15" s="270"/>
    </row>
    <row r="16" spans="1:6" s="269" customFormat="1" ht="14.25" x14ac:dyDescent="0.25">
      <c r="B16" s="270"/>
      <c r="C16" s="272"/>
      <c r="D16" s="271"/>
      <c r="E16" s="270"/>
    </row>
    <row r="17" spans="2:5" s="269" customFormat="1" ht="14.25" x14ac:dyDescent="0.25">
      <c r="B17" s="270"/>
      <c r="C17" s="272"/>
      <c r="D17" s="271"/>
      <c r="E17" s="270"/>
    </row>
    <row r="18" spans="2:5" s="269" customFormat="1" ht="14.25" x14ac:dyDescent="0.25">
      <c r="B18" s="270"/>
      <c r="C18" s="271"/>
      <c r="D18" s="271"/>
      <c r="E18" s="270"/>
    </row>
    <row r="19" spans="2:5" s="269" customFormat="1" ht="14.25" x14ac:dyDescent="0.25">
      <c r="B19" s="270"/>
      <c r="C19" s="271"/>
      <c r="D19" s="271"/>
      <c r="E19" s="270"/>
    </row>
    <row r="20" spans="2:5" s="269" customFormat="1" ht="14.25" x14ac:dyDescent="0.25">
      <c r="B20" s="270"/>
      <c r="C20" s="271"/>
      <c r="D20" s="271"/>
      <c r="E20" s="270"/>
    </row>
    <row r="21" spans="2:5" s="269" customFormat="1" ht="14.25" x14ac:dyDescent="0.25">
      <c r="B21" s="270"/>
      <c r="C21" s="271"/>
      <c r="D21" s="271"/>
      <c r="E21" s="270"/>
    </row>
    <row r="22" spans="2:5" s="269" customFormat="1" ht="14.25" x14ac:dyDescent="0.25">
      <c r="B22" s="270"/>
      <c r="C22" s="273"/>
      <c r="D22" s="274"/>
      <c r="E22" s="270"/>
    </row>
    <row r="23" spans="2:5" s="269" customFormat="1" ht="14.25" x14ac:dyDescent="0.25">
      <c r="B23" s="270"/>
      <c r="C23" s="273"/>
      <c r="D23" s="275"/>
      <c r="E23" s="270"/>
    </row>
    <row r="24" spans="2:5" s="269" customFormat="1" x14ac:dyDescent="0.25">
      <c r="B24" s="270"/>
      <c r="C24" s="276"/>
      <c r="D24" s="71"/>
      <c r="E24" s="270"/>
    </row>
    <row r="25" spans="2:5" s="269" customFormat="1" x14ac:dyDescent="0.25">
      <c r="B25" s="270"/>
      <c r="C25" s="276"/>
      <c r="D25" s="71"/>
      <c r="E25" s="270"/>
    </row>
    <row r="26" spans="2:5" s="269" customFormat="1" x14ac:dyDescent="0.25">
      <c r="B26" s="270"/>
      <c r="C26" s="277"/>
      <c r="D26" s="71"/>
      <c r="E26" s="270"/>
    </row>
    <row r="27" spans="2:5" s="269" customFormat="1" x14ac:dyDescent="0.25">
      <c r="B27" s="270"/>
      <c r="C27" s="277"/>
      <c r="D27" s="71"/>
      <c r="E27" s="270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39" t="s">
        <v>54</v>
      </c>
      <c r="L11" s="439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3"/>
      <c r="M15" s="454" t="s">
        <v>8</v>
      </c>
      <c r="N15" s="455"/>
      <c r="O15" s="455"/>
      <c r="P15" s="455"/>
      <c r="Q15" s="455"/>
      <c r="R15" s="455"/>
      <c r="S15" s="455"/>
      <c r="T15" s="455"/>
      <c r="U15" s="45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0" t="s">
        <v>25</v>
      </c>
      <c r="C36" s="441"/>
      <c r="D36" s="441"/>
      <c r="E36" s="441"/>
      <c r="F36" s="441"/>
      <c r="G36" s="441"/>
      <c r="H36" s="99"/>
      <c r="I36" s="53" t="s">
        <v>26</v>
      </c>
      <c r="J36" s="107"/>
      <c r="K36" s="446" t="s">
        <v>25</v>
      </c>
      <c r="L36" s="446"/>
      <c r="M36" s="446"/>
      <c r="N36" s="446"/>
      <c r="O36" s="4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39" t="s">
        <v>55</v>
      </c>
      <c r="L11" s="439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3"/>
      <c r="M15" s="454" t="s">
        <v>8</v>
      </c>
      <c r="N15" s="455"/>
      <c r="O15" s="455"/>
      <c r="P15" s="455"/>
      <c r="Q15" s="455"/>
      <c r="R15" s="455"/>
      <c r="S15" s="455"/>
      <c r="T15" s="455"/>
      <c r="U15" s="45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0" t="s">
        <v>25</v>
      </c>
      <c r="C36" s="441"/>
      <c r="D36" s="441"/>
      <c r="E36" s="441"/>
      <c r="F36" s="441"/>
      <c r="G36" s="441"/>
      <c r="H36" s="99"/>
      <c r="I36" s="53" t="s">
        <v>26</v>
      </c>
      <c r="J36" s="107"/>
      <c r="K36" s="446" t="s">
        <v>25</v>
      </c>
      <c r="L36" s="446"/>
      <c r="M36" s="446"/>
      <c r="N36" s="446"/>
      <c r="O36" s="4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39" t="s">
        <v>56</v>
      </c>
      <c r="L11" s="439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3"/>
      <c r="M15" s="454" t="s">
        <v>8</v>
      </c>
      <c r="N15" s="455"/>
      <c r="O15" s="455"/>
      <c r="P15" s="455"/>
      <c r="Q15" s="455"/>
      <c r="R15" s="455"/>
      <c r="S15" s="455"/>
      <c r="T15" s="455"/>
      <c r="U15" s="45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0" t="s">
        <v>25</v>
      </c>
      <c r="C36" s="441"/>
      <c r="D36" s="441"/>
      <c r="E36" s="441"/>
      <c r="F36" s="441"/>
      <c r="G36" s="441"/>
      <c r="H36" s="99"/>
      <c r="I36" s="53" t="s">
        <v>26</v>
      </c>
      <c r="J36" s="107"/>
      <c r="K36" s="446" t="s">
        <v>25</v>
      </c>
      <c r="L36" s="446"/>
      <c r="M36" s="446"/>
      <c r="N36" s="446"/>
      <c r="O36" s="4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39" t="s">
        <v>57</v>
      </c>
      <c r="L11" s="439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3"/>
      <c r="M15" s="454" t="s">
        <v>8</v>
      </c>
      <c r="N15" s="455"/>
      <c r="O15" s="455"/>
      <c r="P15" s="455"/>
      <c r="Q15" s="455"/>
      <c r="R15" s="455"/>
      <c r="S15" s="455"/>
      <c r="T15" s="455"/>
      <c r="U15" s="45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0" t="s">
        <v>8</v>
      </c>
      <c r="C36" s="441"/>
      <c r="D36" s="441"/>
      <c r="E36" s="441"/>
      <c r="F36" s="441"/>
      <c r="G36" s="441"/>
      <c r="H36" s="99"/>
      <c r="I36" s="53" t="s">
        <v>26</v>
      </c>
      <c r="J36" s="107"/>
      <c r="K36" s="446" t="s">
        <v>8</v>
      </c>
      <c r="L36" s="446"/>
      <c r="M36" s="446"/>
      <c r="N36" s="446"/>
      <c r="O36" s="44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37" t="s">
        <v>0</v>
      </c>
      <c r="B3" s="437"/>
      <c r="C3" s="437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38" t="s">
        <v>2</v>
      </c>
      <c r="F9" s="438"/>
      <c r="G9" s="43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38"/>
      <c r="S9" s="43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39" t="s">
        <v>58</v>
      </c>
      <c r="L11" s="439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1" t="s">
        <v>25</v>
      </c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3"/>
      <c r="N15" s="454" t="s">
        <v>8</v>
      </c>
      <c r="O15" s="455"/>
      <c r="P15" s="455"/>
      <c r="Q15" s="455"/>
      <c r="R15" s="455"/>
      <c r="S15" s="455"/>
      <c r="T15" s="455"/>
      <c r="U15" s="455"/>
      <c r="V15" s="45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45" t="s">
        <v>25</v>
      </c>
      <c r="C36" s="446"/>
      <c r="D36" s="446"/>
      <c r="E36" s="446"/>
      <c r="F36" s="446"/>
      <c r="G36" s="446"/>
      <c r="H36" s="440"/>
      <c r="I36" s="99"/>
      <c r="J36" s="53" t="s">
        <v>26</v>
      </c>
      <c r="K36" s="107"/>
      <c r="L36" s="446" t="s">
        <v>25</v>
      </c>
      <c r="M36" s="446"/>
      <c r="N36" s="446"/>
      <c r="O36" s="446"/>
      <c r="P36" s="44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47"/>
      <c r="K54" s="44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45" t="s">
        <v>8</v>
      </c>
      <c r="C55" s="446"/>
      <c r="D55" s="446"/>
      <c r="E55" s="446"/>
      <c r="F55" s="44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24</vt:i4>
      </vt:variant>
    </vt:vector>
  </HeadingPairs>
  <TitlesOfParts>
    <vt:vector size="6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IMPRIMIR</vt:lpstr>
      <vt:lpstr>Hoja1</vt:lpstr>
      <vt:lpstr>Calcio</vt:lpstr>
      <vt:lpstr>CARBONATO DE CALCIO</vt:lpstr>
      <vt:lpstr>'CARBONATO DE CALCIO'!Área_de_impresión</vt:lpstr>
      <vt:lpstr>Hoja1!Área_de_impresión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2022-01-08T15:12:00Z</cp:lastPrinted>
  <dcterms:created xsi:type="dcterms:W3CDTF">2021-03-04T08:17:33Z</dcterms:created>
  <dcterms:modified xsi:type="dcterms:W3CDTF">2022-01-13T14:34:07Z</dcterms:modified>
</cp:coreProperties>
</file>