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2\"/>
    </mc:Choice>
  </mc:AlternateContent>
  <xr:revisionPtr revIDLastSave="0" documentId="13_ncr:1_{3035E45C-6600-4C7D-99F4-00DE8E449A5A}" xr6:coauthVersionLast="36" xr6:coauthVersionMax="36" xr10:uidLastSave="{00000000-0000-0000-0000-000000000000}"/>
  <bookViews>
    <workbookView xWindow="0" yWindow="0" windowWidth="20490" windowHeight="7545" tabRatio="745" firstSheet="37" activeTab="43" xr2:uid="{00000000-000D-0000-FFFF-FFFF00000000}"/>
  </bookViews>
  <sheets>
    <sheet name="SEM 1" sheetId="1" r:id="rId1"/>
    <sheet name="SEM 2" sheetId="3" r:id="rId2"/>
    <sheet name="SEM 3" sheetId="4" r:id="rId3"/>
    <sheet name="SEM 4" sheetId="5" r:id="rId4"/>
    <sheet name="SEM 5" sheetId="7" r:id="rId5"/>
    <sheet name="SEM 6" sheetId="8" r:id="rId6"/>
    <sheet name="SEM 7" sheetId="9" r:id="rId7"/>
    <sheet name="SEM 8" sheetId="10" r:id="rId8"/>
    <sheet name="SEM 9" sheetId="11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19" r:id="rId17"/>
    <sheet name="SEM 18" sheetId="21" r:id="rId18"/>
    <sheet name="SEM 19" sheetId="22" r:id="rId19"/>
    <sheet name="SEM 20" sheetId="24" r:id="rId20"/>
    <sheet name="SEM 21" sheetId="25" r:id="rId21"/>
    <sheet name="SEM 22" sheetId="26" r:id="rId22"/>
    <sheet name="SEM 23" sheetId="27" r:id="rId23"/>
    <sheet name="SEM 24" sheetId="28" r:id="rId24"/>
    <sheet name="SEM 25" sheetId="29" r:id="rId25"/>
    <sheet name="SEM 26" sheetId="30" r:id="rId26"/>
    <sheet name="SEM 27" sheetId="31" r:id="rId27"/>
    <sheet name="SEM 28" sheetId="35" r:id="rId28"/>
    <sheet name="SEM 29" sheetId="36" r:id="rId29"/>
    <sheet name="SEM 30" sheetId="37" r:id="rId30"/>
    <sheet name="SEM 31" sheetId="38" r:id="rId31"/>
    <sheet name="SEM 32" sheetId="39" r:id="rId32"/>
    <sheet name="SEM 33" sheetId="41" r:id="rId33"/>
    <sheet name="SEM 34" sheetId="42" r:id="rId34"/>
    <sheet name="SEM 35" sheetId="43" r:id="rId35"/>
    <sheet name="SEM 36" sheetId="44" r:id="rId36"/>
    <sheet name="SEM 37" sheetId="45" r:id="rId37"/>
    <sheet name="SEM 38" sheetId="46" r:id="rId38"/>
    <sheet name="SEM 39" sheetId="47" r:id="rId39"/>
    <sheet name="SEM 40" sheetId="48" r:id="rId40"/>
    <sheet name="SEM 41" sheetId="49" r:id="rId41"/>
    <sheet name="SEM 42" sheetId="50" r:id="rId42"/>
    <sheet name="SEM 43" sheetId="51" r:id="rId43"/>
    <sheet name="IMPRIMIR" sheetId="2" r:id="rId44"/>
    <sheet name="Calcio_Imprimir" sheetId="40" r:id="rId45"/>
    <sheet name="Calcio" sheetId="32" r:id="rId46"/>
    <sheet name="CARBONATO DE CALCIO" sheetId="33" r:id="rId47"/>
  </sheets>
  <definedNames>
    <definedName name="_xlnm.Print_Area" localSheetId="44">Calcio_Imprimir!$A$1:$D$14</definedName>
    <definedName name="_xlnm.Print_Area" localSheetId="46">'CARBONATO DE CALCIO'!$A$1:$D$10</definedName>
    <definedName name="_xlnm.Print_Area" localSheetId="43">IMPRIMIR!$A$1:$W$44</definedName>
    <definedName name="_xlnm.Print_Area" localSheetId="18">'SEM 19'!$A$1:$Z$70</definedName>
    <definedName name="_xlnm.Print_Area" localSheetId="19">'SEM 20'!$A$1:$Z$70</definedName>
    <definedName name="_xlnm.Print_Area" localSheetId="20">'SEM 21'!$A$1:$Z$70</definedName>
    <definedName name="_xlnm.Print_Area" localSheetId="21">'SEM 22'!$A$1:$Z$70</definedName>
    <definedName name="_xlnm.Print_Area" localSheetId="22">'SEM 23'!$A$1:$Z$70</definedName>
    <definedName name="_xlnm.Print_Area" localSheetId="23">'SEM 24'!$A$1:$Z$70</definedName>
    <definedName name="_xlnm.Print_Area" localSheetId="24">'SEM 25'!$A$1:$Z$70</definedName>
    <definedName name="_xlnm.Print_Area" localSheetId="25">'SEM 26'!$A$1:$Z$70</definedName>
    <definedName name="_xlnm.Print_Area" localSheetId="26">'SEM 27'!$A$1:$Z$70</definedName>
    <definedName name="_xlnm.Print_Area" localSheetId="27">'SEM 28'!$A$1:$Z$70</definedName>
    <definedName name="_xlnm.Print_Area" localSheetId="28">'SEM 29'!$A$1:$Z$70</definedName>
    <definedName name="_xlnm.Print_Area" localSheetId="29">'SEM 30'!$A$1:$Z$70</definedName>
    <definedName name="_xlnm.Print_Area" localSheetId="30">'SEM 31'!$A$1:$Z$70</definedName>
    <definedName name="_xlnm.Print_Area" localSheetId="31">'SEM 32'!$A$1:$Z$70</definedName>
    <definedName name="_xlnm.Print_Area" localSheetId="32">'SEM 33'!$A$1:$Z$70</definedName>
    <definedName name="_xlnm.Print_Area" localSheetId="33">'SEM 34'!$A$1:$Z$70</definedName>
    <definedName name="_xlnm.Print_Area" localSheetId="34">'SEM 35'!$A$1:$Z$70</definedName>
    <definedName name="_xlnm.Print_Area" localSheetId="35">'SEM 36'!$A$1:$Z$70</definedName>
    <definedName name="_xlnm.Print_Area" localSheetId="36">'SEM 37'!$A$1:$Z$70</definedName>
    <definedName name="_xlnm.Print_Area" localSheetId="37">'SEM 38'!$A$1:$Z$70</definedName>
    <definedName name="_xlnm.Print_Area" localSheetId="38">'SEM 39'!$A$1:$Z$70</definedName>
    <definedName name="_xlnm.Print_Area" localSheetId="39">'SEM 40'!$A$1:$Z$70</definedName>
    <definedName name="_xlnm.Print_Area" localSheetId="40">'SEM 41'!$A$1:$Z$70</definedName>
    <definedName name="_xlnm.Print_Area" localSheetId="41">'SEM 42'!$A$1:$Z$70</definedName>
    <definedName name="_xlnm.Print_Area" localSheetId="42">'SEM 43'!$A$1:$Z$70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9" i="51" l="1"/>
  <c r="R69" i="51"/>
  <c r="Q69" i="51"/>
  <c r="P69" i="51"/>
  <c r="O69" i="51"/>
  <c r="N69" i="51"/>
  <c r="M69" i="51"/>
  <c r="L69" i="51"/>
  <c r="K69" i="51"/>
  <c r="J69" i="51"/>
  <c r="I69" i="51"/>
  <c r="H69" i="51"/>
  <c r="G69" i="51"/>
  <c r="F69" i="51"/>
  <c r="E69" i="51"/>
  <c r="D69" i="51"/>
  <c r="C69" i="51"/>
  <c r="B69" i="51"/>
  <c r="S68" i="51"/>
  <c r="R68" i="51"/>
  <c r="Q68" i="51"/>
  <c r="P68" i="51"/>
  <c r="O68" i="51"/>
  <c r="N68" i="51"/>
  <c r="M68" i="51"/>
  <c r="L68" i="51"/>
  <c r="K68" i="51"/>
  <c r="J68" i="51"/>
  <c r="I68" i="51"/>
  <c r="H68" i="51"/>
  <c r="G68" i="51"/>
  <c r="F68" i="51"/>
  <c r="E68" i="51"/>
  <c r="D68" i="51"/>
  <c r="C68" i="51"/>
  <c r="B68" i="51"/>
  <c r="T67" i="51"/>
  <c r="S65" i="51"/>
  <c r="S70" i="51" s="1"/>
  <c r="R65" i="51"/>
  <c r="R70" i="51" s="1"/>
  <c r="Q65" i="51"/>
  <c r="Q70" i="51" s="1"/>
  <c r="P65" i="51"/>
  <c r="P70" i="51" s="1"/>
  <c r="O65" i="51"/>
  <c r="O70" i="51" s="1"/>
  <c r="N65" i="51"/>
  <c r="N70" i="51" s="1"/>
  <c r="M65" i="51"/>
  <c r="M70" i="51" s="1"/>
  <c r="L65" i="51"/>
  <c r="L70" i="51" s="1"/>
  <c r="K65" i="51"/>
  <c r="K70" i="51" s="1"/>
  <c r="J65" i="51"/>
  <c r="J70" i="51" s="1"/>
  <c r="I65" i="51"/>
  <c r="I70" i="51" s="1"/>
  <c r="H65" i="51"/>
  <c r="H70" i="51" s="1"/>
  <c r="G65" i="51"/>
  <c r="G70" i="51" s="1"/>
  <c r="F65" i="51"/>
  <c r="F70" i="51" s="1"/>
  <c r="E65" i="51"/>
  <c r="E70" i="51" s="1"/>
  <c r="D65" i="51"/>
  <c r="D70" i="51" s="1"/>
  <c r="C65" i="51"/>
  <c r="C70" i="51" s="1"/>
  <c r="B65" i="51"/>
  <c r="B70" i="51" s="1"/>
  <c r="T64" i="51"/>
  <c r="T63" i="51"/>
  <c r="T62" i="51"/>
  <c r="T61" i="51"/>
  <c r="T60" i="51"/>
  <c r="T59" i="51"/>
  <c r="T58" i="51"/>
  <c r="H51" i="51"/>
  <c r="Q50" i="51"/>
  <c r="P50" i="51"/>
  <c r="O50" i="51"/>
  <c r="N50" i="51"/>
  <c r="M50" i="51"/>
  <c r="L50" i="51"/>
  <c r="H50" i="51"/>
  <c r="G50" i="51"/>
  <c r="F50" i="51"/>
  <c r="E50" i="51"/>
  <c r="D50" i="51"/>
  <c r="C50" i="51"/>
  <c r="B50" i="51"/>
  <c r="Q49" i="51"/>
  <c r="P49" i="51"/>
  <c r="O49" i="51"/>
  <c r="N49" i="51"/>
  <c r="M49" i="51"/>
  <c r="L49" i="51"/>
  <c r="H49" i="51"/>
  <c r="G49" i="51"/>
  <c r="F49" i="51"/>
  <c r="E49" i="51"/>
  <c r="D49" i="51"/>
  <c r="C49" i="51"/>
  <c r="B49" i="51"/>
  <c r="R48" i="51"/>
  <c r="I48" i="51"/>
  <c r="Q46" i="51"/>
  <c r="Q51" i="51" s="1"/>
  <c r="P46" i="51"/>
  <c r="P51" i="51" s="1"/>
  <c r="O46" i="51"/>
  <c r="O51" i="51" s="1"/>
  <c r="N46" i="51"/>
  <c r="N51" i="51" s="1"/>
  <c r="M46" i="51"/>
  <c r="M51" i="51" s="1"/>
  <c r="L46" i="51"/>
  <c r="L51" i="51" s="1"/>
  <c r="H46" i="51"/>
  <c r="G46" i="51"/>
  <c r="G51" i="51" s="1"/>
  <c r="F46" i="51"/>
  <c r="F51" i="51" s="1"/>
  <c r="E46" i="51"/>
  <c r="E51" i="51" s="1"/>
  <c r="D46" i="51"/>
  <c r="D51" i="51" s="1"/>
  <c r="C46" i="51"/>
  <c r="C51" i="51" s="1"/>
  <c r="B46" i="51"/>
  <c r="B51" i="51" s="1"/>
  <c r="R45" i="51"/>
  <c r="I45" i="51"/>
  <c r="R44" i="51"/>
  <c r="I44" i="51"/>
  <c r="R43" i="51"/>
  <c r="I43" i="51"/>
  <c r="R42" i="51"/>
  <c r="I42" i="51"/>
  <c r="R41" i="51"/>
  <c r="I41" i="51"/>
  <c r="R40" i="51"/>
  <c r="I40" i="51"/>
  <c r="R39" i="51"/>
  <c r="I39" i="51"/>
  <c r="B30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D29" i="51"/>
  <c r="C29" i="51"/>
  <c r="B29" i="51"/>
  <c r="S28" i="51"/>
  <c r="R28" i="51"/>
  <c r="Q28" i="51"/>
  <c r="P28" i="51"/>
  <c r="O28" i="51"/>
  <c r="N28" i="51"/>
  <c r="M28" i="51"/>
  <c r="L28" i="51"/>
  <c r="K28" i="51"/>
  <c r="J28" i="51"/>
  <c r="I28" i="51"/>
  <c r="H28" i="51"/>
  <c r="G28" i="51"/>
  <c r="F28" i="51"/>
  <c r="E28" i="51"/>
  <c r="D28" i="51"/>
  <c r="C28" i="51"/>
  <c r="B28" i="51"/>
  <c r="T27" i="51"/>
  <c r="S25" i="51"/>
  <c r="S30" i="51" s="1"/>
  <c r="R25" i="51"/>
  <c r="R30" i="51" s="1"/>
  <c r="Q25" i="51"/>
  <c r="Q30" i="51" s="1"/>
  <c r="P25" i="51"/>
  <c r="P30" i="51" s="1"/>
  <c r="O25" i="51"/>
  <c r="O30" i="51" s="1"/>
  <c r="N25" i="51"/>
  <c r="N30" i="51" s="1"/>
  <c r="M25" i="51"/>
  <c r="M30" i="51" s="1"/>
  <c r="L25" i="51"/>
  <c r="L30" i="51" s="1"/>
  <c r="K25" i="51"/>
  <c r="K30" i="51" s="1"/>
  <c r="J25" i="51"/>
  <c r="J30" i="51" s="1"/>
  <c r="I25" i="51"/>
  <c r="I30" i="51" s="1"/>
  <c r="H25" i="51"/>
  <c r="H30" i="51" s="1"/>
  <c r="G25" i="51"/>
  <c r="G30" i="51" s="1"/>
  <c r="F25" i="51"/>
  <c r="F30" i="51" s="1"/>
  <c r="E25" i="51"/>
  <c r="E30" i="51" s="1"/>
  <c r="D25" i="51"/>
  <c r="D30" i="51" s="1"/>
  <c r="C25" i="51"/>
  <c r="B25" i="51"/>
  <c r="T24" i="51"/>
  <c r="T23" i="51"/>
  <c r="T22" i="51"/>
  <c r="T21" i="51"/>
  <c r="T20" i="51"/>
  <c r="T19" i="51"/>
  <c r="T18" i="51"/>
  <c r="I46" i="51" l="1"/>
  <c r="I49" i="51" s="1"/>
  <c r="T25" i="51"/>
  <c r="U27" i="51" s="1"/>
  <c r="C30" i="51"/>
  <c r="T65" i="51"/>
  <c r="R46" i="51"/>
  <c r="S69" i="50"/>
  <c r="R69" i="50"/>
  <c r="Q69" i="50"/>
  <c r="P69" i="50"/>
  <c r="O69" i="50"/>
  <c r="N69" i="50"/>
  <c r="M69" i="50"/>
  <c r="L69" i="50"/>
  <c r="K69" i="50"/>
  <c r="J69" i="50"/>
  <c r="I69" i="50"/>
  <c r="H69" i="50"/>
  <c r="G69" i="50"/>
  <c r="F69" i="50"/>
  <c r="E69" i="50"/>
  <c r="D69" i="50"/>
  <c r="C69" i="50"/>
  <c r="B69" i="50"/>
  <c r="S68" i="50"/>
  <c r="R68" i="50"/>
  <c r="Q68" i="50"/>
  <c r="P68" i="50"/>
  <c r="O68" i="50"/>
  <c r="N68" i="50"/>
  <c r="M68" i="50"/>
  <c r="L68" i="50"/>
  <c r="K68" i="50"/>
  <c r="J68" i="50"/>
  <c r="I68" i="50"/>
  <c r="H68" i="50"/>
  <c r="G68" i="50"/>
  <c r="F68" i="50"/>
  <c r="E68" i="50"/>
  <c r="D68" i="50"/>
  <c r="C68" i="50"/>
  <c r="B68" i="50"/>
  <c r="T67" i="50"/>
  <c r="S65" i="50"/>
  <c r="S70" i="50" s="1"/>
  <c r="R65" i="50"/>
  <c r="R70" i="50" s="1"/>
  <c r="Q65" i="50"/>
  <c r="Q70" i="50" s="1"/>
  <c r="P65" i="50"/>
  <c r="P70" i="50" s="1"/>
  <c r="O65" i="50"/>
  <c r="O70" i="50" s="1"/>
  <c r="N65" i="50"/>
  <c r="N70" i="50" s="1"/>
  <c r="M65" i="50"/>
  <c r="M70" i="50" s="1"/>
  <c r="L65" i="50"/>
  <c r="L70" i="50" s="1"/>
  <c r="K65" i="50"/>
  <c r="K70" i="50" s="1"/>
  <c r="J65" i="50"/>
  <c r="J70" i="50" s="1"/>
  <c r="I65" i="50"/>
  <c r="I70" i="50" s="1"/>
  <c r="H65" i="50"/>
  <c r="H70" i="50" s="1"/>
  <c r="G65" i="50"/>
  <c r="G70" i="50" s="1"/>
  <c r="F65" i="50"/>
  <c r="F70" i="50" s="1"/>
  <c r="E65" i="50"/>
  <c r="E70" i="50" s="1"/>
  <c r="D65" i="50"/>
  <c r="D70" i="50" s="1"/>
  <c r="C65" i="50"/>
  <c r="C70" i="50" s="1"/>
  <c r="B65" i="50"/>
  <c r="B70" i="50" s="1"/>
  <c r="T64" i="50"/>
  <c r="T63" i="50"/>
  <c r="T62" i="50"/>
  <c r="T61" i="50"/>
  <c r="T60" i="50"/>
  <c r="T59" i="50"/>
  <c r="T58" i="50"/>
  <c r="Q50" i="50"/>
  <c r="P50" i="50"/>
  <c r="O50" i="50"/>
  <c r="N50" i="50"/>
  <c r="M50" i="50"/>
  <c r="L50" i="50"/>
  <c r="H50" i="50"/>
  <c r="G50" i="50"/>
  <c r="F50" i="50"/>
  <c r="E50" i="50"/>
  <c r="D50" i="50"/>
  <c r="C50" i="50"/>
  <c r="B50" i="50"/>
  <c r="Q49" i="50"/>
  <c r="P49" i="50"/>
  <c r="O49" i="50"/>
  <c r="N49" i="50"/>
  <c r="M49" i="50"/>
  <c r="L49" i="50"/>
  <c r="H49" i="50"/>
  <c r="G49" i="50"/>
  <c r="F49" i="50"/>
  <c r="E49" i="50"/>
  <c r="D49" i="50"/>
  <c r="C49" i="50"/>
  <c r="B49" i="50"/>
  <c r="R48" i="50"/>
  <c r="I48" i="50"/>
  <c r="Q46" i="50"/>
  <c r="Q51" i="50" s="1"/>
  <c r="P46" i="50"/>
  <c r="P51" i="50" s="1"/>
  <c r="O46" i="50"/>
  <c r="O51" i="50" s="1"/>
  <c r="N46" i="50"/>
  <c r="N51" i="50" s="1"/>
  <c r="M46" i="50"/>
  <c r="M51" i="50" s="1"/>
  <c r="L46" i="50"/>
  <c r="L51" i="50" s="1"/>
  <c r="H46" i="50"/>
  <c r="H51" i="50" s="1"/>
  <c r="G46" i="50"/>
  <c r="G51" i="50" s="1"/>
  <c r="F46" i="50"/>
  <c r="F51" i="50" s="1"/>
  <c r="E46" i="50"/>
  <c r="E51" i="50" s="1"/>
  <c r="D46" i="50"/>
  <c r="D51" i="50" s="1"/>
  <c r="C46" i="50"/>
  <c r="C51" i="50" s="1"/>
  <c r="B46" i="50"/>
  <c r="B51" i="50" s="1"/>
  <c r="R45" i="50"/>
  <c r="I45" i="50"/>
  <c r="R44" i="50"/>
  <c r="I44" i="50"/>
  <c r="R43" i="50"/>
  <c r="I43" i="50"/>
  <c r="R42" i="50"/>
  <c r="I42" i="50"/>
  <c r="R41" i="50"/>
  <c r="I41" i="50"/>
  <c r="R40" i="50"/>
  <c r="I40" i="50"/>
  <c r="R39" i="50"/>
  <c r="I39" i="50"/>
  <c r="S29" i="50"/>
  <c r="R29" i="50"/>
  <c r="Q29" i="50"/>
  <c r="P29" i="50"/>
  <c r="O29" i="50"/>
  <c r="N29" i="50"/>
  <c r="M29" i="50"/>
  <c r="L29" i="50"/>
  <c r="K29" i="50"/>
  <c r="J29" i="50"/>
  <c r="I29" i="50"/>
  <c r="H29" i="50"/>
  <c r="G29" i="50"/>
  <c r="F29" i="50"/>
  <c r="E29" i="50"/>
  <c r="D29" i="50"/>
  <c r="C29" i="50"/>
  <c r="B29" i="50"/>
  <c r="S28" i="50"/>
  <c r="R28" i="50"/>
  <c r="Q28" i="50"/>
  <c r="P28" i="50"/>
  <c r="O28" i="50"/>
  <c r="N28" i="50"/>
  <c r="M28" i="50"/>
  <c r="L28" i="50"/>
  <c r="K28" i="50"/>
  <c r="J28" i="50"/>
  <c r="I28" i="50"/>
  <c r="H28" i="50"/>
  <c r="G28" i="50"/>
  <c r="F28" i="50"/>
  <c r="E28" i="50"/>
  <c r="D28" i="50"/>
  <c r="C28" i="50"/>
  <c r="B28" i="50"/>
  <c r="T27" i="50"/>
  <c r="S25" i="50"/>
  <c r="S30" i="50" s="1"/>
  <c r="R25" i="50"/>
  <c r="R30" i="50" s="1"/>
  <c r="Q25" i="50"/>
  <c r="Q30" i="50" s="1"/>
  <c r="P25" i="50"/>
  <c r="P30" i="50" s="1"/>
  <c r="O25" i="50"/>
  <c r="O30" i="50" s="1"/>
  <c r="N25" i="50"/>
  <c r="N30" i="50" s="1"/>
  <c r="M25" i="50"/>
  <c r="M30" i="50" s="1"/>
  <c r="L25" i="50"/>
  <c r="L30" i="50" s="1"/>
  <c r="K25" i="50"/>
  <c r="K30" i="50" s="1"/>
  <c r="J25" i="50"/>
  <c r="J30" i="50" s="1"/>
  <c r="I25" i="50"/>
  <c r="I30" i="50" s="1"/>
  <c r="H25" i="50"/>
  <c r="H30" i="50" s="1"/>
  <c r="G25" i="50"/>
  <c r="G30" i="50" s="1"/>
  <c r="F25" i="50"/>
  <c r="F30" i="50" s="1"/>
  <c r="E25" i="50"/>
  <c r="E30" i="50" s="1"/>
  <c r="D25" i="50"/>
  <c r="D30" i="50" s="1"/>
  <c r="C25" i="50"/>
  <c r="C30" i="50" s="1"/>
  <c r="B25" i="50"/>
  <c r="B30" i="50" s="1"/>
  <c r="T24" i="50"/>
  <c r="T23" i="50"/>
  <c r="T22" i="50"/>
  <c r="T21" i="50"/>
  <c r="T20" i="50"/>
  <c r="T19" i="50"/>
  <c r="T18" i="50"/>
  <c r="I47" i="51" l="1"/>
  <c r="T26" i="51"/>
  <c r="T66" i="51"/>
  <c r="T68" i="51"/>
  <c r="R47" i="51"/>
  <c r="R49" i="51"/>
  <c r="R46" i="50"/>
  <c r="R49" i="50" s="1"/>
  <c r="I46" i="50"/>
  <c r="I47" i="50" s="1"/>
  <c r="T25" i="50"/>
  <c r="T65" i="50"/>
  <c r="R47" i="50" l="1"/>
  <c r="I49" i="50"/>
  <c r="U27" i="50"/>
  <c r="T26" i="50"/>
  <c r="T66" i="50"/>
  <c r="T68" i="50"/>
  <c r="Q49" i="49" l="1"/>
  <c r="P49" i="49"/>
  <c r="O49" i="49"/>
  <c r="N49" i="49"/>
  <c r="M49" i="49"/>
  <c r="L49" i="49"/>
  <c r="S69" i="49"/>
  <c r="R69" i="49"/>
  <c r="Q69" i="49"/>
  <c r="P69" i="49"/>
  <c r="O69" i="49"/>
  <c r="N69" i="49"/>
  <c r="M69" i="49"/>
  <c r="L69" i="49"/>
  <c r="K69" i="49"/>
  <c r="J69" i="49"/>
  <c r="I69" i="49"/>
  <c r="H69" i="49"/>
  <c r="G69" i="49"/>
  <c r="F69" i="49"/>
  <c r="E69" i="49"/>
  <c r="D69" i="49"/>
  <c r="C69" i="49"/>
  <c r="B69" i="49"/>
  <c r="S68" i="49"/>
  <c r="R68" i="49"/>
  <c r="Q68" i="49"/>
  <c r="P68" i="49"/>
  <c r="O68" i="49"/>
  <c r="N68" i="49"/>
  <c r="M68" i="49"/>
  <c r="L68" i="49"/>
  <c r="K68" i="49"/>
  <c r="J68" i="49"/>
  <c r="I68" i="49"/>
  <c r="H68" i="49"/>
  <c r="G68" i="49"/>
  <c r="F68" i="49"/>
  <c r="E68" i="49"/>
  <c r="D68" i="49"/>
  <c r="C68" i="49"/>
  <c r="B68" i="49"/>
  <c r="T67" i="49"/>
  <c r="S65" i="49"/>
  <c r="S70" i="49" s="1"/>
  <c r="R65" i="49"/>
  <c r="R70" i="49" s="1"/>
  <c r="Q65" i="49"/>
  <c r="Q70" i="49" s="1"/>
  <c r="P65" i="49"/>
  <c r="P70" i="49" s="1"/>
  <c r="O65" i="49"/>
  <c r="O70" i="49" s="1"/>
  <c r="N65" i="49"/>
  <c r="N70" i="49" s="1"/>
  <c r="M65" i="49"/>
  <c r="M70" i="49" s="1"/>
  <c r="L65" i="49"/>
  <c r="L70" i="49" s="1"/>
  <c r="K65" i="49"/>
  <c r="K70" i="49" s="1"/>
  <c r="J65" i="49"/>
  <c r="J70" i="49" s="1"/>
  <c r="I65" i="49"/>
  <c r="I70" i="49" s="1"/>
  <c r="H65" i="49"/>
  <c r="H70" i="49" s="1"/>
  <c r="G65" i="49"/>
  <c r="G70" i="49" s="1"/>
  <c r="F65" i="49"/>
  <c r="F70" i="49" s="1"/>
  <c r="E65" i="49"/>
  <c r="E70" i="49" s="1"/>
  <c r="D65" i="49"/>
  <c r="D70" i="49" s="1"/>
  <c r="C65" i="49"/>
  <c r="C70" i="49" s="1"/>
  <c r="B65" i="49"/>
  <c r="B70" i="49" s="1"/>
  <c r="T64" i="49"/>
  <c r="T63" i="49"/>
  <c r="T62" i="49"/>
  <c r="T61" i="49"/>
  <c r="T60" i="49"/>
  <c r="T59" i="49"/>
  <c r="T58" i="49"/>
  <c r="H51" i="49"/>
  <c r="G51" i="49"/>
  <c r="Q50" i="49"/>
  <c r="P50" i="49"/>
  <c r="O50" i="49"/>
  <c r="N50" i="49"/>
  <c r="M50" i="49"/>
  <c r="L50" i="49"/>
  <c r="H50" i="49"/>
  <c r="G50" i="49"/>
  <c r="F50" i="49"/>
  <c r="E50" i="49"/>
  <c r="D50" i="49"/>
  <c r="C50" i="49"/>
  <c r="B50" i="49"/>
  <c r="H49" i="49"/>
  <c r="G49" i="49"/>
  <c r="F49" i="49"/>
  <c r="E49" i="49"/>
  <c r="D49" i="49"/>
  <c r="C49" i="49"/>
  <c r="B49" i="49"/>
  <c r="R48" i="49"/>
  <c r="I48" i="49"/>
  <c r="Q46" i="49"/>
  <c r="Q51" i="49" s="1"/>
  <c r="P46" i="49"/>
  <c r="O46" i="49"/>
  <c r="O51" i="49" s="1"/>
  <c r="N46" i="49"/>
  <c r="N51" i="49" s="1"/>
  <c r="M46" i="49"/>
  <c r="M51" i="49" s="1"/>
  <c r="L46" i="49"/>
  <c r="L51" i="49" s="1"/>
  <c r="H46" i="49"/>
  <c r="G46" i="49"/>
  <c r="F46" i="49"/>
  <c r="F51" i="49" s="1"/>
  <c r="E46" i="49"/>
  <c r="E51" i="49" s="1"/>
  <c r="D46" i="49"/>
  <c r="D51" i="49" s="1"/>
  <c r="C46" i="49"/>
  <c r="C51" i="49" s="1"/>
  <c r="B46" i="49"/>
  <c r="B51" i="49" s="1"/>
  <c r="R45" i="49"/>
  <c r="I45" i="49"/>
  <c r="R44" i="49"/>
  <c r="I44" i="49"/>
  <c r="R43" i="49"/>
  <c r="I43" i="49"/>
  <c r="R42" i="49"/>
  <c r="I42" i="49"/>
  <c r="R41" i="49"/>
  <c r="I41" i="49"/>
  <c r="R40" i="49"/>
  <c r="I40" i="49"/>
  <c r="R39" i="49"/>
  <c r="I39" i="49"/>
  <c r="G30" i="49"/>
  <c r="S29" i="49"/>
  <c r="R2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S28" i="49"/>
  <c r="R28" i="49"/>
  <c r="Q28" i="49"/>
  <c r="P28" i="49"/>
  <c r="O28" i="49"/>
  <c r="N28" i="49"/>
  <c r="M28" i="49"/>
  <c r="L28" i="49"/>
  <c r="K28" i="49"/>
  <c r="J28" i="49"/>
  <c r="I28" i="49"/>
  <c r="H28" i="49"/>
  <c r="G28" i="49"/>
  <c r="F28" i="49"/>
  <c r="E28" i="49"/>
  <c r="D28" i="49"/>
  <c r="C28" i="49"/>
  <c r="B28" i="49"/>
  <c r="T27" i="49"/>
  <c r="S25" i="49"/>
  <c r="S30" i="49" s="1"/>
  <c r="R25" i="49"/>
  <c r="R30" i="49" s="1"/>
  <c r="Q25" i="49"/>
  <c r="Q30" i="49" s="1"/>
  <c r="P25" i="49"/>
  <c r="P30" i="49" s="1"/>
  <c r="O25" i="49"/>
  <c r="O30" i="49" s="1"/>
  <c r="N25" i="49"/>
  <c r="N30" i="49" s="1"/>
  <c r="M25" i="49"/>
  <c r="M30" i="49" s="1"/>
  <c r="L25" i="49"/>
  <c r="L30" i="49" s="1"/>
  <c r="K25" i="49"/>
  <c r="K30" i="49" s="1"/>
  <c r="J25" i="49"/>
  <c r="J30" i="49" s="1"/>
  <c r="I25" i="49"/>
  <c r="I30" i="49" s="1"/>
  <c r="H25" i="49"/>
  <c r="H30" i="49" s="1"/>
  <c r="G25" i="49"/>
  <c r="F25" i="49"/>
  <c r="F30" i="49" s="1"/>
  <c r="E25" i="49"/>
  <c r="E30" i="49" s="1"/>
  <c r="D25" i="49"/>
  <c r="D30" i="49" s="1"/>
  <c r="C25" i="49"/>
  <c r="C30" i="49" s="1"/>
  <c r="B25" i="49"/>
  <c r="B30" i="49" s="1"/>
  <c r="T24" i="49"/>
  <c r="T23" i="49"/>
  <c r="T22" i="49"/>
  <c r="T21" i="49"/>
  <c r="T20" i="49"/>
  <c r="T19" i="49"/>
  <c r="T18" i="49"/>
  <c r="R46" i="49" l="1"/>
  <c r="R47" i="49" s="1"/>
  <c r="T25" i="49"/>
  <c r="I46" i="49"/>
  <c r="P51" i="49"/>
  <c r="T65" i="49"/>
  <c r="S69" i="48"/>
  <c r="R69" i="48"/>
  <c r="Q69" i="48"/>
  <c r="P69" i="48"/>
  <c r="O69" i="48"/>
  <c r="N69" i="48"/>
  <c r="M69" i="48"/>
  <c r="L69" i="48"/>
  <c r="K69" i="48"/>
  <c r="J69" i="48"/>
  <c r="I69" i="48"/>
  <c r="H69" i="48"/>
  <c r="G69" i="48"/>
  <c r="F69" i="48"/>
  <c r="E69" i="48"/>
  <c r="D69" i="48"/>
  <c r="C69" i="48"/>
  <c r="B69" i="48"/>
  <c r="S68" i="48"/>
  <c r="R68" i="48"/>
  <c r="Q68" i="48"/>
  <c r="P68" i="48"/>
  <c r="O68" i="48"/>
  <c r="N68" i="48"/>
  <c r="M68" i="48"/>
  <c r="L68" i="48"/>
  <c r="K68" i="48"/>
  <c r="J68" i="48"/>
  <c r="I68" i="48"/>
  <c r="H68" i="48"/>
  <c r="G68" i="48"/>
  <c r="F68" i="48"/>
  <c r="E68" i="48"/>
  <c r="D68" i="48"/>
  <c r="C68" i="48"/>
  <c r="B68" i="48"/>
  <c r="T67" i="48"/>
  <c r="S65" i="48"/>
  <c r="S70" i="48" s="1"/>
  <c r="R65" i="48"/>
  <c r="R70" i="48" s="1"/>
  <c r="Q65" i="48"/>
  <c r="Q70" i="48" s="1"/>
  <c r="P65" i="48"/>
  <c r="P70" i="48" s="1"/>
  <c r="O65" i="48"/>
  <c r="O70" i="48" s="1"/>
  <c r="N65" i="48"/>
  <c r="N70" i="48" s="1"/>
  <c r="M65" i="48"/>
  <c r="M70" i="48" s="1"/>
  <c r="L65" i="48"/>
  <c r="L70" i="48" s="1"/>
  <c r="K65" i="48"/>
  <c r="K70" i="48" s="1"/>
  <c r="J65" i="48"/>
  <c r="J70" i="48" s="1"/>
  <c r="I65" i="48"/>
  <c r="I70" i="48" s="1"/>
  <c r="H65" i="48"/>
  <c r="H70" i="48" s="1"/>
  <c r="G65" i="48"/>
  <c r="G70" i="48" s="1"/>
  <c r="F65" i="48"/>
  <c r="F70" i="48" s="1"/>
  <c r="E65" i="48"/>
  <c r="E70" i="48" s="1"/>
  <c r="D65" i="48"/>
  <c r="C65" i="48"/>
  <c r="C70" i="48" s="1"/>
  <c r="B65" i="48"/>
  <c r="B70" i="48" s="1"/>
  <c r="T64" i="48"/>
  <c r="T63" i="48"/>
  <c r="T62" i="48"/>
  <c r="T61" i="48"/>
  <c r="T60" i="48"/>
  <c r="T59" i="48"/>
  <c r="T58" i="48"/>
  <c r="H51" i="48"/>
  <c r="Q50" i="48"/>
  <c r="P50" i="48"/>
  <c r="O50" i="48"/>
  <c r="N50" i="48"/>
  <c r="M50" i="48"/>
  <c r="L50" i="48"/>
  <c r="H50" i="48"/>
  <c r="G50" i="48"/>
  <c r="F50" i="48"/>
  <c r="E50" i="48"/>
  <c r="D50" i="48"/>
  <c r="C50" i="48"/>
  <c r="B50" i="48"/>
  <c r="Q49" i="48"/>
  <c r="P49" i="48"/>
  <c r="O49" i="48"/>
  <c r="N49" i="48"/>
  <c r="M49" i="48"/>
  <c r="L49" i="48"/>
  <c r="H49" i="48"/>
  <c r="G49" i="48"/>
  <c r="F49" i="48"/>
  <c r="E49" i="48"/>
  <c r="D49" i="48"/>
  <c r="C49" i="48"/>
  <c r="B49" i="48"/>
  <c r="R48" i="48"/>
  <c r="I48" i="48"/>
  <c r="Q46" i="48"/>
  <c r="Q51" i="48" s="1"/>
  <c r="P46" i="48"/>
  <c r="P51" i="48" s="1"/>
  <c r="O46" i="48"/>
  <c r="O51" i="48" s="1"/>
  <c r="N46" i="48"/>
  <c r="N51" i="48" s="1"/>
  <c r="M46" i="48"/>
  <c r="M51" i="48" s="1"/>
  <c r="L46" i="48"/>
  <c r="L51" i="48" s="1"/>
  <c r="H46" i="48"/>
  <c r="G46" i="48"/>
  <c r="G51" i="48" s="1"/>
  <c r="F46" i="48"/>
  <c r="F51" i="48" s="1"/>
  <c r="E46" i="48"/>
  <c r="E51" i="48" s="1"/>
  <c r="D46" i="48"/>
  <c r="D51" i="48" s="1"/>
  <c r="C46" i="48"/>
  <c r="C51" i="48" s="1"/>
  <c r="B46" i="48"/>
  <c r="B51" i="48" s="1"/>
  <c r="R45" i="48"/>
  <c r="I45" i="48"/>
  <c r="R44" i="48"/>
  <c r="I44" i="48"/>
  <c r="R43" i="48"/>
  <c r="I43" i="48"/>
  <c r="R42" i="48"/>
  <c r="I42" i="48"/>
  <c r="R41" i="48"/>
  <c r="I41" i="48"/>
  <c r="R40" i="48"/>
  <c r="I40" i="48"/>
  <c r="R39" i="48"/>
  <c r="I39" i="48"/>
  <c r="S29" i="48"/>
  <c r="R29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E29" i="48"/>
  <c r="D29" i="48"/>
  <c r="C29" i="48"/>
  <c r="B29" i="48"/>
  <c r="S28" i="48"/>
  <c r="R28" i="48"/>
  <c r="Q28" i="48"/>
  <c r="P28" i="48"/>
  <c r="O28" i="48"/>
  <c r="N28" i="48"/>
  <c r="M28" i="48"/>
  <c r="L28" i="48"/>
  <c r="K28" i="48"/>
  <c r="J28" i="48"/>
  <c r="I28" i="48"/>
  <c r="H28" i="48"/>
  <c r="G28" i="48"/>
  <c r="F28" i="48"/>
  <c r="E28" i="48"/>
  <c r="D28" i="48"/>
  <c r="C28" i="48"/>
  <c r="B28" i="48"/>
  <c r="T27" i="48"/>
  <c r="S25" i="48"/>
  <c r="S30" i="48" s="1"/>
  <c r="R25" i="48"/>
  <c r="R30" i="48" s="1"/>
  <c r="Q25" i="48"/>
  <c r="Q30" i="48" s="1"/>
  <c r="P25" i="48"/>
  <c r="P30" i="48" s="1"/>
  <c r="O25" i="48"/>
  <c r="O30" i="48" s="1"/>
  <c r="N25" i="48"/>
  <c r="N30" i="48" s="1"/>
  <c r="M25" i="48"/>
  <c r="M30" i="48" s="1"/>
  <c r="L25" i="48"/>
  <c r="L30" i="48" s="1"/>
  <c r="K25" i="48"/>
  <c r="K30" i="48" s="1"/>
  <c r="J25" i="48"/>
  <c r="J30" i="48" s="1"/>
  <c r="I25" i="48"/>
  <c r="I30" i="48" s="1"/>
  <c r="H25" i="48"/>
  <c r="H30" i="48" s="1"/>
  <c r="G25" i="48"/>
  <c r="G30" i="48" s="1"/>
  <c r="F25" i="48"/>
  <c r="F30" i="48" s="1"/>
  <c r="E25" i="48"/>
  <c r="E30" i="48" s="1"/>
  <c r="D25" i="48"/>
  <c r="D30" i="48" s="1"/>
  <c r="C25" i="48"/>
  <c r="C30" i="48" s="1"/>
  <c r="B25" i="48"/>
  <c r="B30" i="48" s="1"/>
  <c r="T24" i="48"/>
  <c r="T23" i="48"/>
  <c r="T22" i="48"/>
  <c r="T21" i="48"/>
  <c r="T20" i="48"/>
  <c r="T19" i="48"/>
  <c r="T18" i="48"/>
  <c r="R49" i="49" l="1"/>
  <c r="T66" i="49"/>
  <c r="T68" i="49"/>
  <c r="I47" i="49"/>
  <c r="I49" i="49"/>
  <c r="U27" i="49"/>
  <c r="T26" i="49"/>
  <c r="T65" i="48"/>
  <c r="T68" i="48" s="1"/>
  <c r="I46" i="48"/>
  <c r="D70" i="48"/>
  <c r="T25" i="48"/>
  <c r="R46" i="48"/>
  <c r="S69" i="47"/>
  <c r="R69" i="47"/>
  <c r="Q69" i="47"/>
  <c r="P69" i="47"/>
  <c r="O69" i="47"/>
  <c r="N69" i="47"/>
  <c r="M69" i="47"/>
  <c r="L69" i="47"/>
  <c r="K69" i="47"/>
  <c r="J69" i="47"/>
  <c r="I69" i="47"/>
  <c r="H69" i="47"/>
  <c r="G69" i="47"/>
  <c r="F69" i="47"/>
  <c r="E69" i="47"/>
  <c r="D69" i="47"/>
  <c r="C69" i="47"/>
  <c r="B69" i="47"/>
  <c r="S68" i="47"/>
  <c r="R68" i="47"/>
  <c r="Q68" i="47"/>
  <c r="P68" i="47"/>
  <c r="O68" i="47"/>
  <c r="N68" i="47"/>
  <c r="M68" i="47"/>
  <c r="L68" i="47"/>
  <c r="K68" i="47"/>
  <c r="J68" i="47"/>
  <c r="I68" i="47"/>
  <c r="H68" i="47"/>
  <c r="G68" i="47"/>
  <c r="F68" i="47"/>
  <c r="E68" i="47"/>
  <c r="D68" i="47"/>
  <c r="C68" i="47"/>
  <c r="B68" i="47"/>
  <c r="T67" i="47"/>
  <c r="S65" i="47"/>
  <c r="S70" i="47" s="1"/>
  <c r="R65" i="47"/>
  <c r="R70" i="47" s="1"/>
  <c r="Q65" i="47"/>
  <c r="Q70" i="47" s="1"/>
  <c r="P65" i="47"/>
  <c r="P70" i="47" s="1"/>
  <c r="O65" i="47"/>
  <c r="O70" i="47" s="1"/>
  <c r="N65" i="47"/>
  <c r="N70" i="47" s="1"/>
  <c r="M65" i="47"/>
  <c r="M70" i="47" s="1"/>
  <c r="L65" i="47"/>
  <c r="L70" i="47" s="1"/>
  <c r="K65" i="47"/>
  <c r="K70" i="47" s="1"/>
  <c r="J65" i="47"/>
  <c r="J70" i="47" s="1"/>
  <c r="I65" i="47"/>
  <c r="I70" i="47" s="1"/>
  <c r="H65" i="47"/>
  <c r="H70" i="47" s="1"/>
  <c r="G65" i="47"/>
  <c r="G70" i="47" s="1"/>
  <c r="F65" i="47"/>
  <c r="F70" i="47" s="1"/>
  <c r="E65" i="47"/>
  <c r="E70" i="47" s="1"/>
  <c r="D65" i="47"/>
  <c r="C65" i="47"/>
  <c r="C70" i="47" s="1"/>
  <c r="B65" i="47"/>
  <c r="B70" i="47" s="1"/>
  <c r="T64" i="47"/>
  <c r="T63" i="47"/>
  <c r="T62" i="47"/>
  <c r="T61" i="47"/>
  <c r="T60" i="47"/>
  <c r="T59" i="47"/>
  <c r="T58" i="47"/>
  <c r="H51" i="47"/>
  <c r="Q50" i="47"/>
  <c r="P50" i="47"/>
  <c r="O50" i="47"/>
  <c r="N50" i="47"/>
  <c r="M50" i="47"/>
  <c r="L50" i="47"/>
  <c r="H50" i="47"/>
  <c r="G50" i="47"/>
  <c r="F50" i="47"/>
  <c r="E50" i="47"/>
  <c r="D50" i="47"/>
  <c r="C50" i="47"/>
  <c r="B50" i="47"/>
  <c r="Q49" i="47"/>
  <c r="P49" i="47"/>
  <c r="O49" i="47"/>
  <c r="N49" i="47"/>
  <c r="M49" i="47"/>
  <c r="L49" i="47"/>
  <c r="H49" i="47"/>
  <c r="G49" i="47"/>
  <c r="F49" i="47"/>
  <c r="E49" i="47"/>
  <c r="D49" i="47"/>
  <c r="C49" i="47"/>
  <c r="B49" i="47"/>
  <c r="R48" i="47"/>
  <c r="I48" i="47"/>
  <c r="Q46" i="47"/>
  <c r="Q51" i="47" s="1"/>
  <c r="P46" i="47"/>
  <c r="P51" i="47" s="1"/>
  <c r="O46" i="47"/>
  <c r="O51" i="47" s="1"/>
  <c r="N46" i="47"/>
  <c r="N51" i="47" s="1"/>
  <c r="M46" i="47"/>
  <c r="M51" i="47" s="1"/>
  <c r="L46" i="47"/>
  <c r="L51" i="47" s="1"/>
  <c r="H46" i="47"/>
  <c r="G46" i="47"/>
  <c r="G51" i="47" s="1"/>
  <c r="F46" i="47"/>
  <c r="F51" i="47" s="1"/>
  <c r="E46" i="47"/>
  <c r="E51" i="47" s="1"/>
  <c r="D46" i="47"/>
  <c r="D51" i="47" s="1"/>
  <c r="C46" i="47"/>
  <c r="C51" i="47" s="1"/>
  <c r="B46" i="47"/>
  <c r="B51" i="47" s="1"/>
  <c r="R45" i="47"/>
  <c r="I45" i="47"/>
  <c r="R44" i="47"/>
  <c r="I44" i="47"/>
  <c r="R43" i="47"/>
  <c r="I43" i="47"/>
  <c r="R42" i="47"/>
  <c r="I42" i="47"/>
  <c r="R41" i="47"/>
  <c r="I41" i="47"/>
  <c r="R40" i="47"/>
  <c r="I40" i="47"/>
  <c r="R39" i="47"/>
  <c r="I39" i="47"/>
  <c r="S29" i="47"/>
  <c r="R29" i="47"/>
  <c r="Q29" i="47"/>
  <c r="P29" i="47"/>
  <c r="O29" i="47"/>
  <c r="N29" i="47"/>
  <c r="M29" i="47"/>
  <c r="L29" i="47"/>
  <c r="K29" i="47"/>
  <c r="J29" i="47"/>
  <c r="I29" i="47"/>
  <c r="H29" i="47"/>
  <c r="G29" i="47"/>
  <c r="F29" i="47"/>
  <c r="E29" i="47"/>
  <c r="D29" i="47"/>
  <c r="C29" i="47"/>
  <c r="B29" i="47"/>
  <c r="S28" i="47"/>
  <c r="R28" i="47"/>
  <c r="Q28" i="47"/>
  <c r="P28" i="47"/>
  <c r="O28" i="47"/>
  <c r="N28" i="47"/>
  <c r="M28" i="47"/>
  <c r="L28" i="47"/>
  <c r="K28" i="47"/>
  <c r="J28" i="47"/>
  <c r="I28" i="47"/>
  <c r="H28" i="47"/>
  <c r="G28" i="47"/>
  <c r="F28" i="47"/>
  <c r="E28" i="47"/>
  <c r="D28" i="47"/>
  <c r="C28" i="47"/>
  <c r="B28" i="47"/>
  <c r="T27" i="47"/>
  <c r="S25" i="47"/>
  <c r="S30" i="47" s="1"/>
  <c r="R25" i="47"/>
  <c r="R30" i="47" s="1"/>
  <c r="Q25" i="47"/>
  <c r="Q30" i="47" s="1"/>
  <c r="P25" i="47"/>
  <c r="P30" i="47" s="1"/>
  <c r="O25" i="47"/>
  <c r="O30" i="47" s="1"/>
  <c r="N25" i="47"/>
  <c r="N30" i="47" s="1"/>
  <c r="M25" i="47"/>
  <c r="M30" i="47" s="1"/>
  <c r="L25" i="47"/>
  <c r="L30" i="47" s="1"/>
  <c r="K25" i="47"/>
  <c r="K30" i="47" s="1"/>
  <c r="J25" i="47"/>
  <c r="J30" i="47" s="1"/>
  <c r="I25" i="47"/>
  <c r="I30" i="47" s="1"/>
  <c r="H25" i="47"/>
  <c r="H30" i="47" s="1"/>
  <c r="G25" i="47"/>
  <c r="G30" i="47" s="1"/>
  <c r="F25" i="47"/>
  <c r="F30" i="47" s="1"/>
  <c r="E25" i="47"/>
  <c r="E30" i="47" s="1"/>
  <c r="D25" i="47"/>
  <c r="D30" i="47" s="1"/>
  <c r="C25" i="47"/>
  <c r="C30" i="47" s="1"/>
  <c r="B25" i="47"/>
  <c r="B30" i="47" s="1"/>
  <c r="T24" i="47"/>
  <c r="T23" i="47"/>
  <c r="T22" i="47"/>
  <c r="T21" i="47"/>
  <c r="T20" i="47"/>
  <c r="T19" i="47"/>
  <c r="T18" i="47"/>
  <c r="T66" i="48" l="1"/>
  <c r="U27" i="48"/>
  <c r="T26" i="48"/>
  <c r="I49" i="48"/>
  <c r="I47" i="48"/>
  <c r="R49" i="48"/>
  <c r="R47" i="48"/>
  <c r="T65" i="47"/>
  <c r="T66" i="47" s="1"/>
  <c r="R46" i="47"/>
  <c r="I46" i="47"/>
  <c r="D70" i="47"/>
  <c r="T25" i="47"/>
  <c r="S69" i="46"/>
  <c r="R69" i="46"/>
  <c r="Q69" i="46"/>
  <c r="P69" i="46"/>
  <c r="O69" i="46"/>
  <c r="N69" i="46"/>
  <c r="M69" i="46"/>
  <c r="L69" i="46"/>
  <c r="K69" i="46"/>
  <c r="J69" i="46"/>
  <c r="I69" i="46"/>
  <c r="H69" i="46"/>
  <c r="G69" i="46"/>
  <c r="F69" i="46"/>
  <c r="E69" i="46"/>
  <c r="D69" i="46"/>
  <c r="C69" i="46"/>
  <c r="B69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C68" i="46"/>
  <c r="B68" i="46"/>
  <c r="T67" i="46"/>
  <c r="S65" i="46"/>
  <c r="S70" i="46" s="1"/>
  <c r="R65" i="46"/>
  <c r="R70" i="46" s="1"/>
  <c r="Q65" i="46"/>
  <c r="Q70" i="46" s="1"/>
  <c r="P65" i="46"/>
  <c r="P70" i="46" s="1"/>
  <c r="O65" i="46"/>
  <c r="O70" i="46" s="1"/>
  <c r="N65" i="46"/>
  <c r="N70" i="46" s="1"/>
  <c r="M65" i="46"/>
  <c r="M70" i="46" s="1"/>
  <c r="L65" i="46"/>
  <c r="L70" i="46" s="1"/>
  <c r="K65" i="46"/>
  <c r="K70" i="46" s="1"/>
  <c r="J65" i="46"/>
  <c r="J70" i="46" s="1"/>
  <c r="I65" i="46"/>
  <c r="I70" i="46" s="1"/>
  <c r="H65" i="46"/>
  <c r="H70" i="46" s="1"/>
  <c r="G65" i="46"/>
  <c r="G70" i="46" s="1"/>
  <c r="F65" i="46"/>
  <c r="F70" i="46" s="1"/>
  <c r="E65" i="46"/>
  <c r="E70" i="46" s="1"/>
  <c r="D65" i="46"/>
  <c r="D70" i="46" s="1"/>
  <c r="C65" i="46"/>
  <c r="C70" i="46" s="1"/>
  <c r="B65" i="46"/>
  <c r="B70" i="46" s="1"/>
  <c r="T64" i="46"/>
  <c r="T63" i="46"/>
  <c r="T62" i="46"/>
  <c r="T61" i="46"/>
  <c r="T60" i="46"/>
  <c r="T59" i="46"/>
  <c r="T58" i="46"/>
  <c r="Q50" i="46"/>
  <c r="P50" i="46"/>
  <c r="O50" i="46"/>
  <c r="N50" i="46"/>
  <c r="M50" i="46"/>
  <c r="L50" i="46"/>
  <c r="H50" i="46"/>
  <c r="G50" i="46"/>
  <c r="F50" i="46"/>
  <c r="E50" i="46"/>
  <c r="D50" i="46"/>
  <c r="C50" i="46"/>
  <c r="B50" i="46"/>
  <c r="Q49" i="46"/>
  <c r="P49" i="46"/>
  <c r="O49" i="46"/>
  <c r="N49" i="46"/>
  <c r="M49" i="46"/>
  <c r="L49" i="46"/>
  <c r="H49" i="46"/>
  <c r="G49" i="46"/>
  <c r="F49" i="46"/>
  <c r="E49" i="46"/>
  <c r="D49" i="46"/>
  <c r="C49" i="46"/>
  <c r="B49" i="46"/>
  <c r="R48" i="46"/>
  <c r="I48" i="46"/>
  <c r="Q46" i="46"/>
  <c r="Q51" i="46" s="1"/>
  <c r="P46" i="46"/>
  <c r="P51" i="46" s="1"/>
  <c r="O46" i="46"/>
  <c r="O51" i="46" s="1"/>
  <c r="N46" i="46"/>
  <c r="N51" i="46" s="1"/>
  <c r="M46" i="46"/>
  <c r="M51" i="46" s="1"/>
  <c r="L46" i="46"/>
  <c r="L51" i="46" s="1"/>
  <c r="H46" i="46"/>
  <c r="H51" i="46" s="1"/>
  <c r="G46" i="46"/>
  <c r="G51" i="46" s="1"/>
  <c r="F46" i="46"/>
  <c r="F51" i="46" s="1"/>
  <c r="E46" i="46"/>
  <c r="E51" i="46" s="1"/>
  <c r="D46" i="46"/>
  <c r="D51" i="46" s="1"/>
  <c r="C46" i="46"/>
  <c r="C51" i="46" s="1"/>
  <c r="B46" i="46"/>
  <c r="B51" i="46" s="1"/>
  <c r="R45" i="46"/>
  <c r="I45" i="46"/>
  <c r="R44" i="46"/>
  <c r="I44" i="46"/>
  <c r="R43" i="46"/>
  <c r="I43" i="46"/>
  <c r="R42" i="46"/>
  <c r="I42" i="46"/>
  <c r="R41" i="46"/>
  <c r="I41" i="46"/>
  <c r="R40" i="46"/>
  <c r="I40" i="46"/>
  <c r="R39" i="46"/>
  <c r="I39" i="46"/>
  <c r="S29" i="46"/>
  <c r="R29" i="46"/>
  <c r="Q29" i="46"/>
  <c r="P29" i="46"/>
  <c r="O29" i="46"/>
  <c r="N29" i="46"/>
  <c r="M29" i="46"/>
  <c r="L29" i="46"/>
  <c r="K29" i="46"/>
  <c r="J29" i="46"/>
  <c r="I29" i="46"/>
  <c r="H29" i="46"/>
  <c r="G29" i="46"/>
  <c r="F29" i="46"/>
  <c r="E29" i="46"/>
  <c r="D29" i="46"/>
  <c r="C29" i="46"/>
  <c r="B29" i="46"/>
  <c r="S28" i="46"/>
  <c r="R28" i="46"/>
  <c r="Q28" i="46"/>
  <c r="P28" i="46"/>
  <c r="O28" i="46"/>
  <c r="N28" i="46"/>
  <c r="M28" i="46"/>
  <c r="L28" i="46"/>
  <c r="K28" i="46"/>
  <c r="J28" i="46"/>
  <c r="I28" i="46"/>
  <c r="H28" i="46"/>
  <c r="G28" i="46"/>
  <c r="F28" i="46"/>
  <c r="E28" i="46"/>
  <c r="D28" i="46"/>
  <c r="C28" i="46"/>
  <c r="B28" i="46"/>
  <c r="T27" i="46"/>
  <c r="S25" i="46"/>
  <c r="S30" i="46" s="1"/>
  <c r="R25" i="46"/>
  <c r="R30" i="46" s="1"/>
  <c r="Q25" i="46"/>
  <c r="Q30" i="46" s="1"/>
  <c r="P25" i="46"/>
  <c r="P30" i="46" s="1"/>
  <c r="O25" i="46"/>
  <c r="O30" i="46" s="1"/>
  <c r="N25" i="46"/>
  <c r="N30" i="46" s="1"/>
  <c r="M25" i="46"/>
  <c r="M30" i="46" s="1"/>
  <c r="L25" i="46"/>
  <c r="L30" i="46" s="1"/>
  <c r="K25" i="46"/>
  <c r="K30" i="46" s="1"/>
  <c r="J25" i="46"/>
  <c r="J30" i="46" s="1"/>
  <c r="I25" i="46"/>
  <c r="I30" i="46" s="1"/>
  <c r="H25" i="46"/>
  <c r="H30" i="46" s="1"/>
  <c r="G25" i="46"/>
  <c r="G30" i="46" s="1"/>
  <c r="F25" i="46"/>
  <c r="F30" i="46" s="1"/>
  <c r="E25" i="46"/>
  <c r="E30" i="46" s="1"/>
  <c r="D25" i="46"/>
  <c r="D30" i="46" s="1"/>
  <c r="C25" i="46"/>
  <c r="C30" i="46" s="1"/>
  <c r="B25" i="46"/>
  <c r="B30" i="46" s="1"/>
  <c r="T24" i="46"/>
  <c r="T23" i="46"/>
  <c r="T22" i="46"/>
  <c r="T21" i="46"/>
  <c r="T20" i="46"/>
  <c r="T19" i="46"/>
  <c r="T18" i="46"/>
  <c r="T68" i="47" l="1"/>
  <c r="R49" i="47"/>
  <c r="R47" i="47"/>
  <c r="U27" i="47"/>
  <c r="T26" i="47"/>
  <c r="I49" i="47"/>
  <c r="I47" i="47"/>
  <c r="I46" i="46"/>
  <c r="I49" i="46" s="1"/>
  <c r="T25" i="46"/>
  <c r="T65" i="46"/>
  <c r="I47" i="46"/>
  <c r="R46" i="46"/>
  <c r="Q49" i="45"/>
  <c r="P49" i="45"/>
  <c r="O49" i="45"/>
  <c r="N49" i="45"/>
  <c r="M49" i="45"/>
  <c r="L49" i="45"/>
  <c r="T66" i="46" l="1"/>
  <c r="T68" i="46"/>
  <c r="R49" i="46"/>
  <c r="R47" i="46"/>
  <c r="U27" i="46"/>
  <c r="T26" i="46"/>
  <c r="S69" i="45"/>
  <c r="R69" i="45"/>
  <c r="Q69" i="45"/>
  <c r="P69" i="45"/>
  <c r="O69" i="45"/>
  <c r="N69" i="45"/>
  <c r="M69" i="45"/>
  <c r="L69" i="45"/>
  <c r="K69" i="45"/>
  <c r="J69" i="45"/>
  <c r="I69" i="45"/>
  <c r="H69" i="45"/>
  <c r="G69" i="45"/>
  <c r="F69" i="45"/>
  <c r="E69" i="45"/>
  <c r="D69" i="45"/>
  <c r="C69" i="45"/>
  <c r="B69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B68" i="45"/>
  <c r="T67" i="45"/>
  <c r="S65" i="45"/>
  <c r="S70" i="45" s="1"/>
  <c r="R65" i="45"/>
  <c r="R70" i="45" s="1"/>
  <c r="Q65" i="45"/>
  <c r="Q70" i="45" s="1"/>
  <c r="P65" i="45"/>
  <c r="P70" i="45" s="1"/>
  <c r="O65" i="45"/>
  <c r="O70" i="45" s="1"/>
  <c r="N65" i="45"/>
  <c r="N70" i="45" s="1"/>
  <c r="M65" i="45"/>
  <c r="M70" i="45" s="1"/>
  <c r="L65" i="45"/>
  <c r="L70" i="45" s="1"/>
  <c r="K65" i="45"/>
  <c r="K70" i="45" s="1"/>
  <c r="J65" i="45"/>
  <c r="J70" i="45" s="1"/>
  <c r="I65" i="45"/>
  <c r="I70" i="45" s="1"/>
  <c r="H65" i="45"/>
  <c r="H70" i="45" s="1"/>
  <c r="G65" i="45"/>
  <c r="G70" i="45" s="1"/>
  <c r="F65" i="45"/>
  <c r="F70" i="45" s="1"/>
  <c r="E65" i="45"/>
  <c r="E70" i="45" s="1"/>
  <c r="D65" i="45"/>
  <c r="D70" i="45" s="1"/>
  <c r="C65" i="45"/>
  <c r="C70" i="45" s="1"/>
  <c r="B65" i="45"/>
  <c r="B70" i="45" s="1"/>
  <c r="T64" i="45"/>
  <c r="T63" i="45"/>
  <c r="T62" i="45"/>
  <c r="T61" i="45"/>
  <c r="T60" i="45"/>
  <c r="T59" i="45"/>
  <c r="T58" i="45"/>
  <c r="H51" i="45"/>
  <c r="Q50" i="45"/>
  <c r="P50" i="45"/>
  <c r="O50" i="45"/>
  <c r="N50" i="45"/>
  <c r="M50" i="45"/>
  <c r="L50" i="45"/>
  <c r="H50" i="45"/>
  <c r="G50" i="45"/>
  <c r="F50" i="45"/>
  <c r="E50" i="45"/>
  <c r="D50" i="45"/>
  <c r="C50" i="45"/>
  <c r="B50" i="45"/>
  <c r="H49" i="45"/>
  <c r="G49" i="45"/>
  <c r="F49" i="45"/>
  <c r="E49" i="45"/>
  <c r="D49" i="45"/>
  <c r="C49" i="45"/>
  <c r="B49" i="45"/>
  <c r="R48" i="45"/>
  <c r="I48" i="45"/>
  <c r="Q46" i="45"/>
  <c r="Q51" i="45" s="1"/>
  <c r="P46" i="45"/>
  <c r="P51" i="45" s="1"/>
  <c r="O46" i="45"/>
  <c r="O51" i="45" s="1"/>
  <c r="N46" i="45"/>
  <c r="N51" i="45" s="1"/>
  <c r="M46" i="45"/>
  <c r="M51" i="45" s="1"/>
  <c r="L46" i="45"/>
  <c r="L51" i="45" s="1"/>
  <c r="H46" i="45"/>
  <c r="G46" i="45"/>
  <c r="G51" i="45" s="1"/>
  <c r="F46" i="45"/>
  <c r="F51" i="45" s="1"/>
  <c r="E46" i="45"/>
  <c r="E51" i="45" s="1"/>
  <c r="D46" i="45"/>
  <c r="D51" i="45" s="1"/>
  <c r="C46" i="45"/>
  <c r="C51" i="45" s="1"/>
  <c r="B46" i="45"/>
  <c r="B51" i="45" s="1"/>
  <c r="R45" i="45"/>
  <c r="I45" i="45"/>
  <c r="R44" i="45"/>
  <c r="I44" i="45"/>
  <c r="R43" i="45"/>
  <c r="I43" i="45"/>
  <c r="R42" i="45"/>
  <c r="I42" i="45"/>
  <c r="R41" i="45"/>
  <c r="I41" i="45"/>
  <c r="R40" i="45"/>
  <c r="I40" i="45"/>
  <c r="R39" i="45"/>
  <c r="I3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C29" i="45"/>
  <c r="B29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B28" i="45"/>
  <c r="T27" i="45"/>
  <c r="S25" i="45"/>
  <c r="S30" i="45" s="1"/>
  <c r="R25" i="45"/>
  <c r="R30" i="45" s="1"/>
  <c r="Q25" i="45"/>
  <c r="Q30" i="45" s="1"/>
  <c r="P25" i="45"/>
  <c r="P30" i="45" s="1"/>
  <c r="O25" i="45"/>
  <c r="O30" i="45" s="1"/>
  <c r="N25" i="45"/>
  <c r="N30" i="45" s="1"/>
  <c r="M25" i="45"/>
  <c r="M30" i="45" s="1"/>
  <c r="L25" i="45"/>
  <c r="L30" i="45" s="1"/>
  <c r="K25" i="45"/>
  <c r="K30" i="45" s="1"/>
  <c r="J25" i="45"/>
  <c r="J30" i="45" s="1"/>
  <c r="I25" i="45"/>
  <c r="I30" i="45" s="1"/>
  <c r="H25" i="45"/>
  <c r="H30" i="45" s="1"/>
  <c r="G25" i="45"/>
  <c r="G30" i="45" s="1"/>
  <c r="F25" i="45"/>
  <c r="F30" i="45" s="1"/>
  <c r="E25" i="45"/>
  <c r="E30" i="45" s="1"/>
  <c r="D25" i="45"/>
  <c r="D30" i="45" s="1"/>
  <c r="C25" i="45"/>
  <c r="C30" i="45" s="1"/>
  <c r="B25" i="45"/>
  <c r="B30" i="45" s="1"/>
  <c r="T24" i="45"/>
  <c r="T23" i="45"/>
  <c r="T22" i="45"/>
  <c r="T21" i="45"/>
  <c r="T20" i="45"/>
  <c r="T19" i="45"/>
  <c r="T18" i="45"/>
  <c r="I46" i="45" l="1"/>
  <c r="T25" i="45"/>
  <c r="T65" i="45"/>
  <c r="R46" i="45"/>
  <c r="S69" i="44"/>
  <c r="R69" i="44"/>
  <c r="Q69" i="44"/>
  <c r="P69" i="44"/>
  <c r="O69" i="44"/>
  <c r="N69" i="44"/>
  <c r="M69" i="44"/>
  <c r="L69" i="44"/>
  <c r="K69" i="44"/>
  <c r="J69" i="44"/>
  <c r="I69" i="44"/>
  <c r="H69" i="44"/>
  <c r="G69" i="44"/>
  <c r="F69" i="44"/>
  <c r="E69" i="44"/>
  <c r="D69" i="44"/>
  <c r="C69" i="44"/>
  <c r="B69" i="44"/>
  <c r="S68" i="44"/>
  <c r="R68" i="44"/>
  <c r="Q68" i="44"/>
  <c r="P68" i="44"/>
  <c r="O68" i="44"/>
  <c r="N68" i="44"/>
  <c r="M68" i="44"/>
  <c r="L68" i="44"/>
  <c r="K68" i="44"/>
  <c r="J68" i="44"/>
  <c r="I68" i="44"/>
  <c r="H68" i="44"/>
  <c r="G68" i="44"/>
  <c r="F68" i="44"/>
  <c r="E68" i="44"/>
  <c r="D68" i="44"/>
  <c r="C68" i="44"/>
  <c r="B68" i="44"/>
  <c r="T67" i="44"/>
  <c r="S65" i="44"/>
  <c r="S70" i="44" s="1"/>
  <c r="R65" i="44"/>
  <c r="R70" i="44" s="1"/>
  <c r="Q65" i="44"/>
  <c r="Q70" i="44" s="1"/>
  <c r="P65" i="44"/>
  <c r="P70" i="44" s="1"/>
  <c r="O65" i="44"/>
  <c r="O70" i="44" s="1"/>
  <c r="N65" i="44"/>
  <c r="N70" i="44" s="1"/>
  <c r="M65" i="44"/>
  <c r="M70" i="44" s="1"/>
  <c r="L65" i="44"/>
  <c r="L70" i="44" s="1"/>
  <c r="K65" i="44"/>
  <c r="K70" i="44" s="1"/>
  <c r="J65" i="44"/>
  <c r="J70" i="44" s="1"/>
  <c r="I65" i="44"/>
  <c r="I70" i="44" s="1"/>
  <c r="H65" i="44"/>
  <c r="H70" i="44" s="1"/>
  <c r="G65" i="44"/>
  <c r="G70" i="44" s="1"/>
  <c r="F65" i="44"/>
  <c r="F70" i="44" s="1"/>
  <c r="E65" i="44"/>
  <c r="E70" i="44" s="1"/>
  <c r="D65" i="44"/>
  <c r="D70" i="44" s="1"/>
  <c r="C65" i="44"/>
  <c r="C70" i="44" s="1"/>
  <c r="B65" i="44"/>
  <c r="B70" i="44" s="1"/>
  <c r="T64" i="44"/>
  <c r="T63" i="44"/>
  <c r="T62" i="44"/>
  <c r="T61" i="44"/>
  <c r="T60" i="44"/>
  <c r="T59" i="44"/>
  <c r="T58" i="44"/>
  <c r="Q50" i="44"/>
  <c r="P50" i="44"/>
  <c r="O50" i="44"/>
  <c r="N50" i="44"/>
  <c r="M50" i="44"/>
  <c r="L50" i="44"/>
  <c r="H50" i="44"/>
  <c r="G50" i="44"/>
  <c r="F50" i="44"/>
  <c r="E50" i="44"/>
  <c r="D50" i="44"/>
  <c r="C50" i="44"/>
  <c r="B50" i="44"/>
  <c r="Q49" i="44"/>
  <c r="P49" i="44"/>
  <c r="O49" i="44"/>
  <c r="N49" i="44"/>
  <c r="M49" i="44"/>
  <c r="L49" i="44"/>
  <c r="H49" i="44"/>
  <c r="G49" i="44"/>
  <c r="F49" i="44"/>
  <c r="E49" i="44"/>
  <c r="D49" i="44"/>
  <c r="C49" i="44"/>
  <c r="B49" i="44"/>
  <c r="R48" i="44"/>
  <c r="I48" i="44"/>
  <c r="Q46" i="44"/>
  <c r="Q51" i="44" s="1"/>
  <c r="P46" i="44"/>
  <c r="P51" i="44" s="1"/>
  <c r="O46" i="44"/>
  <c r="O51" i="44" s="1"/>
  <c r="N46" i="44"/>
  <c r="N51" i="44" s="1"/>
  <c r="M46" i="44"/>
  <c r="M51" i="44" s="1"/>
  <c r="L46" i="44"/>
  <c r="L51" i="44" s="1"/>
  <c r="H46" i="44"/>
  <c r="H51" i="44" s="1"/>
  <c r="G46" i="44"/>
  <c r="G51" i="44" s="1"/>
  <c r="F46" i="44"/>
  <c r="F51" i="44" s="1"/>
  <c r="E46" i="44"/>
  <c r="E51" i="44" s="1"/>
  <c r="D46" i="44"/>
  <c r="D51" i="44" s="1"/>
  <c r="C46" i="44"/>
  <c r="C51" i="44" s="1"/>
  <c r="B46" i="44"/>
  <c r="B51" i="44" s="1"/>
  <c r="R45" i="44"/>
  <c r="I45" i="44"/>
  <c r="R44" i="44"/>
  <c r="I44" i="44"/>
  <c r="R43" i="44"/>
  <c r="I43" i="44"/>
  <c r="R42" i="44"/>
  <c r="I42" i="44"/>
  <c r="R41" i="44"/>
  <c r="I41" i="44"/>
  <c r="R40" i="44"/>
  <c r="I40" i="44"/>
  <c r="R39" i="44"/>
  <c r="I39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T27" i="44"/>
  <c r="S25" i="44"/>
  <c r="S30" i="44" s="1"/>
  <c r="R25" i="44"/>
  <c r="R30" i="44" s="1"/>
  <c r="Q25" i="44"/>
  <c r="Q30" i="44" s="1"/>
  <c r="P25" i="44"/>
  <c r="P30" i="44" s="1"/>
  <c r="O25" i="44"/>
  <c r="O30" i="44" s="1"/>
  <c r="N25" i="44"/>
  <c r="N30" i="44" s="1"/>
  <c r="M25" i="44"/>
  <c r="M30" i="44" s="1"/>
  <c r="L25" i="44"/>
  <c r="L30" i="44" s="1"/>
  <c r="K25" i="44"/>
  <c r="K30" i="44" s="1"/>
  <c r="J25" i="44"/>
  <c r="J30" i="44" s="1"/>
  <c r="I25" i="44"/>
  <c r="I30" i="44" s="1"/>
  <c r="H25" i="44"/>
  <c r="H30" i="44" s="1"/>
  <c r="G25" i="44"/>
  <c r="G30" i="44" s="1"/>
  <c r="F25" i="44"/>
  <c r="F30" i="44" s="1"/>
  <c r="E25" i="44"/>
  <c r="E30" i="44" s="1"/>
  <c r="D25" i="44"/>
  <c r="D30" i="44" s="1"/>
  <c r="C25" i="44"/>
  <c r="C30" i="44" s="1"/>
  <c r="B25" i="44"/>
  <c r="B30" i="44" s="1"/>
  <c r="T24" i="44"/>
  <c r="T23" i="44"/>
  <c r="T22" i="44"/>
  <c r="T21" i="44"/>
  <c r="T20" i="44"/>
  <c r="T19" i="44"/>
  <c r="T18" i="44"/>
  <c r="I49" i="45" l="1"/>
  <c r="I47" i="45"/>
  <c r="R49" i="45"/>
  <c r="R47" i="45"/>
  <c r="U27" i="45"/>
  <c r="T26" i="45"/>
  <c r="T66" i="45"/>
  <c r="T68" i="45"/>
  <c r="I46" i="44"/>
  <c r="I49" i="44" s="1"/>
  <c r="T25" i="44"/>
  <c r="T65" i="44"/>
  <c r="R46" i="44"/>
  <c r="T27" i="43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B68" i="43"/>
  <c r="T67" i="43"/>
  <c r="S65" i="43"/>
  <c r="S70" i="43" s="1"/>
  <c r="R65" i="43"/>
  <c r="R70" i="43" s="1"/>
  <c r="Q65" i="43"/>
  <c r="Q70" i="43" s="1"/>
  <c r="P65" i="43"/>
  <c r="P70" i="43" s="1"/>
  <c r="O65" i="43"/>
  <c r="O70" i="43" s="1"/>
  <c r="N65" i="43"/>
  <c r="N70" i="43" s="1"/>
  <c r="M65" i="43"/>
  <c r="M70" i="43" s="1"/>
  <c r="L65" i="43"/>
  <c r="L70" i="43" s="1"/>
  <c r="K65" i="43"/>
  <c r="K70" i="43" s="1"/>
  <c r="J65" i="43"/>
  <c r="J70" i="43" s="1"/>
  <c r="I65" i="43"/>
  <c r="I70" i="43" s="1"/>
  <c r="H65" i="43"/>
  <c r="H70" i="43" s="1"/>
  <c r="G65" i="43"/>
  <c r="G70" i="43" s="1"/>
  <c r="F65" i="43"/>
  <c r="F70" i="43" s="1"/>
  <c r="E65" i="43"/>
  <c r="E70" i="43" s="1"/>
  <c r="D65" i="43"/>
  <c r="D70" i="43" s="1"/>
  <c r="C65" i="43"/>
  <c r="C70" i="43" s="1"/>
  <c r="B65" i="43"/>
  <c r="B70" i="43" s="1"/>
  <c r="T64" i="43"/>
  <c r="T63" i="43"/>
  <c r="T62" i="43"/>
  <c r="T61" i="43"/>
  <c r="T60" i="43"/>
  <c r="T59" i="43"/>
  <c r="T58" i="43"/>
  <c r="H51" i="43"/>
  <c r="Q50" i="43"/>
  <c r="P50" i="43"/>
  <c r="O50" i="43"/>
  <c r="N50" i="43"/>
  <c r="M50" i="43"/>
  <c r="L50" i="43"/>
  <c r="H50" i="43"/>
  <c r="G50" i="43"/>
  <c r="F50" i="43"/>
  <c r="E50" i="43"/>
  <c r="D50" i="43"/>
  <c r="C50" i="43"/>
  <c r="B50" i="43"/>
  <c r="Q49" i="43"/>
  <c r="P49" i="43"/>
  <c r="O49" i="43"/>
  <c r="N49" i="43"/>
  <c r="M49" i="43"/>
  <c r="L49" i="43"/>
  <c r="H49" i="43"/>
  <c r="G49" i="43"/>
  <c r="F49" i="43"/>
  <c r="E49" i="43"/>
  <c r="D49" i="43"/>
  <c r="C49" i="43"/>
  <c r="B49" i="43"/>
  <c r="R48" i="43"/>
  <c r="I48" i="43"/>
  <c r="Q46" i="43"/>
  <c r="Q51" i="43" s="1"/>
  <c r="P46" i="43"/>
  <c r="P51" i="43" s="1"/>
  <c r="O46" i="43"/>
  <c r="O51" i="43" s="1"/>
  <c r="N46" i="43"/>
  <c r="N51" i="43" s="1"/>
  <c r="M46" i="43"/>
  <c r="M51" i="43" s="1"/>
  <c r="L46" i="43"/>
  <c r="L51" i="43" s="1"/>
  <c r="H46" i="43"/>
  <c r="G46" i="43"/>
  <c r="G51" i="43" s="1"/>
  <c r="F46" i="43"/>
  <c r="F51" i="43" s="1"/>
  <c r="E46" i="43"/>
  <c r="E51" i="43" s="1"/>
  <c r="D46" i="43"/>
  <c r="D51" i="43" s="1"/>
  <c r="C46" i="43"/>
  <c r="C51" i="43" s="1"/>
  <c r="B46" i="43"/>
  <c r="B51" i="43" s="1"/>
  <c r="R45" i="43"/>
  <c r="I45" i="43"/>
  <c r="R44" i="43"/>
  <c r="I44" i="43"/>
  <c r="R43" i="43"/>
  <c r="I43" i="43"/>
  <c r="R42" i="43"/>
  <c r="I42" i="43"/>
  <c r="R41" i="43"/>
  <c r="I41" i="43"/>
  <c r="R40" i="43"/>
  <c r="I40" i="43"/>
  <c r="R39" i="43"/>
  <c r="I3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S25" i="43"/>
  <c r="S30" i="43" s="1"/>
  <c r="R25" i="43"/>
  <c r="R30" i="43" s="1"/>
  <c r="Q25" i="43"/>
  <c r="Q30" i="43" s="1"/>
  <c r="P25" i="43"/>
  <c r="P30" i="43" s="1"/>
  <c r="O25" i="43"/>
  <c r="O30" i="43" s="1"/>
  <c r="N25" i="43"/>
  <c r="N30" i="43" s="1"/>
  <c r="M25" i="43"/>
  <c r="M30" i="43" s="1"/>
  <c r="L25" i="43"/>
  <c r="L30" i="43" s="1"/>
  <c r="K25" i="43"/>
  <c r="K30" i="43" s="1"/>
  <c r="J25" i="43"/>
  <c r="J30" i="43" s="1"/>
  <c r="I25" i="43"/>
  <c r="I30" i="43" s="1"/>
  <c r="H25" i="43"/>
  <c r="H30" i="43" s="1"/>
  <c r="G25" i="43"/>
  <c r="G30" i="43" s="1"/>
  <c r="F25" i="43"/>
  <c r="F30" i="43" s="1"/>
  <c r="E25" i="43"/>
  <c r="E30" i="43" s="1"/>
  <c r="D25" i="43"/>
  <c r="D30" i="43" s="1"/>
  <c r="C25" i="43"/>
  <c r="C30" i="43" s="1"/>
  <c r="B25" i="43"/>
  <c r="B30" i="43" s="1"/>
  <c r="T24" i="43"/>
  <c r="T23" i="43"/>
  <c r="T22" i="43"/>
  <c r="T21" i="43"/>
  <c r="T20" i="43"/>
  <c r="T19" i="43"/>
  <c r="T18" i="43"/>
  <c r="I47" i="44" l="1"/>
  <c r="R49" i="44"/>
  <c r="R47" i="44"/>
  <c r="T66" i="44"/>
  <c r="T68" i="44"/>
  <c r="U27" i="44"/>
  <c r="T26" i="44"/>
  <c r="I46" i="43"/>
  <c r="T25" i="43"/>
  <c r="T65" i="43"/>
  <c r="R46" i="43"/>
  <c r="R49" i="43" l="1"/>
  <c r="R47" i="43"/>
  <c r="I49" i="43"/>
  <c r="I47" i="43"/>
  <c r="T66" i="43"/>
  <c r="T68" i="43"/>
  <c r="U27" i="43"/>
  <c r="T26" i="43"/>
  <c r="S69" i="42" l="1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T67" i="42"/>
  <c r="S65" i="42"/>
  <c r="S70" i="42" s="1"/>
  <c r="R65" i="42"/>
  <c r="R70" i="42" s="1"/>
  <c r="Q65" i="42"/>
  <c r="Q70" i="42" s="1"/>
  <c r="P65" i="42"/>
  <c r="P70" i="42" s="1"/>
  <c r="O65" i="42"/>
  <c r="O70" i="42" s="1"/>
  <c r="N65" i="42"/>
  <c r="N70" i="42" s="1"/>
  <c r="M65" i="42"/>
  <c r="M70" i="42" s="1"/>
  <c r="L65" i="42"/>
  <c r="L70" i="42" s="1"/>
  <c r="K65" i="42"/>
  <c r="K70" i="42" s="1"/>
  <c r="J65" i="42"/>
  <c r="J70" i="42" s="1"/>
  <c r="I65" i="42"/>
  <c r="I70" i="42" s="1"/>
  <c r="H65" i="42"/>
  <c r="H70" i="42" s="1"/>
  <c r="G65" i="42"/>
  <c r="G70" i="42" s="1"/>
  <c r="F65" i="42"/>
  <c r="F70" i="42" s="1"/>
  <c r="E65" i="42"/>
  <c r="E70" i="42" s="1"/>
  <c r="D65" i="42"/>
  <c r="D70" i="42" s="1"/>
  <c r="C65" i="42"/>
  <c r="C70" i="42" s="1"/>
  <c r="B65" i="42"/>
  <c r="B70" i="42" s="1"/>
  <c r="T64" i="42"/>
  <c r="T63" i="42"/>
  <c r="T62" i="42"/>
  <c r="T61" i="42"/>
  <c r="T60" i="42"/>
  <c r="T59" i="42"/>
  <c r="T58" i="42"/>
  <c r="G51" i="42"/>
  <c r="Q50" i="42"/>
  <c r="P50" i="42"/>
  <c r="O50" i="42"/>
  <c r="N50" i="42"/>
  <c r="M50" i="42"/>
  <c r="L50" i="42"/>
  <c r="H50" i="42"/>
  <c r="G50" i="42"/>
  <c r="F50" i="42"/>
  <c r="E50" i="42"/>
  <c r="D50" i="42"/>
  <c r="C50" i="42"/>
  <c r="B50" i="42"/>
  <c r="Q49" i="42"/>
  <c r="P49" i="42"/>
  <c r="O49" i="42"/>
  <c r="N49" i="42"/>
  <c r="M49" i="42"/>
  <c r="L49" i="42"/>
  <c r="H49" i="42"/>
  <c r="G49" i="42"/>
  <c r="F49" i="42"/>
  <c r="E49" i="42"/>
  <c r="D49" i="42"/>
  <c r="C49" i="42"/>
  <c r="B49" i="42"/>
  <c r="R48" i="42"/>
  <c r="I48" i="42"/>
  <c r="Q46" i="42"/>
  <c r="Q51" i="42" s="1"/>
  <c r="P46" i="42"/>
  <c r="P51" i="42" s="1"/>
  <c r="O46" i="42"/>
  <c r="O51" i="42" s="1"/>
  <c r="N46" i="42"/>
  <c r="N51" i="42" s="1"/>
  <c r="M46" i="42"/>
  <c r="L46" i="42"/>
  <c r="L51" i="42" s="1"/>
  <c r="H46" i="42"/>
  <c r="H51" i="42" s="1"/>
  <c r="G46" i="42"/>
  <c r="F46" i="42"/>
  <c r="F51" i="42" s="1"/>
  <c r="E46" i="42"/>
  <c r="E51" i="42" s="1"/>
  <c r="D46" i="42"/>
  <c r="D51" i="42" s="1"/>
  <c r="C46" i="42"/>
  <c r="C51" i="42" s="1"/>
  <c r="B46" i="42"/>
  <c r="B51" i="42" s="1"/>
  <c r="R45" i="42"/>
  <c r="I45" i="42"/>
  <c r="R44" i="42"/>
  <c r="I44" i="42"/>
  <c r="R43" i="42"/>
  <c r="I43" i="42"/>
  <c r="R42" i="42"/>
  <c r="I42" i="42"/>
  <c r="R41" i="42"/>
  <c r="I41" i="42"/>
  <c r="R40" i="42"/>
  <c r="I40" i="42"/>
  <c r="R39" i="42"/>
  <c r="I3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T27" i="42"/>
  <c r="S25" i="42"/>
  <c r="S30" i="42" s="1"/>
  <c r="R25" i="42"/>
  <c r="R30" i="42" s="1"/>
  <c r="Q25" i="42"/>
  <c r="Q30" i="42" s="1"/>
  <c r="P25" i="42"/>
  <c r="P30" i="42" s="1"/>
  <c r="O25" i="42"/>
  <c r="O30" i="42" s="1"/>
  <c r="N25" i="42"/>
  <c r="N30" i="42" s="1"/>
  <c r="M25" i="42"/>
  <c r="M30" i="42" s="1"/>
  <c r="L25" i="42"/>
  <c r="L30" i="42" s="1"/>
  <c r="K25" i="42"/>
  <c r="K30" i="42" s="1"/>
  <c r="J25" i="42"/>
  <c r="J30" i="42" s="1"/>
  <c r="I25" i="42"/>
  <c r="I30" i="42" s="1"/>
  <c r="H25" i="42"/>
  <c r="H30" i="42" s="1"/>
  <c r="G25" i="42"/>
  <c r="G30" i="42" s="1"/>
  <c r="F25" i="42"/>
  <c r="F30" i="42" s="1"/>
  <c r="E25" i="42"/>
  <c r="E30" i="42" s="1"/>
  <c r="D25" i="42"/>
  <c r="D30" i="42" s="1"/>
  <c r="C25" i="42"/>
  <c r="C30" i="42" s="1"/>
  <c r="B25" i="42"/>
  <c r="B30" i="42" s="1"/>
  <c r="T24" i="42"/>
  <c r="T23" i="42"/>
  <c r="T22" i="42"/>
  <c r="T21" i="42"/>
  <c r="T20" i="42"/>
  <c r="T19" i="42"/>
  <c r="T18" i="42"/>
  <c r="R46" i="42" l="1"/>
  <c r="R49" i="42" s="1"/>
  <c r="I46" i="42"/>
  <c r="M51" i="42"/>
  <c r="T25" i="42"/>
  <c r="T65" i="42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R47" i="42" l="1"/>
  <c r="I49" i="42"/>
  <c r="I47" i="42"/>
  <c r="T66" i="42"/>
  <c r="T68" i="42"/>
  <c r="T26" i="42"/>
  <c r="U27" i="42"/>
  <c r="S69" i="4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T67" i="41"/>
  <c r="S65" i="41"/>
  <c r="S70" i="41" s="1"/>
  <c r="R65" i="41"/>
  <c r="R70" i="41" s="1"/>
  <c r="Q65" i="41"/>
  <c r="Q70" i="41" s="1"/>
  <c r="P65" i="41"/>
  <c r="P70" i="41" s="1"/>
  <c r="O65" i="41"/>
  <c r="O70" i="41" s="1"/>
  <c r="N65" i="41"/>
  <c r="N70" i="41" s="1"/>
  <c r="M65" i="41"/>
  <c r="M70" i="41" s="1"/>
  <c r="L65" i="41"/>
  <c r="L70" i="41" s="1"/>
  <c r="K65" i="41"/>
  <c r="K70" i="41" s="1"/>
  <c r="J65" i="41"/>
  <c r="J70" i="41" s="1"/>
  <c r="I65" i="41"/>
  <c r="I70" i="41" s="1"/>
  <c r="H65" i="41"/>
  <c r="H70" i="41" s="1"/>
  <c r="G65" i="41"/>
  <c r="G70" i="41" s="1"/>
  <c r="F65" i="41"/>
  <c r="F70" i="41" s="1"/>
  <c r="E65" i="41"/>
  <c r="E70" i="41" s="1"/>
  <c r="D65" i="41"/>
  <c r="D70" i="41" s="1"/>
  <c r="C65" i="41"/>
  <c r="C70" i="41" s="1"/>
  <c r="B65" i="41"/>
  <c r="B70" i="41" s="1"/>
  <c r="T64" i="41"/>
  <c r="T63" i="41"/>
  <c r="T62" i="41"/>
  <c r="T61" i="41"/>
  <c r="T60" i="41"/>
  <c r="T59" i="41"/>
  <c r="T58" i="41"/>
  <c r="Q50" i="41"/>
  <c r="P50" i="41"/>
  <c r="O50" i="41"/>
  <c r="N50" i="41"/>
  <c r="M50" i="41"/>
  <c r="L50" i="41"/>
  <c r="H50" i="41"/>
  <c r="G50" i="41"/>
  <c r="F50" i="41"/>
  <c r="E50" i="41"/>
  <c r="D50" i="41"/>
  <c r="C50" i="41"/>
  <c r="B50" i="41"/>
  <c r="Q49" i="41"/>
  <c r="P49" i="41"/>
  <c r="O49" i="41"/>
  <c r="N49" i="41"/>
  <c r="M49" i="41"/>
  <c r="L49" i="41"/>
  <c r="H49" i="41"/>
  <c r="G49" i="41"/>
  <c r="F49" i="41"/>
  <c r="E49" i="41"/>
  <c r="D49" i="41"/>
  <c r="C49" i="41"/>
  <c r="B49" i="41"/>
  <c r="R48" i="41"/>
  <c r="I48" i="41"/>
  <c r="Q46" i="41"/>
  <c r="Q51" i="41" s="1"/>
  <c r="P46" i="41"/>
  <c r="P51" i="41" s="1"/>
  <c r="O46" i="41"/>
  <c r="O51" i="41" s="1"/>
  <c r="N46" i="41"/>
  <c r="N51" i="41" s="1"/>
  <c r="M46" i="41"/>
  <c r="L46" i="41"/>
  <c r="L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R45" i="41"/>
  <c r="I45" i="41"/>
  <c r="R44" i="41"/>
  <c r="I44" i="41"/>
  <c r="R43" i="41"/>
  <c r="I43" i="41"/>
  <c r="R42" i="41"/>
  <c r="I42" i="41"/>
  <c r="R41" i="41"/>
  <c r="I41" i="41"/>
  <c r="R40" i="41"/>
  <c r="I40" i="41"/>
  <c r="R39" i="41"/>
  <c r="I3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T27" i="41"/>
  <c r="S25" i="41"/>
  <c r="S30" i="41" s="1"/>
  <c r="R25" i="41"/>
  <c r="R30" i="41" s="1"/>
  <c r="Q25" i="41"/>
  <c r="Q30" i="41" s="1"/>
  <c r="P25" i="41"/>
  <c r="P30" i="41" s="1"/>
  <c r="O25" i="41"/>
  <c r="O30" i="41" s="1"/>
  <c r="N25" i="41"/>
  <c r="N30" i="41" s="1"/>
  <c r="M25" i="41"/>
  <c r="M30" i="41" s="1"/>
  <c r="L25" i="41"/>
  <c r="L30" i="41" s="1"/>
  <c r="K25" i="41"/>
  <c r="K30" i="41" s="1"/>
  <c r="J25" i="41"/>
  <c r="J30" i="41" s="1"/>
  <c r="I25" i="41"/>
  <c r="I30" i="41" s="1"/>
  <c r="H25" i="41"/>
  <c r="H30" i="41" s="1"/>
  <c r="G25" i="41"/>
  <c r="G30" i="41" s="1"/>
  <c r="F25" i="41"/>
  <c r="F30" i="41" s="1"/>
  <c r="E25" i="41"/>
  <c r="E30" i="41" s="1"/>
  <c r="D25" i="41"/>
  <c r="D30" i="41" s="1"/>
  <c r="C25" i="41"/>
  <c r="C30" i="41" s="1"/>
  <c r="B25" i="41"/>
  <c r="B30" i="41" s="1"/>
  <c r="T24" i="41"/>
  <c r="T23" i="41"/>
  <c r="T22" i="41"/>
  <c r="T21" i="41"/>
  <c r="T20" i="41"/>
  <c r="T19" i="41"/>
  <c r="T18" i="41"/>
  <c r="R46" i="41" l="1"/>
  <c r="R49" i="41" s="1"/>
  <c r="M51" i="41"/>
  <c r="I46" i="41"/>
  <c r="T25" i="41"/>
  <c r="T65" i="41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R47" i="41" l="1"/>
  <c r="T68" i="41"/>
  <c r="T66" i="41"/>
  <c r="I49" i="41"/>
  <c r="I47" i="41"/>
  <c r="T26" i="41"/>
  <c r="U27" i="41"/>
  <c r="S69" i="39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H51" i="39"/>
  <c r="Q50" i="39"/>
  <c r="P50" i="39"/>
  <c r="O50" i="39"/>
  <c r="N50" i="39"/>
  <c r="M50" i="39"/>
  <c r="L50" i="39"/>
  <c r="H50" i="39"/>
  <c r="G50" i="39"/>
  <c r="F50" i="39"/>
  <c r="E50" i="39"/>
  <c r="D50" i="39"/>
  <c r="C50" i="39"/>
  <c r="B50" i="39"/>
  <c r="Q49" i="39"/>
  <c r="P49" i="39"/>
  <c r="O49" i="39"/>
  <c r="N49" i="39"/>
  <c r="M49" i="39"/>
  <c r="L49" i="39"/>
  <c r="H49" i="39"/>
  <c r="G49" i="39"/>
  <c r="F49" i="39"/>
  <c r="E49" i="39"/>
  <c r="D49" i="39"/>
  <c r="C49" i="39"/>
  <c r="B49" i="39"/>
  <c r="R48" i="39"/>
  <c r="I48" i="39"/>
  <c r="Q46" i="39"/>
  <c r="Q51" i="39" s="1"/>
  <c r="P46" i="39"/>
  <c r="P51" i="39" s="1"/>
  <c r="O46" i="39"/>
  <c r="O51" i="39" s="1"/>
  <c r="N46" i="39"/>
  <c r="N51" i="39" s="1"/>
  <c r="M46" i="39"/>
  <c r="M51" i="39" s="1"/>
  <c r="L46" i="39"/>
  <c r="L51" i="39" s="1"/>
  <c r="H46" i="39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B51" i="39" s="1"/>
  <c r="R45" i="39"/>
  <c r="I45" i="39"/>
  <c r="R44" i="39"/>
  <c r="I44" i="39"/>
  <c r="R43" i="39"/>
  <c r="I43" i="39"/>
  <c r="R42" i="39"/>
  <c r="I42" i="39"/>
  <c r="R41" i="39"/>
  <c r="I41" i="39"/>
  <c r="R40" i="39"/>
  <c r="I40" i="39"/>
  <c r="R39" i="39"/>
  <c r="I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B28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T65" i="39" l="1"/>
  <c r="T68" i="39" s="1"/>
  <c r="I46" i="39"/>
  <c r="I49" i="39" s="1"/>
  <c r="T25" i="39"/>
  <c r="R46" i="39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C65" i="38"/>
  <c r="C70" i="38" s="1"/>
  <c r="B65" i="38"/>
  <c r="B70" i="38" s="1"/>
  <c r="T64" i="38"/>
  <c r="T63" i="38"/>
  <c r="T62" i="38"/>
  <c r="T61" i="38"/>
  <c r="T60" i="38"/>
  <c r="T59" i="38"/>
  <c r="T58" i="38"/>
  <c r="H51" i="38"/>
  <c r="Q50" i="38"/>
  <c r="P50" i="38"/>
  <c r="O50" i="38"/>
  <c r="N50" i="38"/>
  <c r="M50" i="38"/>
  <c r="L50" i="38"/>
  <c r="H50" i="38"/>
  <c r="G50" i="38"/>
  <c r="F50" i="38"/>
  <c r="E50" i="38"/>
  <c r="D50" i="38"/>
  <c r="C50" i="38"/>
  <c r="B50" i="38"/>
  <c r="Q49" i="38"/>
  <c r="P49" i="38"/>
  <c r="O49" i="38"/>
  <c r="N49" i="38"/>
  <c r="M49" i="38"/>
  <c r="L49" i="38"/>
  <c r="H49" i="38"/>
  <c r="G49" i="38"/>
  <c r="F49" i="38"/>
  <c r="E49" i="38"/>
  <c r="D49" i="38"/>
  <c r="C49" i="38"/>
  <c r="B49" i="38"/>
  <c r="R48" i="38"/>
  <c r="I48" i="38"/>
  <c r="Q46" i="38"/>
  <c r="Q51" i="38" s="1"/>
  <c r="P46" i="38"/>
  <c r="P51" i="38" s="1"/>
  <c r="O46" i="38"/>
  <c r="O51" i="38" s="1"/>
  <c r="N46" i="38"/>
  <c r="N51" i="38" s="1"/>
  <c r="M46" i="38"/>
  <c r="M51" i="38" s="1"/>
  <c r="L46" i="38"/>
  <c r="L51" i="38" s="1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R45" i="38"/>
  <c r="I45" i="38"/>
  <c r="R44" i="38"/>
  <c r="I44" i="38"/>
  <c r="R43" i="38"/>
  <c r="I43" i="38"/>
  <c r="R42" i="38"/>
  <c r="I42" i="38"/>
  <c r="R41" i="38"/>
  <c r="I41" i="38"/>
  <c r="R40" i="38"/>
  <c r="I40" i="38"/>
  <c r="R39" i="38"/>
  <c r="I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66" i="39" l="1"/>
  <c r="I47" i="39"/>
  <c r="R49" i="39"/>
  <c r="R47" i="39"/>
  <c r="T26" i="39"/>
  <c r="U27" i="39"/>
  <c r="T65" i="38"/>
  <c r="T66" i="38" s="1"/>
  <c r="D70" i="38"/>
  <c r="I46" i="38"/>
  <c r="I47" i="38" s="1"/>
  <c r="T25" i="38"/>
  <c r="R46" i="38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68" i="38" l="1"/>
  <c r="I49" i="38"/>
  <c r="R49" i="38"/>
  <c r="R47" i="38"/>
  <c r="U27" i="38"/>
  <c r="T26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C65" i="37"/>
  <c r="C70" i="37" s="1"/>
  <c r="B65" i="37"/>
  <c r="B70" i="37" s="1"/>
  <c r="T64" i="37"/>
  <c r="T63" i="37"/>
  <c r="T62" i="37"/>
  <c r="T61" i="37"/>
  <c r="T60" i="37"/>
  <c r="T59" i="37"/>
  <c r="T58" i="37"/>
  <c r="H51" i="37"/>
  <c r="Q50" i="37"/>
  <c r="P50" i="37"/>
  <c r="O50" i="37"/>
  <c r="N50" i="37"/>
  <c r="M50" i="37"/>
  <c r="L50" i="37"/>
  <c r="H50" i="37"/>
  <c r="G50" i="37"/>
  <c r="F50" i="37"/>
  <c r="E50" i="37"/>
  <c r="D50" i="37"/>
  <c r="C50" i="37"/>
  <c r="B50" i="37"/>
  <c r="Q49" i="37"/>
  <c r="P49" i="37"/>
  <c r="O49" i="37"/>
  <c r="N49" i="37"/>
  <c r="M49" i="37"/>
  <c r="L49" i="37"/>
  <c r="H49" i="37"/>
  <c r="G49" i="37"/>
  <c r="F49" i="37"/>
  <c r="E49" i="37"/>
  <c r="D49" i="37"/>
  <c r="C49" i="37"/>
  <c r="B49" i="37"/>
  <c r="R48" i="37"/>
  <c r="I48" i="37"/>
  <c r="Q46" i="37"/>
  <c r="Q51" i="37" s="1"/>
  <c r="P46" i="37"/>
  <c r="P51" i="37" s="1"/>
  <c r="O46" i="37"/>
  <c r="O51" i="37" s="1"/>
  <c r="N46" i="37"/>
  <c r="N51" i="37" s="1"/>
  <c r="M46" i="37"/>
  <c r="M51" i="37" s="1"/>
  <c r="L46" i="37"/>
  <c r="L51" i="37" s="1"/>
  <c r="H46" i="37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R45" i="37"/>
  <c r="I45" i="37"/>
  <c r="R44" i="37"/>
  <c r="I44" i="37"/>
  <c r="R43" i="37"/>
  <c r="I43" i="37"/>
  <c r="R42" i="37"/>
  <c r="I42" i="37"/>
  <c r="R41" i="37"/>
  <c r="I41" i="37"/>
  <c r="R40" i="37"/>
  <c r="I40" i="37"/>
  <c r="R39" i="37"/>
  <c r="I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65" i="37" l="1"/>
  <c r="T66" i="37" s="1"/>
  <c r="I46" i="37"/>
  <c r="D70" i="37"/>
  <c r="T25" i="37"/>
  <c r="R46" i="37"/>
  <c r="Q49" i="36"/>
  <c r="P49" i="36"/>
  <c r="O49" i="36"/>
  <c r="N49" i="36"/>
  <c r="M49" i="36"/>
  <c r="L49" i="36"/>
  <c r="S68" i="36"/>
  <c r="R68" i="36"/>
  <c r="Q68" i="36"/>
  <c r="P68" i="36"/>
  <c r="O68" i="36"/>
  <c r="N68" i="36"/>
  <c r="M68" i="36"/>
  <c r="L68" i="36"/>
  <c r="K68" i="36"/>
  <c r="J68" i="36"/>
  <c r="I68" i="36"/>
  <c r="H68" i="36"/>
  <c r="G68" i="36"/>
  <c r="F68" i="36"/>
  <c r="E68" i="36"/>
  <c r="D68" i="36"/>
  <c r="C68" i="36"/>
  <c r="B68" i="36"/>
  <c r="T68" i="37" l="1"/>
  <c r="R49" i="37"/>
  <c r="R47" i="37"/>
  <c r="U27" i="37"/>
  <c r="T26" i="37"/>
  <c r="I49" i="37"/>
  <c r="I47" i="37"/>
  <c r="S69" i="36"/>
  <c r="R69" i="36"/>
  <c r="Q69" i="36"/>
  <c r="P69" i="36"/>
  <c r="O69" i="36"/>
  <c r="N69" i="36"/>
  <c r="M69" i="36"/>
  <c r="L69" i="36"/>
  <c r="K69" i="36"/>
  <c r="J69" i="36"/>
  <c r="I69" i="36"/>
  <c r="H69" i="36"/>
  <c r="G69" i="36"/>
  <c r="F69" i="36"/>
  <c r="E69" i="36"/>
  <c r="D69" i="36"/>
  <c r="C69" i="36"/>
  <c r="B69" i="36"/>
  <c r="T67" i="36"/>
  <c r="S65" i="36"/>
  <c r="S70" i="36" s="1"/>
  <c r="R65" i="36"/>
  <c r="R70" i="36" s="1"/>
  <c r="Q65" i="36"/>
  <c r="Q70" i="36" s="1"/>
  <c r="P65" i="36"/>
  <c r="P70" i="36" s="1"/>
  <c r="O65" i="36"/>
  <c r="O70" i="36" s="1"/>
  <c r="N65" i="36"/>
  <c r="N70" i="36" s="1"/>
  <c r="M65" i="36"/>
  <c r="M70" i="36" s="1"/>
  <c r="L65" i="36"/>
  <c r="L70" i="36" s="1"/>
  <c r="K65" i="36"/>
  <c r="K70" i="36" s="1"/>
  <c r="J65" i="36"/>
  <c r="J70" i="36" s="1"/>
  <c r="I65" i="36"/>
  <c r="I70" i="36" s="1"/>
  <c r="H65" i="36"/>
  <c r="H70" i="36" s="1"/>
  <c r="G65" i="36"/>
  <c r="G70" i="36" s="1"/>
  <c r="F65" i="36"/>
  <c r="F70" i="36" s="1"/>
  <c r="E65" i="36"/>
  <c r="E70" i="36" s="1"/>
  <c r="D65" i="36"/>
  <c r="C65" i="36"/>
  <c r="C70" i="36" s="1"/>
  <c r="B65" i="36"/>
  <c r="B70" i="36" s="1"/>
  <c r="T64" i="36"/>
  <c r="T63" i="36"/>
  <c r="T62" i="36"/>
  <c r="T61" i="36"/>
  <c r="T60" i="36"/>
  <c r="T59" i="36"/>
  <c r="T58" i="36"/>
  <c r="H51" i="36"/>
  <c r="Q50" i="36"/>
  <c r="P50" i="36"/>
  <c r="O50" i="36"/>
  <c r="N50" i="36"/>
  <c r="M50" i="36"/>
  <c r="L50" i="36"/>
  <c r="H50" i="36"/>
  <c r="G50" i="36"/>
  <c r="F50" i="36"/>
  <c r="E50" i="36"/>
  <c r="D50" i="36"/>
  <c r="C50" i="36"/>
  <c r="B50" i="36"/>
  <c r="H49" i="36"/>
  <c r="G49" i="36"/>
  <c r="F49" i="36"/>
  <c r="E49" i="36"/>
  <c r="D49" i="36"/>
  <c r="C49" i="36"/>
  <c r="B49" i="36"/>
  <c r="R48" i="36"/>
  <c r="I48" i="36"/>
  <c r="Q46" i="36"/>
  <c r="Q51" i="36" s="1"/>
  <c r="P46" i="36"/>
  <c r="P51" i="36" s="1"/>
  <c r="O46" i="36"/>
  <c r="O51" i="36" s="1"/>
  <c r="N46" i="36"/>
  <c r="N51" i="36" s="1"/>
  <c r="M46" i="36"/>
  <c r="M51" i="36" s="1"/>
  <c r="L46" i="36"/>
  <c r="L51" i="36" s="1"/>
  <c r="H46" i="36"/>
  <c r="G46" i="36"/>
  <c r="G51" i="36" s="1"/>
  <c r="F46" i="36"/>
  <c r="F51" i="36" s="1"/>
  <c r="E46" i="36"/>
  <c r="E51" i="36" s="1"/>
  <c r="D46" i="36"/>
  <c r="D51" i="36" s="1"/>
  <c r="C46" i="36"/>
  <c r="C51" i="36" s="1"/>
  <c r="B46" i="36"/>
  <c r="B51" i="36" s="1"/>
  <c r="R45" i="36"/>
  <c r="I45" i="36"/>
  <c r="R44" i="36"/>
  <c r="I44" i="36"/>
  <c r="R43" i="36"/>
  <c r="I43" i="36"/>
  <c r="R42" i="36"/>
  <c r="I42" i="36"/>
  <c r="R41" i="36"/>
  <c r="I41" i="36"/>
  <c r="R40" i="36"/>
  <c r="I40" i="36"/>
  <c r="R39" i="36"/>
  <c r="I39" i="36"/>
  <c r="S29" i="36"/>
  <c r="R29" i="36"/>
  <c r="Q29" i="36"/>
  <c r="P29" i="36"/>
  <c r="O29" i="36"/>
  <c r="N29" i="36"/>
  <c r="M29" i="36"/>
  <c r="L29" i="36"/>
  <c r="K29" i="36"/>
  <c r="J29" i="36"/>
  <c r="I29" i="36"/>
  <c r="H29" i="36"/>
  <c r="G29" i="36"/>
  <c r="F29" i="36"/>
  <c r="E29" i="36"/>
  <c r="D29" i="36"/>
  <c r="C29" i="36"/>
  <c r="B29" i="36"/>
  <c r="S28" i="36"/>
  <c r="R28" i="36"/>
  <c r="Q28" i="36"/>
  <c r="P28" i="36"/>
  <c r="O28" i="36"/>
  <c r="N28" i="36"/>
  <c r="M28" i="36"/>
  <c r="L28" i="36"/>
  <c r="K28" i="36"/>
  <c r="J28" i="36"/>
  <c r="I28" i="36"/>
  <c r="H28" i="36"/>
  <c r="G28" i="36"/>
  <c r="F28" i="36"/>
  <c r="E28" i="36"/>
  <c r="D28" i="36"/>
  <c r="C28" i="36"/>
  <c r="B28" i="36"/>
  <c r="T27" i="36"/>
  <c r="S25" i="36"/>
  <c r="S30" i="36" s="1"/>
  <c r="R25" i="36"/>
  <c r="R30" i="36" s="1"/>
  <c r="Q25" i="36"/>
  <c r="Q30" i="36" s="1"/>
  <c r="P25" i="36"/>
  <c r="P30" i="36" s="1"/>
  <c r="O25" i="36"/>
  <c r="O30" i="36" s="1"/>
  <c r="N25" i="36"/>
  <c r="N30" i="36" s="1"/>
  <c r="M25" i="36"/>
  <c r="M30" i="36" s="1"/>
  <c r="L25" i="36"/>
  <c r="L30" i="36" s="1"/>
  <c r="K25" i="36"/>
  <c r="K30" i="36" s="1"/>
  <c r="J25" i="36"/>
  <c r="J30" i="36" s="1"/>
  <c r="I25" i="36"/>
  <c r="I30" i="36" s="1"/>
  <c r="H25" i="36"/>
  <c r="H30" i="36" s="1"/>
  <c r="G25" i="36"/>
  <c r="G30" i="36" s="1"/>
  <c r="F25" i="36"/>
  <c r="F30" i="36" s="1"/>
  <c r="E25" i="36"/>
  <c r="E30" i="36" s="1"/>
  <c r="D25" i="36"/>
  <c r="D30" i="36" s="1"/>
  <c r="C25" i="36"/>
  <c r="C30" i="36" s="1"/>
  <c r="B25" i="36"/>
  <c r="B30" i="36" s="1"/>
  <c r="T24" i="36"/>
  <c r="T23" i="36"/>
  <c r="T22" i="36"/>
  <c r="T21" i="36"/>
  <c r="T20" i="36"/>
  <c r="T19" i="36"/>
  <c r="T18" i="36"/>
  <c r="T65" i="36" l="1"/>
  <c r="T66" i="36" s="1"/>
  <c r="D70" i="36"/>
  <c r="T25" i="36"/>
  <c r="I46" i="36"/>
  <c r="R46" i="36"/>
  <c r="Q49" i="35"/>
  <c r="P49" i="35"/>
  <c r="O49" i="35"/>
  <c r="N49" i="35"/>
  <c r="M49" i="35"/>
  <c r="L4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8" i="36" l="1"/>
  <c r="R49" i="36"/>
  <c r="R47" i="36"/>
  <c r="U27" i="36"/>
  <c r="T26" i="36"/>
  <c r="I47" i="36"/>
  <c r="I49" i="36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H51" i="35"/>
  <c r="Q50" i="35"/>
  <c r="P50" i="35"/>
  <c r="O50" i="35"/>
  <c r="N50" i="35"/>
  <c r="M50" i="35"/>
  <c r="L50" i="35"/>
  <c r="H50" i="35"/>
  <c r="G50" i="35"/>
  <c r="F50" i="35"/>
  <c r="E50" i="35"/>
  <c r="D50" i="35"/>
  <c r="C50" i="35"/>
  <c r="B50" i="35"/>
  <c r="H49" i="35"/>
  <c r="G49" i="35"/>
  <c r="F49" i="35"/>
  <c r="E49" i="35"/>
  <c r="D49" i="35"/>
  <c r="C49" i="35"/>
  <c r="B49" i="35"/>
  <c r="R48" i="35"/>
  <c r="I48" i="35"/>
  <c r="Q46" i="35"/>
  <c r="Q51" i="35" s="1"/>
  <c r="P46" i="35"/>
  <c r="P51" i="35" s="1"/>
  <c r="O46" i="35"/>
  <c r="O51" i="35" s="1"/>
  <c r="N46" i="35"/>
  <c r="N51" i="35" s="1"/>
  <c r="M46" i="35"/>
  <c r="M51" i="35" s="1"/>
  <c r="L46" i="35"/>
  <c r="L51" i="35" s="1"/>
  <c r="H46" i="35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R45" i="35"/>
  <c r="I45" i="35"/>
  <c r="R44" i="35"/>
  <c r="I44" i="35"/>
  <c r="R43" i="35"/>
  <c r="I43" i="35"/>
  <c r="R42" i="35"/>
  <c r="I42" i="35"/>
  <c r="R41" i="35"/>
  <c r="I41" i="35"/>
  <c r="R40" i="35"/>
  <c r="I40" i="35"/>
  <c r="R39" i="35"/>
  <c r="I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5" i="35" l="1"/>
  <c r="T68" i="35" s="1"/>
  <c r="I46" i="35"/>
  <c r="R46" i="35"/>
  <c r="T25" i="35"/>
  <c r="H49" i="31"/>
  <c r="G49" i="31"/>
  <c r="F49" i="31"/>
  <c r="E49" i="31"/>
  <c r="D49" i="31"/>
  <c r="C49" i="31"/>
  <c r="B49" i="31"/>
  <c r="T66" i="35" l="1"/>
  <c r="I49" i="35"/>
  <c r="I47" i="35"/>
  <c r="R49" i="35"/>
  <c r="R47" i="35"/>
  <c r="U27" i="35"/>
  <c r="T26" i="35"/>
  <c r="E24" i="32"/>
  <c r="B7" i="33"/>
  <c r="B3" i="33"/>
  <c r="B4" i="33" s="1"/>
  <c r="E25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B9" i="33" l="1"/>
  <c r="B10" i="33" s="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D70" i="31" s="1"/>
  <c r="C65" i="31"/>
  <c r="C70" i="31" s="1"/>
  <c r="B65" i="31"/>
  <c r="B70" i="31" s="1"/>
  <c r="T64" i="31"/>
  <c r="T63" i="31"/>
  <c r="T62" i="31"/>
  <c r="T61" i="31"/>
  <c r="T60" i="31"/>
  <c r="T59" i="31"/>
  <c r="T58" i="31"/>
  <c r="H51" i="31"/>
  <c r="Q50" i="31"/>
  <c r="P50" i="31"/>
  <c r="O50" i="31"/>
  <c r="N50" i="31"/>
  <c r="M50" i="31"/>
  <c r="L50" i="31"/>
  <c r="H50" i="31"/>
  <c r="G50" i="31"/>
  <c r="F50" i="31"/>
  <c r="E50" i="31"/>
  <c r="D50" i="31"/>
  <c r="C50" i="31"/>
  <c r="B50" i="31"/>
  <c r="Q49" i="31"/>
  <c r="P49" i="31"/>
  <c r="O49" i="31"/>
  <c r="N49" i="31"/>
  <c r="M49" i="31"/>
  <c r="L49" i="31"/>
  <c r="R48" i="31"/>
  <c r="I48" i="31"/>
  <c r="Q46" i="31"/>
  <c r="Q51" i="31" s="1"/>
  <c r="P46" i="31"/>
  <c r="P51" i="31" s="1"/>
  <c r="O46" i="31"/>
  <c r="O51" i="31" s="1"/>
  <c r="N46" i="31"/>
  <c r="N51" i="31" s="1"/>
  <c r="M46" i="31"/>
  <c r="M51" i="31" s="1"/>
  <c r="L46" i="31"/>
  <c r="L51" i="31" s="1"/>
  <c r="H46" i="3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B51" i="31" s="1"/>
  <c r="R45" i="31"/>
  <c r="I45" i="31"/>
  <c r="R44" i="31"/>
  <c r="I44" i="31"/>
  <c r="R43" i="31"/>
  <c r="I43" i="31"/>
  <c r="R42" i="31"/>
  <c r="I42" i="31"/>
  <c r="R41" i="31"/>
  <c r="I41" i="31"/>
  <c r="R40" i="31"/>
  <c r="I40" i="31"/>
  <c r="R39" i="31"/>
  <c r="I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I46" i="31"/>
  <c r="L70" i="31"/>
  <c r="T25" i="31"/>
  <c r="R46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H51" i="30"/>
  <c r="E51" i="30"/>
  <c r="Q50" i="30"/>
  <c r="P50" i="30"/>
  <c r="O50" i="30"/>
  <c r="N50" i="30"/>
  <c r="M50" i="30"/>
  <c r="L50" i="30"/>
  <c r="H50" i="30"/>
  <c r="G50" i="30"/>
  <c r="F50" i="30"/>
  <c r="E50" i="30"/>
  <c r="D50" i="30"/>
  <c r="C50" i="30"/>
  <c r="B50" i="30"/>
  <c r="Q49" i="30"/>
  <c r="P49" i="30"/>
  <c r="O49" i="30"/>
  <c r="N49" i="30"/>
  <c r="M49" i="30"/>
  <c r="L49" i="30"/>
  <c r="H49" i="30"/>
  <c r="G49" i="30"/>
  <c r="F49" i="30"/>
  <c r="E49" i="30"/>
  <c r="D49" i="30"/>
  <c r="C49" i="30"/>
  <c r="B49" i="30"/>
  <c r="R48" i="30"/>
  <c r="I48" i="30"/>
  <c r="Q46" i="30"/>
  <c r="P46" i="30"/>
  <c r="P51" i="30" s="1"/>
  <c r="O46" i="30"/>
  <c r="O51" i="30" s="1"/>
  <c r="N46" i="30"/>
  <c r="N51" i="30" s="1"/>
  <c r="M46" i="30"/>
  <c r="M51" i="30" s="1"/>
  <c r="L46" i="30"/>
  <c r="L51" i="30" s="1"/>
  <c r="H46" i="30"/>
  <c r="G46" i="30"/>
  <c r="G51" i="30" s="1"/>
  <c r="F46" i="30"/>
  <c r="F51" i="30" s="1"/>
  <c r="E46" i="30"/>
  <c r="D46" i="30"/>
  <c r="D51" i="30" s="1"/>
  <c r="C46" i="30"/>
  <c r="C51" i="30" s="1"/>
  <c r="B46" i="30"/>
  <c r="B51" i="30" s="1"/>
  <c r="R45" i="30"/>
  <c r="I45" i="30"/>
  <c r="R44" i="30"/>
  <c r="I44" i="30"/>
  <c r="R43" i="30"/>
  <c r="I43" i="30"/>
  <c r="R42" i="30"/>
  <c r="I42" i="30"/>
  <c r="R41" i="30"/>
  <c r="I41" i="30"/>
  <c r="R40" i="30"/>
  <c r="I40" i="30"/>
  <c r="R39" i="30"/>
  <c r="I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B30" i="30" s="1"/>
  <c r="T24" i="30"/>
  <c r="T23" i="30"/>
  <c r="T22" i="30"/>
  <c r="T21" i="30"/>
  <c r="T20" i="30"/>
  <c r="T19" i="30"/>
  <c r="T18" i="30"/>
  <c r="T66" i="31" l="1"/>
  <c r="R49" i="31"/>
  <c r="R47" i="31"/>
  <c r="U27" i="31"/>
  <c r="T26" i="31"/>
  <c r="I49" i="31"/>
  <c r="I47" i="31"/>
  <c r="T65" i="30"/>
  <c r="T66" i="30" s="1"/>
  <c r="R46" i="30"/>
  <c r="R49" i="30" s="1"/>
  <c r="I46" i="30"/>
  <c r="T25" i="30"/>
  <c r="Q51" i="30"/>
  <c r="M42" i="2"/>
  <c r="O46" i="29"/>
  <c r="O51" i="29" s="1"/>
  <c r="O49" i="29"/>
  <c r="O50" i="29"/>
  <c r="T68" i="30" l="1"/>
  <c r="R47" i="30"/>
  <c r="I49" i="30"/>
  <c r="I47" i="30"/>
  <c r="U27" i="30"/>
  <c r="T26" i="30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Q50" i="29"/>
  <c r="P50" i="29"/>
  <c r="N50" i="29"/>
  <c r="M50" i="29"/>
  <c r="L50" i="29"/>
  <c r="H50" i="29"/>
  <c r="G50" i="29"/>
  <c r="F50" i="29"/>
  <c r="E50" i="29"/>
  <c r="D50" i="29"/>
  <c r="C50" i="29"/>
  <c r="B50" i="29"/>
  <c r="Q49" i="29"/>
  <c r="P49" i="29"/>
  <c r="N49" i="29"/>
  <c r="M49" i="29"/>
  <c r="L49" i="29"/>
  <c r="H49" i="29"/>
  <c r="G49" i="29"/>
  <c r="F49" i="29"/>
  <c r="E49" i="29"/>
  <c r="D49" i="29"/>
  <c r="C49" i="29"/>
  <c r="B49" i="29"/>
  <c r="R48" i="29"/>
  <c r="I48" i="29"/>
  <c r="Q46" i="29"/>
  <c r="Q51" i="29" s="1"/>
  <c r="P46" i="29"/>
  <c r="P51" i="29" s="1"/>
  <c r="N46" i="29"/>
  <c r="N51" i="29" s="1"/>
  <c r="M46" i="29"/>
  <c r="M51" i="29" s="1"/>
  <c r="L46" i="29"/>
  <c r="L51" i="29" s="1"/>
  <c r="H46" i="29"/>
  <c r="H51" i="29" s="1"/>
  <c r="G46" i="29"/>
  <c r="G51" i="29" s="1"/>
  <c r="F46" i="29"/>
  <c r="F51" i="29" s="1"/>
  <c r="E46" i="29"/>
  <c r="E51" i="29" s="1"/>
  <c r="D46" i="29"/>
  <c r="C46" i="29"/>
  <c r="C51" i="29" s="1"/>
  <c r="B46" i="29"/>
  <c r="B51" i="29" s="1"/>
  <c r="R45" i="29"/>
  <c r="I45" i="29"/>
  <c r="R44" i="29"/>
  <c r="I44" i="29"/>
  <c r="R43" i="29"/>
  <c r="I43" i="29"/>
  <c r="R42" i="29"/>
  <c r="I42" i="29"/>
  <c r="R41" i="29"/>
  <c r="I41" i="29"/>
  <c r="R40" i="29"/>
  <c r="I40" i="29"/>
  <c r="R39" i="29"/>
  <c r="I3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T27" i="29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T24" i="29"/>
  <c r="T23" i="29"/>
  <c r="T22" i="29"/>
  <c r="T21" i="29"/>
  <c r="T20" i="29"/>
  <c r="T19" i="29"/>
  <c r="T18" i="29"/>
  <c r="R46" i="29" l="1"/>
  <c r="R49" i="29" s="1"/>
  <c r="I46" i="29"/>
  <c r="I49" i="29" s="1"/>
  <c r="D51" i="29"/>
  <c r="T25" i="29"/>
  <c r="T65" i="29"/>
  <c r="S69" i="28"/>
  <c r="R69" i="28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B69" i="28"/>
  <c r="S68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B68" i="28"/>
  <c r="T67" i="28"/>
  <c r="S65" i="28"/>
  <c r="S70" i="28" s="1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T64" i="28"/>
  <c r="T63" i="28"/>
  <c r="T62" i="28"/>
  <c r="T61" i="28"/>
  <c r="T60" i="28"/>
  <c r="T59" i="28"/>
  <c r="T58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P51" i="28" s="1"/>
  <c r="O46" i="28"/>
  <c r="O51" i="28" s="1"/>
  <c r="N46" i="28"/>
  <c r="N51" i="28" s="1"/>
  <c r="M46" i="28"/>
  <c r="M51" i="28" s="1"/>
  <c r="L46" i="28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T27" i="28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T24" i="28"/>
  <c r="T23" i="28"/>
  <c r="T22" i="28"/>
  <c r="T21" i="28"/>
  <c r="T20" i="28"/>
  <c r="T19" i="28"/>
  <c r="T18" i="28"/>
  <c r="R47" i="29" l="1"/>
  <c r="I47" i="29"/>
  <c r="T26" i="29"/>
  <c r="U27" i="29"/>
  <c r="T68" i="29"/>
  <c r="T66" i="29"/>
  <c r="Q46" i="28"/>
  <c r="I46" i="28"/>
  <c r="I47" i="28" s="1"/>
  <c r="Q49" i="28"/>
  <c r="Q47" i="28"/>
  <c r="T25" i="28"/>
  <c r="T65" i="28"/>
  <c r="L51" i="28"/>
  <c r="I49" i="28"/>
  <c r="E18" i="2"/>
  <c r="F18" i="2"/>
  <c r="F25" i="27"/>
  <c r="F30" i="27" s="1"/>
  <c r="F28" i="27"/>
  <c r="F29" i="27"/>
  <c r="T68" i="28" l="1"/>
  <c r="T66" i="28"/>
  <c r="T26" i="28"/>
  <c r="U27" i="28"/>
  <c r="B30" i="2"/>
  <c r="E65" i="27"/>
  <c r="E70" i="27" s="1"/>
  <c r="F65" i="27"/>
  <c r="F70" i="27" s="1"/>
  <c r="G65" i="27"/>
  <c r="G70" i="27" s="1"/>
  <c r="H65" i="27"/>
  <c r="H70" i="27" s="1"/>
  <c r="I65" i="27"/>
  <c r="I70" i="27" s="1"/>
  <c r="J65" i="27"/>
  <c r="J70" i="27" s="1"/>
  <c r="K65" i="27"/>
  <c r="L65" i="27"/>
  <c r="L70" i="27" s="1"/>
  <c r="M65" i="27"/>
  <c r="M70" i="27" s="1"/>
  <c r="N65" i="27"/>
  <c r="N70" i="27" s="1"/>
  <c r="O65" i="27"/>
  <c r="O70" i="27" s="1"/>
  <c r="P65" i="27"/>
  <c r="P70" i="27" s="1"/>
  <c r="Q65" i="27"/>
  <c r="Q70" i="27" s="1"/>
  <c r="R65" i="27"/>
  <c r="R70" i="27" s="1"/>
  <c r="E68" i="27"/>
  <c r="F68" i="27"/>
  <c r="G68" i="27"/>
  <c r="H68" i="27"/>
  <c r="I68" i="27"/>
  <c r="J68" i="27"/>
  <c r="K68" i="27"/>
  <c r="L68" i="27"/>
  <c r="M68" i="27"/>
  <c r="N68" i="27"/>
  <c r="O68" i="27"/>
  <c r="P68" i="27"/>
  <c r="Q68" i="27"/>
  <c r="R68" i="27"/>
  <c r="E69" i="27"/>
  <c r="F69" i="27"/>
  <c r="G69" i="27"/>
  <c r="H69" i="27"/>
  <c r="I69" i="27"/>
  <c r="J69" i="27"/>
  <c r="K69" i="27"/>
  <c r="L69" i="27"/>
  <c r="M69" i="27"/>
  <c r="N69" i="27"/>
  <c r="O69" i="27"/>
  <c r="P69" i="27"/>
  <c r="Q69" i="27"/>
  <c r="R69" i="27"/>
  <c r="K70" i="27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S30" i="2"/>
  <c r="R30" i="2"/>
  <c r="D30" i="2"/>
  <c r="C30" i="2"/>
  <c r="T29" i="2"/>
  <c r="T28" i="2"/>
  <c r="T27" i="2"/>
  <c r="T26" i="2"/>
  <c r="T25" i="2"/>
  <c r="T24" i="2"/>
  <c r="T23" i="2"/>
  <c r="O42" i="2"/>
  <c r="N42" i="2"/>
  <c r="L42" i="2"/>
  <c r="K42" i="2"/>
  <c r="J42" i="2"/>
  <c r="P41" i="2"/>
  <c r="P40" i="2"/>
  <c r="P39" i="2"/>
  <c r="P38" i="2"/>
  <c r="P37" i="2"/>
  <c r="P36" i="2"/>
  <c r="P35" i="2"/>
  <c r="T30" i="2" l="1"/>
  <c r="P42" i="2"/>
  <c r="S69" i="27"/>
  <c r="D69" i="27"/>
  <c r="C69" i="27"/>
  <c r="B69" i="27"/>
  <c r="S68" i="27"/>
  <c r="D68" i="27"/>
  <c r="C68" i="27"/>
  <c r="B68" i="27"/>
  <c r="T67" i="27"/>
  <c r="S65" i="27"/>
  <c r="S70" i="27" s="1"/>
  <c r="D65" i="27"/>
  <c r="D70" i="27" s="1"/>
  <c r="C65" i="27"/>
  <c r="B65" i="27"/>
  <c r="B70" i="27" s="1"/>
  <c r="T64" i="27"/>
  <c r="T63" i="27"/>
  <c r="T62" i="27"/>
  <c r="T61" i="27"/>
  <c r="T60" i="27"/>
  <c r="T59" i="27"/>
  <c r="T58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P51" i="27" s="1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T65" i="27" l="1"/>
  <c r="T66" i="27" s="1"/>
  <c r="Q46" i="27"/>
  <c r="Q49" i="27" s="1"/>
  <c r="I46" i="27"/>
  <c r="W25" i="27"/>
  <c r="L51" i="27"/>
  <c r="C70" i="27"/>
  <c r="B18" i="2"/>
  <c r="C18" i="2"/>
  <c r="C29" i="26"/>
  <c r="C28" i="26"/>
  <c r="C25" i="26"/>
  <c r="C30" i="26" s="1"/>
  <c r="T68" i="27" l="1"/>
  <c r="Q47" i="27"/>
  <c r="X27" i="27"/>
  <c r="W26" i="27"/>
  <c r="I49" i="27"/>
  <c r="I47" i="27"/>
  <c r="F69" i="26"/>
  <c r="E69" i="26"/>
  <c r="D69" i="26"/>
  <c r="C69" i="26"/>
  <c r="B69" i="26"/>
  <c r="F68" i="26"/>
  <c r="E68" i="26"/>
  <c r="D68" i="26"/>
  <c r="C68" i="26"/>
  <c r="B68" i="26"/>
  <c r="G67" i="26"/>
  <c r="F65" i="26"/>
  <c r="F70" i="26" s="1"/>
  <c r="E65" i="26"/>
  <c r="E70" i="26" s="1"/>
  <c r="D65" i="26"/>
  <c r="D70" i="26" s="1"/>
  <c r="C65" i="26"/>
  <c r="C70" i="26" s="1"/>
  <c r="B65" i="26"/>
  <c r="G64" i="26"/>
  <c r="G63" i="26"/>
  <c r="G62" i="26"/>
  <c r="G61" i="26"/>
  <c r="G60" i="26"/>
  <c r="G59" i="26"/>
  <c r="G58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P51" i="26" s="1"/>
  <c r="O46" i="26"/>
  <c r="O51" i="26" s="1"/>
  <c r="N46" i="26"/>
  <c r="N51" i="26" s="1"/>
  <c r="M46" i="26"/>
  <c r="M51" i="26" s="1"/>
  <c r="L46" i="26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B29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B28" i="26"/>
  <c r="V27" i="26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B25" i="26"/>
  <c r="V24" i="26"/>
  <c r="V23" i="26"/>
  <c r="V22" i="26"/>
  <c r="V21" i="26"/>
  <c r="V20" i="26"/>
  <c r="V19" i="26"/>
  <c r="V18" i="26"/>
  <c r="Q46" i="26" l="1"/>
  <c r="Q47" i="26" s="1"/>
  <c r="G65" i="26"/>
  <c r="G66" i="26" s="1"/>
  <c r="I46" i="26"/>
  <c r="I47" i="26" s="1"/>
  <c r="V25" i="26"/>
  <c r="V26" i="26" s="1"/>
  <c r="B30" i="26"/>
  <c r="B70" i="26"/>
  <c r="L51" i="26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G64" i="25"/>
  <c r="G63" i="25"/>
  <c r="G62" i="25"/>
  <c r="G61" i="25"/>
  <c r="G60" i="25"/>
  <c r="G59" i="25"/>
  <c r="G58" i="25"/>
  <c r="P51" i="25"/>
  <c r="O51" i="25"/>
  <c r="P50" i="25"/>
  <c r="O50" i="25"/>
  <c r="N50" i="25"/>
  <c r="M50" i="25"/>
  <c r="L50" i="25"/>
  <c r="H50" i="25"/>
  <c r="G50" i="25"/>
  <c r="F50" i="25"/>
  <c r="E50" i="25"/>
  <c r="D50" i="25"/>
  <c r="C50" i="25"/>
  <c r="B50" i="25"/>
  <c r="P49" i="25"/>
  <c r="O49" i="25"/>
  <c r="N49" i="25"/>
  <c r="M49" i="25"/>
  <c r="L49" i="25"/>
  <c r="H49" i="25"/>
  <c r="G49" i="25"/>
  <c r="F49" i="25"/>
  <c r="E49" i="25"/>
  <c r="D49" i="25"/>
  <c r="C49" i="25"/>
  <c r="B49" i="25"/>
  <c r="Q48" i="25"/>
  <c r="I48" i="25"/>
  <c r="P46" i="25"/>
  <c r="O46" i="25"/>
  <c r="N46" i="25"/>
  <c r="N51" i="25" s="1"/>
  <c r="M46" i="25"/>
  <c r="M51" i="25" s="1"/>
  <c r="L46" i="25"/>
  <c r="H46" i="25"/>
  <c r="G46" i="25"/>
  <c r="G51" i="25" s="1"/>
  <c r="F46" i="25"/>
  <c r="F51" i="25" s="1"/>
  <c r="E46" i="25"/>
  <c r="E51" i="25" s="1"/>
  <c r="D46" i="25"/>
  <c r="D51" i="25" s="1"/>
  <c r="C46" i="25"/>
  <c r="C51" i="25" s="1"/>
  <c r="B46" i="25"/>
  <c r="B51" i="25" s="1"/>
  <c r="Q45" i="25"/>
  <c r="I45" i="25"/>
  <c r="Q44" i="25"/>
  <c r="I44" i="25"/>
  <c r="Q43" i="25"/>
  <c r="I43" i="25"/>
  <c r="Q42" i="25"/>
  <c r="I42" i="25"/>
  <c r="Q41" i="25"/>
  <c r="I41" i="25"/>
  <c r="Q40" i="25"/>
  <c r="I40" i="25"/>
  <c r="Q39" i="25"/>
  <c r="I3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U27" i="25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D30" i="25" s="1"/>
  <c r="C25" i="25"/>
  <c r="C30" i="25" s="1"/>
  <c r="B25" i="25"/>
  <c r="U24" i="25"/>
  <c r="U23" i="25"/>
  <c r="U22" i="25"/>
  <c r="U21" i="25"/>
  <c r="U20" i="25"/>
  <c r="U19" i="25"/>
  <c r="U18" i="25"/>
  <c r="G68" i="26" l="1"/>
  <c r="Q49" i="26"/>
  <c r="I49" i="26"/>
  <c r="W27" i="26"/>
  <c r="G65" i="25"/>
  <c r="G66" i="25" s="1"/>
  <c r="Q46" i="25"/>
  <c r="Q49" i="25" s="1"/>
  <c r="I46" i="25"/>
  <c r="I49" i="25" s="1"/>
  <c r="U25" i="25"/>
  <c r="U26" i="25" s="1"/>
  <c r="B30" i="25"/>
  <c r="H51" i="25"/>
  <c r="B70" i="25"/>
  <c r="L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P51" i="24" s="1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U27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U24" i="24"/>
  <c r="U23" i="24"/>
  <c r="U22" i="24"/>
  <c r="U21" i="24"/>
  <c r="U20" i="24"/>
  <c r="U19" i="24"/>
  <c r="U18" i="24"/>
  <c r="G68" i="25" l="1"/>
  <c r="Q47" i="25"/>
  <c r="I47" i="25"/>
  <c r="V27" i="25"/>
  <c r="Q46" i="24"/>
  <c r="Q47" i="24" s="1"/>
  <c r="G65" i="24"/>
  <c r="G66" i="24" s="1"/>
  <c r="B70" i="24"/>
  <c r="L51" i="24"/>
  <c r="I46" i="24"/>
  <c r="I47" i="24" s="1"/>
  <c r="D51" i="24"/>
  <c r="U25" i="24"/>
  <c r="F69" i="22"/>
  <c r="E69" i="22"/>
  <c r="D69" i="22"/>
  <c r="C69" i="22"/>
  <c r="B69" i="22"/>
  <c r="F68" i="22"/>
  <c r="E68" i="22"/>
  <c r="D68" i="22"/>
  <c r="C68" i="22"/>
  <c r="B68" i="22"/>
  <c r="G67" i="22"/>
  <c r="F65" i="22"/>
  <c r="F70" i="22" s="1"/>
  <c r="E65" i="22"/>
  <c r="E70" i="22" s="1"/>
  <c r="D65" i="22"/>
  <c r="D70" i="22" s="1"/>
  <c r="C65" i="22"/>
  <c r="C70" i="22" s="1"/>
  <c r="B65" i="22"/>
  <c r="G64" i="22"/>
  <c r="G63" i="22"/>
  <c r="G62" i="22"/>
  <c r="G61" i="22"/>
  <c r="G60" i="22"/>
  <c r="G59" i="22"/>
  <c r="G58" i="22"/>
  <c r="P51" i="22"/>
  <c r="E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O46" i="22"/>
  <c r="O51" i="22" s="1"/>
  <c r="N46" i="22"/>
  <c r="N51" i="22" s="1"/>
  <c r="M46" i="22"/>
  <c r="M51" i="22" s="1"/>
  <c r="L46" i="22"/>
  <c r="H46" i="22"/>
  <c r="H51" i="22" s="1"/>
  <c r="G46" i="22"/>
  <c r="G51" i="22" s="1"/>
  <c r="F46" i="22"/>
  <c r="F51" i="22" s="1"/>
  <c r="E46" i="22"/>
  <c r="D46" i="22"/>
  <c r="D51" i="22" s="1"/>
  <c r="C46" i="22"/>
  <c r="C51" i="22" s="1"/>
  <c r="B46" i="22"/>
  <c r="B51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X30" i="22" s="1"/>
  <c r="W25" i="22"/>
  <c r="W30" i="22" s="1"/>
  <c r="V25" i="22"/>
  <c r="V30" i="22" s="1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F30" i="22" s="1"/>
  <c r="E25" i="22"/>
  <c r="E30" i="22" s="1"/>
  <c r="D25" i="22"/>
  <c r="D30" i="22" s="1"/>
  <c r="C25" i="22"/>
  <c r="C30" i="22" s="1"/>
  <c r="B25" i="22"/>
  <c r="B30" i="22" s="1"/>
  <c r="Y24" i="22"/>
  <c r="Y23" i="22"/>
  <c r="Y22" i="22"/>
  <c r="Y21" i="22"/>
  <c r="Y20" i="22"/>
  <c r="Y19" i="22"/>
  <c r="Y18" i="22"/>
  <c r="Q49" i="24" l="1"/>
  <c r="G68" i="24"/>
  <c r="I49" i="24"/>
  <c r="V27" i="24"/>
  <c r="U26" i="24"/>
  <c r="Q46" i="22"/>
  <c r="Q47" i="22" s="1"/>
  <c r="G65" i="22"/>
  <c r="G66" i="22" s="1"/>
  <c r="I46" i="22"/>
  <c r="I47" i="22" s="1"/>
  <c r="Y25" i="22"/>
  <c r="B70" i="22"/>
  <c r="L51" i="22"/>
  <c r="D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Q49" i="22" l="1"/>
  <c r="G68" i="22"/>
  <c r="I49" i="22"/>
  <c r="Z27" i="22"/>
  <c r="Y26" i="22"/>
  <c r="F68" i="21"/>
  <c r="E68" i="21"/>
  <c r="D68" i="21"/>
  <c r="C68" i="21"/>
  <c r="B68" i="21"/>
  <c r="P49" i="21"/>
  <c r="O49" i="21"/>
  <c r="N49" i="21"/>
  <c r="M49" i="21"/>
  <c r="L49" i="21"/>
  <c r="H49" i="21"/>
  <c r="G49" i="21"/>
  <c r="F49" i="21"/>
  <c r="E49" i="21"/>
  <c r="D49" i="21"/>
  <c r="C49" i="21"/>
  <c r="B49" i="21"/>
  <c r="X28" i="21"/>
  <c r="W28" i="21"/>
  <c r="V28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B70" i="21" s="1"/>
  <c r="G64" i="21"/>
  <c r="G63" i="21"/>
  <c r="G62" i="21"/>
  <c r="G61" i="21"/>
  <c r="G60" i="21"/>
  <c r="G59" i="21"/>
  <c r="G58" i="21"/>
  <c r="P50" i="21"/>
  <c r="O50" i="21"/>
  <c r="N50" i="21"/>
  <c r="M50" i="21"/>
  <c r="L50" i="21"/>
  <c r="H50" i="21"/>
  <c r="G50" i="21"/>
  <c r="F50" i="21"/>
  <c r="E50" i="21"/>
  <c r="D50" i="21"/>
  <c r="C50" i="21"/>
  <c r="B50" i="21"/>
  <c r="Q48" i="21"/>
  <c r="I48" i="21"/>
  <c r="P46" i="21"/>
  <c r="P51" i="21" s="1"/>
  <c r="O46" i="21"/>
  <c r="O51" i="21" s="1"/>
  <c r="N46" i="21"/>
  <c r="N51" i="21" s="1"/>
  <c r="M46" i="21"/>
  <c r="M51" i="21" s="1"/>
  <c r="L46" i="21"/>
  <c r="H46" i="21"/>
  <c r="H51" i="21" s="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B51" i="21" s="1"/>
  <c r="Q45" i="21"/>
  <c r="I45" i="21"/>
  <c r="Q44" i="21"/>
  <c r="I44" i="21"/>
  <c r="Q43" i="21"/>
  <c r="I43" i="21"/>
  <c r="Q42" i="21"/>
  <c r="I42" i="21"/>
  <c r="Q41" i="21"/>
  <c r="I41" i="21"/>
  <c r="Q40" i="21"/>
  <c r="I40" i="21"/>
  <c r="Q39" i="21"/>
  <c r="I3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Y27" i="21"/>
  <c r="X25" i="21"/>
  <c r="X30" i="21" s="1"/>
  <c r="W25" i="21"/>
  <c r="W30" i="21" s="1"/>
  <c r="V25" i="21"/>
  <c r="V30" i="21" s="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Y24" i="21"/>
  <c r="Y23" i="21"/>
  <c r="Y22" i="21"/>
  <c r="Y21" i="21"/>
  <c r="Y20" i="21"/>
  <c r="Y19" i="21"/>
  <c r="Y18" i="21"/>
  <c r="Q46" i="21" l="1"/>
  <c r="Q47" i="21" s="1"/>
  <c r="L51" i="21"/>
  <c r="I46" i="21"/>
  <c r="I47" i="21" s="1"/>
  <c r="Y25" i="21"/>
  <c r="Z27" i="21" s="1"/>
  <c r="B30" i="21"/>
  <c r="G65" i="21"/>
  <c r="I49" i="21"/>
  <c r="X28" i="19"/>
  <c r="W28" i="19"/>
  <c r="V28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Q49" i="21" l="1"/>
  <c r="Y26" i="21"/>
  <c r="G66" i="21"/>
  <c r="G68" i="21"/>
  <c r="F68" i="19"/>
  <c r="E68" i="19"/>
  <c r="D68" i="19"/>
  <c r="C68" i="19"/>
  <c r="B68" i="19"/>
  <c r="P49" i="19"/>
  <c r="O49" i="19"/>
  <c r="N49" i="19"/>
  <c r="M49" i="19"/>
  <c r="L49" i="19"/>
  <c r="H49" i="19"/>
  <c r="G49" i="19"/>
  <c r="F49" i="19"/>
  <c r="E49" i="19"/>
  <c r="D49" i="19"/>
  <c r="C49" i="19"/>
  <c r="B49" i="19"/>
  <c r="F69" i="19" l="1"/>
  <c r="E69" i="19"/>
  <c r="D69" i="19"/>
  <c r="C69" i="19"/>
  <c r="B69" i="19"/>
  <c r="G67" i="19"/>
  <c r="F65" i="19"/>
  <c r="F70" i="19" s="1"/>
  <c r="E65" i="19"/>
  <c r="E70" i="19" s="1"/>
  <c r="D65" i="19"/>
  <c r="D70" i="19" s="1"/>
  <c r="C65" i="19"/>
  <c r="C70" i="19" s="1"/>
  <c r="B65" i="19"/>
  <c r="B70" i="19" s="1"/>
  <c r="G64" i="19"/>
  <c r="G63" i="19"/>
  <c r="G62" i="19"/>
  <c r="G61" i="19"/>
  <c r="G60" i="19"/>
  <c r="G59" i="19"/>
  <c r="G58" i="19"/>
  <c r="P50" i="19"/>
  <c r="O50" i="19"/>
  <c r="N50" i="19"/>
  <c r="M50" i="19"/>
  <c r="L50" i="19"/>
  <c r="H50" i="19"/>
  <c r="G50" i="19"/>
  <c r="F50" i="19"/>
  <c r="E50" i="19"/>
  <c r="D50" i="19"/>
  <c r="C50" i="19"/>
  <c r="B50" i="19"/>
  <c r="Q48" i="19"/>
  <c r="I48" i="19"/>
  <c r="P46" i="19"/>
  <c r="P51" i="19" s="1"/>
  <c r="O46" i="19"/>
  <c r="O51" i="19" s="1"/>
  <c r="N46" i="19"/>
  <c r="N51" i="19" s="1"/>
  <c r="M46" i="19"/>
  <c r="M51" i="19" s="1"/>
  <c r="L46" i="19"/>
  <c r="L51" i="19" s="1"/>
  <c r="H46" i="19"/>
  <c r="H51" i="19" s="1"/>
  <c r="G46" i="19"/>
  <c r="G51" i="19" s="1"/>
  <c r="F46" i="19"/>
  <c r="F51" i="19" s="1"/>
  <c r="E46" i="19"/>
  <c r="D46" i="19"/>
  <c r="D51" i="19" s="1"/>
  <c r="C46" i="19"/>
  <c r="C51" i="19" s="1"/>
  <c r="B46" i="19"/>
  <c r="B51" i="19" s="1"/>
  <c r="Q45" i="19"/>
  <c r="I45" i="19"/>
  <c r="Q44" i="19"/>
  <c r="I44" i="19"/>
  <c r="Q43" i="19"/>
  <c r="I43" i="19"/>
  <c r="Q42" i="19"/>
  <c r="I42" i="19"/>
  <c r="Q41" i="19"/>
  <c r="I41" i="19"/>
  <c r="Q40" i="19"/>
  <c r="I40" i="19"/>
  <c r="Q39" i="19"/>
  <c r="I39" i="19"/>
  <c r="X29" i="19"/>
  <c r="W29" i="19"/>
  <c r="V2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Y27" i="19"/>
  <c r="X25" i="19"/>
  <c r="X30" i="19" s="1"/>
  <c r="W25" i="19"/>
  <c r="W30" i="19" s="1"/>
  <c r="V25" i="19"/>
  <c r="V30" i="19" s="1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Y24" i="19"/>
  <c r="Y23" i="19"/>
  <c r="Y22" i="19"/>
  <c r="Y21" i="19"/>
  <c r="Y20" i="19"/>
  <c r="Y19" i="19"/>
  <c r="Y18" i="19"/>
  <c r="Q46" i="19" l="1"/>
  <c r="Q49" i="19" s="1"/>
  <c r="I46" i="19"/>
  <c r="I49" i="19" s="1"/>
  <c r="Y25" i="19"/>
  <c r="Y26" i="19" s="1"/>
  <c r="Q47" i="19"/>
  <c r="E51" i="19"/>
  <c r="G65" i="19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I47" i="19" l="1"/>
  <c r="Z27" i="19"/>
  <c r="G66" i="19"/>
  <c r="G68" i="19"/>
  <c r="F69" i="18"/>
  <c r="E69" i="18"/>
  <c r="D69" i="18"/>
  <c r="C69" i="18"/>
  <c r="B69" i="18"/>
  <c r="F68" i="18"/>
  <c r="E68" i="18"/>
  <c r="D68" i="18"/>
  <c r="C68" i="18"/>
  <c r="B68" i="18"/>
  <c r="G67" i="18"/>
  <c r="F65" i="18"/>
  <c r="F70" i="18" s="1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6" i="18" l="1"/>
  <c r="Q49" i="18" s="1"/>
  <c r="I46" i="18"/>
  <c r="I47" i="18" s="1"/>
  <c r="Y25" i="18"/>
  <c r="Y26" i="18" s="1"/>
  <c r="Q47" i="18"/>
  <c r="E51" i="18"/>
  <c r="G65" i="18"/>
  <c r="F69" i="17"/>
  <c r="E69" i="17"/>
  <c r="D69" i="17"/>
  <c r="C69" i="17"/>
  <c r="B69" i="17"/>
  <c r="F68" i="17"/>
  <c r="E68" i="17"/>
  <c r="D68" i="17"/>
  <c r="C68" i="17"/>
  <c r="B68" i="17"/>
  <c r="G67" i="17"/>
  <c r="F65" i="17"/>
  <c r="F70" i="17" s="1"/>
  <c r="E65" i="17"/>
  <c r="E70" i="17" s="1"/>
  <c r="D65" i="17"/>
  <c r="D70" i="17" s="1"/>
  <c r="C65" i="17"/>
  <c r="C70" i="17" s="1"/>
  <c r="B65" i="17"/>
  <c r="B70" i="17" s="1"/>
  <c r="G64" i="17"/>
  <c r="G63" i="17"/>
  <c r="G62" i="17"/>
  <c r="G61" i="17"/>
  <c r="G60" i="17"/>
  <c r="G59" i="17"/>
  <c r="G58" i="17"/>
  <c r="P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O46" i="17"/>
  <c r="O51" i="17" s="1"/>
  <c r="N46" i="17"/>
  <c r="N51" i="17" s="1"/>
  <c r="M46" i="17"/>
  <c r="M51" i="17" s="1"/>
  <c r="L46" i="17"/>
  <c r="L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Y24" i="17"/>
  <c r="Y23" i="17"/>
  <c r="Y22" i="17"/>
  <c r="Y21" i="17"/>
  <c r="Y20" i="17"/>
  <c r="Y19" i="17"/>
  <c r="Y18" i="17"/>
  <c r="I49" i="18" l="1"/>
  <c r="Z27" i="18"/>
  <c r="G66" i="18"/>
  <c r="G68" i="18"/>
  <c r="Q46" i="17"/>
  <c r="Q47" i="17" s="1"/>
  <c r="Y25" i="17"/>
  <c r="Z27" i="17" s="1"/>
  <c r="B30" i="17"/>
  <c r="Y26" i="17"/>
  <c r="G65" i="17"/>
  <c r="I46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M51" i="16" s="1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B25" i="16"/>
  <c r="B30" i="16" s="1"/>
  <c r="Y24" i="16"/>
  <c r="Y23" i="16"/>
  <c r="Y22" i="16"/>
  <c r="Y21" i="16"/>
  <c r="Y20" i="16"/>
  <c r="Y19" i="16"/>
  <c r="Y18" i="16"/>
  <c r="K28" i="15"/>
  <c r="L28" i="15"/>
  <c r="K29" i="15"/>
  <c r="L29" i="15"/>
  <c r="K25" i="15"/>
  <c r="K30" i="15" s="1"/>
  <c r="L25" i="15"/>
  <c r="L30" i="15" s="1"/>
  <c r="Q49" i="17" l="1"/>
  <c r="I47" i="17"/>
  <c r="I49" i="17"/>
  <c r="G66" i="17"/>
  <c r="G68" i="17"/>
  <c r="Q46" i="16"/>
  <c r="Q49" i="16" s="1"/>
  <c r="Y25" i="16"/>
  <c r="Z27" i="16" s="1"/>
  <c r="Y26" i="16"/>
  <c r="C30" i="16"/>
  <c r="G65" i="16"/>
  <c r="I46" i="16"/>
  <c r="I25" i="15"/>
  <c r="I30" i="15" s="1"/>
  <c r="W25" i="15"/>
  <c r="W30" i="15" s="1"/>
  <c r="E25" i="15"/>
  <c r="Y21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J28" i="15"/>
  <c r="I28" i="15"/>
  <c r="H28" i="15"/>
  <c r="G28" i="15"/>
  <c r="F28" i="15"/>
  <c r="E28" i="15"/>
  <c r="D28" i="15"/>
  <c r="C28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C70" i="15" s="1"/>
  <c r="B65" i="15"/>
  <c r="G64" i="15"/>
  <c r="G63" i="15"/>
  <c r="G62" i="15"/>
  <c r="G61" i="15"/>
  <c r="G60" i="15"/>
  <c r="G59" i="15"/>
  <c r="G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L51" i="15" s="1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J29" i="15"/>
  <c r="I29" i="15"/>
  <c r="H29" i="15"/>
  <c r="G29" i="15"/>
  <c r="F29" i="15"/>
  <c r="E29" i="15"/>
  <c r="D29" i="15"/>
  <c r="C29" i="15"/>
  <c r="B29" i="15"/>
  <c r="B28" i="15"/>
  <c r="Y27" i="15"/>
  <c r="S25" i="15"/>
  <c r="S30" i="15" s="1"/>
  <c r="R25" i="15"/>
  <c r="R30" i="15" s="1"/>
  <c r="M25" i="15"/>
  <c r="M30" i="15" s="1"/>
  <c r="H25" i="15"/>
  <c r="H30" i="15" s="1"/>
  <c r="Y23" i="15"/>
  <c r="Y20" i="15"/>
  <c r="Y19" i="15"/>
  <c r="Y18" i="15"/>
  <c r="Q47" i="16" l="1"/>
  <c r="I47" i="16"/>
  <c r="I49" i="16"/>
  <c r="G66" i="16"/>
  <c r="G68" i="16"/>
  <c r="C25" i="15"/>
  <c r="C30" i="15" s="1"/>
  <c r="N25" i="15"/>
  <c r="N30" i="15" s="1"/>
  <c r="O25" i="15"/>
  <c r="O30" i="15" s="1"/>
  <c r="F25" i="15"/>
  <c r="F30" i="15" s="1"/>
  <c r="X25" i="15"/>
  <c r="X30" i="15" s="1"/>
  <c r="U25" i="15"/>
  <c r="U30" i="15" s="1"/>
  <c r="D25" i="15"/>
  <c r="D30" i="15" s="1"/>
  <c r="V25" i="15"/>
  <c r="V30" i="15" s="1"/>
  <c r="G25" i="15"/>
  <c r="G30" i="15" s="1"/>
  <c r="Q25" i="15"/>
  <c r="Q30" i="15" s="1"/>
  <c r="P25" i="15"/>
  <c r="P30" i="15" s="1"/>
  <c r="J25" i="15"/>
  <c r="J30" i="15" s="1"/>
  <c r="T25" i="15"/>
  <c r="T30" i="15" s="1"/>
  <c r="G65" i="15"/>
  <c r="G68" i="15" s="1"/>
  <c r="Q46" i="15"/>
  <c r="Q49" i="15" s="1"/>
  <c r="I46" i="15"/>
  <c r="I47" i="15" s="1"/>
  <c r="E30" i="15"/>
  <c r="B70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O46" i="14"/>
  <c r="O51" i="14" s="1"/>
  <c r="N46" i="14"/>
  <c r="N51" i="14" s="1"/>
  <c r="M46" i="14"/>
  <c r="M51" i="14" s="1"/>
  <c r="L46" i="14"/>
  <c r="L51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W27" i="14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W24" i="14"/>
  <c r="W23" i="14"/>
  <c r="W22" i="14"/>
  <c r="W21" i="14"/>
  <c r="W20" i="14"/>
  <c r="W19" i="14"/>
  <c r="W18" i="14"/>
  <c r="Y22" i="15" l="1"/>
  <c r="G66" i="15"/>
  <c r="Q47" i="15"/>
  <c r="I49" i="15"/>
  <c r="G65" i="14"/>
  <c r="G66" i="14" s="1"/>
  <c r="Q46" i="14"/>
  <c r="Q47" i="14" s="1"/>
  <c r="W25" i="14"/>
  <c r="I46" i="14"/>
  <c r="P51" i="14"/>
  <c r="F69" i="13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G64" i="13"/>
  <c r="G63" i="13"/>
  <c r="G62" i="13"/>
  <c r="G61" i="13"/>
  <c r="G60" i="13"/>
  <c r="G59" i="13"/>
  <c r="G58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P51" i="13" s="1"/>
  <c r="O46" i="13"/>
  <c r="O51" i="13" s="1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W27" i="13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C30" i="13" s="1"/>
  <c r="B25" i="13"/>
  <c r="B30" i="13" s="1"/>
  <c r="W24" i="13"/>
  <c r="W23" i="13"/>
  <c r="W22" i="13"/>
  <c r="W21" i="13"/>
  <c r="W20" i="13"/>
  <c r="W19" i="13"/>
  <c r="W18" i="13"/>
  <c r="Y24" i="15" l="1"/>
  <c r="B25" i="15"/>
  <c r="Q49" i="14"/>
  <c r="G68" i="14"/>
  <c r="X27" i="14"/>
  <c r="W26" i="14"/>
  <c r="I47" i="14"/>
  <c r="I49" i="14"/>
  <c r="Q46" i="13"/>
  <c r="Q49" i="13" s="1"/>
  <c r="G65" i="13"/>
  <c r="G66" i="13" s="1"/>
  <c r="W25" i="13"/>
  <c r="I46" i="13"/>
  <c r="B70" i="13"/>
  <c r="L51" i="13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H49" i="12"/>
  <c r="G49" i="12"/>
  <c r="F49" i="12"/>
  <c r="E49" i="12"/>
  <c r="D49" i="12"/>
  <c r="C49" i="12"/>
  <c r="B49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E51" i="12" s="1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W27" i="12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W24" i="12"/>
  <c r="W23" i="12"/>
  <c r="W22" i="12"/>
  <c r="W21" i="12"/>
  <c r="W20" i="12"/>
  <c r="W19" i="12"/>
  <c r="W18" i="12"/>
  <c r="B30" i="15" l="1"/>
  <c r="Y25" i="15"/>
  <c r="Q47" i="13"/>
  <c r="G68" i="13"/>
  <c r="X27" i="13"/>
  <c r="W26" i="13"/>
  <c r="I49" i="13"/>
  <c r="I47" i="13"/>
  <c r="W25" i="12"/>
  <c r="I46" i="12"/>
  <c r="G65" i="12"/>
  <c r="Q46" i="12"/>
  <c r="G42" i="2"/>
  <c r="H35" i="2"/>
  <c r="H36" i="2"/>
  <c r="H37" i="2"/>
  <c r="H38" i="2"/>
  <c r="H39" i="2"/>
  <c r="H40" i="2"/>
  <c r="H41" i="2"/>
  <c r="G46" i="11"/>
  <c r="G51" i="11" s="1"/>
  <c r="G49" i="11"/>
  <c r="G50" i="11"/>
  <c r="Z27" i="15" l="1"/>
  <c r="Y26" i="15"/>
  <c r="W26" i="12"/>
  <c r="X27" i="12"/>
  <c r="I49" i="12"/>
  <c r="I47" i="12"/>
  <c r="Q49" i="12"/>
  <c r="Q47" i="12"/>
  <c r="G66" i="12"/>
  <c r="G68" i="12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L25" i="11" l="1"/>
  <c r="L30" i="11" s="1"/>
  <c r="L29" i="11"/>
  <c r="F69" i="11" l="1"/>
  <c r="E69" i="11"/>
  <c r="D69" i="11"/>
  <c r="C69" i="11"/>
  <c r="B69" i="11"/>
  <c r="F68" i="11"/>
  <c r="E68" i="11"/>
  <c r="D68" i="11"/>
  <c r="C68" i="11"/>
  <c r="B68" i="11"/>
  <c r="G67" i="11"/>
  <c r="F65" i="11"/>
  <c r="F70" i="11" s="1"/>
  <c r="E65" i="11"/>
  <c r="E70" i="11" s="1"/>
  <c r="D65" i="11"/>
  <c r="D70" i="11" s="1"/>
  <c r="C65" i="11"/>
  <c r="C70" i="11" s="1"/>
  <c r="B65" i="1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F50" i="11"/>
  <c r="E50" i="11"/>
  <c r="D50" i="11"/>
  <c r="C50" i="11"/>
  <c r="B50" i="11"/>
  <c r="P49" i="11"/>
  <c r="O49" i="11"/>
  <c r="N49" i="11"/>
  <c r="M49" i="11"/>
  <c r="L49" i="11"/>
  <c r="H49" i="11"/>
  <c r="F49" i="11"/>
  <c r="E49" i="11"/>
  <c r="D49" i="11"/>
  <c r="C49" i="11"/>
  <c r="B49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F46" i="11"/>
  <c r="F51" i="11" s="1"/>
  <c r="E46" i="11"/>
  <c r="E51" i="11" s="1"/>
  <c r="D46" i="1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V29" i="11"/>
  <c r="U29" i="11"/>
  <c r="T29" i="11"/>
  <c r="S29" i="11"/>
  <c r="R29" i="11"/>
  <c r="Q29" i="11"/>
  <c r="P29" i="11"/>
  <c r="O29" i="11"/>
  <c r="N29" i="11"/>
  <c r="M29" i="11"/>
  <c r="K29" i="11"/>
  <c r="J29" i="11"/>
  <c r="I29" i="11"/>
  <c r="H29" i="11"/>
  <c r="G29" i="11"/>
  <c r="F29" i="11"/>
  <c r="E29" i="11"/>
  <c r="D29" i="11"/>
  <c r="C29" i="11"/>
  <c r="B29" i="11"/>
  <c r="B28" i="11"/>
  <c r="W27" i="1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P25" i="11"/>
  <c r="P30" i="11" s="1"/>
  <c r="O25" i="11"/>
  <c r="O30" i="11" s="1"/>
  <c r="N25" i="11"/>
  <c r="N30" i="11" s="1"/>
  <c r="M25" i="11"/>
  <c r="M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C25" i="11"/>
  <c r="C30" i="11" s="1"/>
  <c r="B25" i="11"/>
  <c r="B30" i="11" s="1"/>
  <c r="W24" i="11"/>
  <c r="W23" i="11"/>
  <c r="W22" i="11"/>
  <c r="W21" i="11"/>
  <c r="W20" i="11"/>
  <c r="W19" i="11"/>
  <c r="W18" i="11"/>
  <c r="G65" i="11" l="1"/>
  <c r="G66" i="11" s="1"/>
  <c r="B70" i="11"/>
  <c r="Q46" i="11"/>
  <c r="Q49" i="11" s="1"/>
  <c r="I46" i="11"/>
  <c r="I47" i="11" s="1"/>
  <c r="W25" i="11"/>
  <c r="D51" i="11"/>
  <c r="F68" i="9"/>
  <c r="E68" i="9"/>
  <c r="D68" i="9"/>
  <c r="C68" i="9"/>
  <c r="B68" i="9"/>
  <c r="G68" i="11" l="1"/>
  <c r="Q47" i="11"/>
  <c r="I49" i="11"/>
  <c r="X27" i="11"/>
  <c r="W26" i="11"/>
  <c r="F68" i="10"/>
  <c r="E68" i="10"/>
  <c r="D68" i="10"/>
  <c r="C68" i="10"/>
  <c r="B68" i="10"/>
  <c r="F70" i="10"/>
  <c r="F69" i="10"/>
  <c r="E69" i="10"/>
  <c r="D69" i="10"/>
  <c r="C69" i="10"/>
  <c r="B69" i="10"/>
  <c r="G67" i="10"/>
  <c r="F65" i="10"/>
  <c r="E65" i="10"/>
  <c r="E70" i="10" s="1"/>
  <c r="D65" i="10"/>
  <c r="C65" i="10"/>
  <c r="C70" i="10" s="1"/>
  <c r="B65" i="10"/>
  <c r="B70" i="10" s="1"/>
  <c r="G64" i="10"/>
  <c r="G63" i="10"/>
  <c r="G62" i="10"/>
  <c r="G61" i="10"/>
  <c r="G60" i="10"/>
  <c r="G59" i="10"/>
  <c r="G58" i="10"/>
  <c r="O50" i="10"/>
  <c r="N50" i="10"/>
  <c r="M50" i="10"/>
  <c r="L50" i="10"/>
  <c r="K50" i="10"/>
  <c r="G50" i="10"/>
  <c r="F50" i="10"/>
  <c r="E50" i="10"/>
  <c r="D50" i="10"/>
  <c r="C50" i="10"/>
  <c r="B50" i="10"/>
  <c r="O49" i="10"/>
  <c r="N49" i="10"/>
  <c r="M49" i="10"/>
  <c r="L49" i="10"/>
  <c r="K49" i="10"/>
  <c r="G49" i="10"/>
  <c r="F49" i="10"/>
  <c r="E49" i="10"/>
  <c r="D49" i="10"/>
  <c r="C49" i="10"/>
  <c r="B49" i="10"/>
  <c r="P48" i="10"/>
  <c r="H48" i="10"/>
  <c r="O46" i="10"/>
  <c r="O51" i="10" s="1"/>
  <c r="N46" i="10"/>
  <c r="N51" i="10" s="1"/>
  <c r="M46" i="10"/>
  <c r="M51" i="10" s="1"/>
  <c r="L46" i="10"/>
  <c r="K46" i="10"/>
  <c r="K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P45" i="10"/>
  <c r="H45" i="10"/>
  <c r="P44" i="10"/>
  <c r="H44" i="10"/>
  <c r="P43" i="10"/>
  <c r="H43" i="10"/>
  <c r="P42" i="10"/>
  <c r="H42" i="10"/>
  <c r="P41" i="10"/>
  <c r="H41" i="10"/>
  <c r="P40" i="10"/>
  <c r="H40" i="10"/>
  <c r="P39" i="10"/>
  <c r="H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V24" i="10"/>
  <c r="V23" i="10"/>
  <c r="V22" i="10"/>
  <c r="V21" i="10"/>
  <c r="V20" i="10"/>
  <c r="V19" i="10"/>
  <c r="V18" i="10"/>
  <c r="G65" i="10" l="1"/>
  <c r="G66" i="10" s="1"/>
  <c r="D70" i="10"/>
  <c r="P46" i="10"/>
  <c r="P47" i="10" s="1"/>
  <c r="H46" i="10"/>
  <c r="H49" i="10" s="1"/>
  <c r="V25" i="10"/>
  <c r="W27" i="10" s="1"/>
  <c r="L51" i="10"/>
  <c r="B30" i="10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G68" i="10" l="1"/>
  <c r="P49" i="10"/>
  <c r="H47" i="10"/>
  <c r="V26" i="10"/>
  <c r="F70" i="9"/>
  <c r="F69" i="9"/>
  <c r="E69" i="9"/>
  <c r="D69" i="9"/>
  <c r="C69" i="9"/>
  <c r="B69" i="9"/>
  <c r="G67" i="9"/>
  <c r="F65" i="9"/>
  <c r="E65" i="9"/>
  <c r="E70" i="9" s="1"/>
  <c r="D65" i="9"/>
  <c r="D70" i="9" s="1"/>
  <c r="C65" i="9"/>
  <c r="C70" i="9" s="1"/>
  <c r="B65" i="9"/>
  <c r="B70" i="9" s="1"/>
  <c r="G64" i="9"/>
  <c r="G63" i="9"/>
  <c r="G62" i="9"/>
  <c r="G61" i="9"/>
  <c r="G60" i="9"/>
  <c r="G59" i="9"/>
  <c r="G58" i="9"/>
  <c r="O50" i="9"/>
  <c r="N50" i="9"/>
  <c r="M50" i="9"/>
  <c r="L50" i="9"/>
  <c r="K50" i="9"/>
  <c r="G50" i="9"/>
  <c r="F50" i="9"/>
  <c r="E50" i="9"/>
  <c r="D50" i="9"/>
  <c r="C50" i="9"/>
  <c r="B50" i="9"/>
  <c r="O49" i="9"/>
  <c r="N49" i="9"/>
  <c r="M49" i="9"/>
  <c r="L49" i="9"/>
  <c r="K49" i="9"/>
  <c r="G49" i="9"/>
  <c r="F49" i="9"/>
  <c r="E49" i="9"/>
  <c r="D49" i="9"/>
  <c r="C49" i="9"/>
  <c r="B49" i="9"/>
  <c r="P48" i="9"/>
  <c r="H48" i="9"/>
  <c r="O46" i="9"/>
  <c r="O51" i="9" s="1"/>
  <c r="N46" i="9"/>
  <c r="N51" i="9" s="1"/>
  <c r="M46" i="9"/>
  <c r="M51" i="9" s="1"/>
  <c r="L46" i="9"/>
  <c r="L51" i="9" s="1"/>
  <c r="K46" i="9"/>
  <c r="K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P45" i="9"/>
  <c r="H45" i="9"/>
  <c r="P44" i="9"/>
  <c r="H44" i="9"/>
  <c r="P43" i="9"/>
  <c r="H43" i="9"/>
  <c r="P42" i="9"/>
  <c r="H42" i="9"/>
  <c r="P41" i="9"/>
  <c r="H41" i="9"/>
  <c r="P40" i="9"/>
  <c r="H40" i="9"/>
  <c r="P39" i="9"/>
  <c r="H3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B28" i="9"/>
  <c r="V27" i="9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G30" i="9" s="1"/>
  <c r="F25" i="9"/>
  <c r="F30" i="9" s="1"/>
  <c r="E25" i="9"/>
  <c r="E30" i="9" s="1"/>
  <c r="D25" i="9"/>
  <c r="D30" i="9" s="1"/>
  <c r="C25" i="9"/>
  <c r="C30" i="9" s="1"/>
  <c r="B25" i="9"/>
  <c r="B30" i="9" s="1"/>
  <c r="V24" i="9"/>
  <c r="V23" i="9"/>
  <c r="V22" i="9"/>
  <c r="V21" i="9"/>
  <c r="V20" i="9"/>
  <c r="V19" i="9"/>
  <c r="V18" i="9"/>
  <c r="G65" i="9" l="1"/>
  <c r="G66" i="9" s="1"/>
  <c r="V25" i="9"/>
  <c r="P46" i="9"/>
  <c r="H46" i="9"/>
  <c r="O49" i="8"/>
  <c r="N49" i="8"/>
  <c r="M49" i="8"/>
  <c r="L49" i="8"/>
  <c r="K49" i="8"/>
  <c r="G49" i="8"/>
  <c r="F49" i="8"/>
  <c r="E49" i="8"/>
  <c r="D49" i="8"/>
  <c r="C49" i="8"/>
  <c r="B4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G68" i="9" l="1"/>
  <c r="P47" i="9"/>
  <c r="P49" i="9"/>
  <c r="H49" i="9"/>
  <c r="H47" i="9"/>
  <c r="W27" i="9"/>
  <c r="V26" i="9"/>
  <c r="V49" i="7"/>
  <c r="W49" i="7"/>
  <c r="X49" i="7"/>
  <c r="Y49" i="7"/>
  <c r="Z49" i="7"/>
  <c r="U49" i="7"/>
  <c r="G49" i="7"/>
  <c r="F49" i="7"/>
  <c r="E49" i="7"/>
  <c r="D49" i="7"/>
  <c r="C49" i="7"/>
  <c r="B49" i="7"/>
  <c r="F68" i="8" l="1"/>
  <c r="E68" i="8"/>
  <c r="D68" i="8"/>
  <c r="C68" i="8"/>
  <c r="B68" i="8"/>
  <c r="F69" i="8" l="1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G64" i="8"/>
  <c r="G63" i="8"/>
  <c r="G62" i="8"/>
  <c r="G61" i="8"/>
  <c r="G60" i="8"/>
  <c r="G59" i="8"/>
  <c r="G58" i="8"/>
  <c r="O50" i="8"/>
  <c r="N50" i="8"/>
  <c r="M50" i="8"/>
  <c r="L50" i="8"/>
  <c r="K50" i="8"/>
  <c r="G50" i="8"/>
  <c r="F50" i="8"/>
  <c r="E50" i="8"/>
  <c r="D50" i="8"/>
  <c r="C50" i="8"/>
  <c r="B50" i="8"/>
  <c r="P48" i="8"/>
  <c r="H48" i="8"/>
  <c r="O46" i="8"/>
  <c r="O51" i="8" s="1"/>
  <c r="N46" i="8"/>
  <c r="N51" i="8" s="1"/>
  <c r="M46" i="8"/>
  <c r="M51" i="8" s="1"/>
  <c r="L46" i="8"/>
  <c r="L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H45" i="8"/>
  <c r="P44" i="8"/>
  <c r="H44" i="8"/>
  <c r="P43" i="8"/>
  <c r="H43" i="8"/>
  <c r="P42" i="8"/>
  <c r="H42" i="8"/>
  <c r="P41" i="8"/>
  <c r="H41" i="8"/>
  <c r="P40" i="8"/>
  <c r="H40" i="8"/>
  <c r="K46" i="8"/>
  <c r="H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G65" i="8" l="1"/>
  <c r="G68" i="8" s="1"/>
  <c r="H46" i="8"/>
  <c r="H49" i="8" s="1"/>
  <c r="B51" i="8"/>
  <c r="V25" i="8"/>
  <c r="W27" i="8" s="1"/>
  <c r="K51" i="8"/>
  <c r="P46" i="8"/>
  <c r="F30" i="8"/>
  <c r="P39" i="8"/>
  <c r="B70" i="8"/>
  <c r="F65" i="7"/>
  <c r="E65" i="7"/>
  <c r="D65" i="7"/>
  <c r="C65" i="7"/>
  <c r="G66" i="8" l="1"/>
  <c r="H47" i="8"/>
  <c r="V26" i="8"/>
  <c r="P47" i="8"/>
  <c r="P49" i="8"/>
  <c r="U28" i="7" l="1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R25" i="7"/>
  <c r="R30" i="7" s="1"/>
  <c r="S25" i="7"/>
  <c r="S30" i="7" s="1"/>
  <c r="R29" i="7"/>
  <c r="S29" i="7"/>
  <c r="K40" i="7" l="1"/>
  <c r="K41" i="7"/>
  <c r="K42" i="7"/>
  <c r="K43" i="7"/>
  <c r="K44" i="7"/>
  <c r="K45" i="7"/>
  <c r="K39" i="7"/>
  <c r="K46" i="7" l="1"/>
  <c r="L25" i="7"/>
  <c r="K25" i="7"/>
  <c r="J25" i="7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B25" i="7"/>
  <c r="J30" i="7"/>
  <c r="I29" i="7"/>
  <c r="J29" i="7"/>
  <c r="F69" i="7"/>
  <c r="E69" i="7"/>
  <c r="D69" i="7"/>
  <c r="C69" i="7"/>
  <c r="B69" i="7"/>
  <c r="F68" i="7"/>
  <c r="E68" i="7"/>
  <c r="D68" i="7"/>
  <c r="C68" i="7"/>
  <c r="B68" i="7"/>
  <c r="G67" i="7"/>
  <c r="G64" i="7"/>
  <c r="G63" i="7"/>
  <c r="G62" i="7"/>
  <c r="G61" i="7"/>
  <c r="G60" i="7"/>
  <c r="F70" i="7"/>
  <c r="E70" i="7"/>
  <c r="D70" i="7"/>
  <c r="C70" i="7"/>
  <c r="G59" i="7"/>
  <c r="G58" i="7"/>
  <c r="O50" i="7"/>
  <c r="N50" i="7"/>
  <c r="M50" i="7"/>
  <c r="L50" i="7"/>
  <c r="K50" i="7"/>
  <c r="G50" i="7"/>
  <c r="F50" i="7"/>
  <c r="E50" i="7"/>
  <c r="D50" i="7"/>
  <c r="C50" i="7"/>
  <c r="B50" i="7"/>
  <c r="O49" i="7"/>
  <c r="N49" i="7"/>
  <c r="M49" i="7"/>
  <c r="L49" i="7"/>
  <c r="K49" i="7"/>
  <c r="P48" i="7"/>
  <c r="H48" i="7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P45" i="7"/>
  <c r="H45" i="7"/>
  <c r="P44" i="7"/>
  <c r="H44" i="7"/>
  <c r="P43" i="7"/>
  <c r="H43" i="7"/>
  <c r="P42" i="7"/>
  <c r="H42" i="7"/>
  <c r="P41" i="7"/>
  <c r="H41" i="7"/>
  <c r="O46" i="7"/>
  <c r="O51" i="7" s="1"/>
  <c r="N46" i="7"/>
  <c r="N51" i="7" s="1"/>
  <c r="M46" i="7"/>
  <c r="M51" i="7" s="1"/>
  <c r="L46" i="7"/>
  <c r="L51" i="7" s="1"/>
  <c r="H40" i="7"/>
  <c r="P39" i="7"/>
  <c r="H39" i="7"/>
  <c r="U29" i="7"/>
  <c r="T29" i="7"/>
  <c r="Q29" i="7"/>
  <c r="P29" i="7"/>
  <c r="O29" i="7"/>
  <c r="N29" i="7"/>
  <c r="M29" i="7"/>
  <c r="L29" i="7"/>
  <c r="K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30" i="7"/>
  <c r="K30" i="7"/>
  <c r="D30" i="7"/>
  <c r="C30" i="7"/>
  <c r="V24" i="7"/>
  <c r="V23" i="7"/>
  <c r="V22" i="7"/>
  <c r="V21" i="7"/>
  <c r="V20" i="7"/>
  <c r="V19" i="7"/>
  <c r="V18" i="7"/>
  <c r="V25" i="7" l="1"/>
  <c r="V26" i="7" s="1"/>
  <c r="H46" i="7"/>
  <c r="H49" i="7" s="1"/>
  <c r="K51" i="7"/>
  <c r="P46" i="7"/>
  <c r="B65" i="7"/>
  <c r="B30" i="7"/>
  <c r="P40" i="7"/>
  <c r="G49" i="5"/>
  <c r="F49" i="5"/>
  <c r="E49" i="5"/>
  <c r="D49" i="5"/>
  <c r="C49" i="5"/>
  <c r="B49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W27" i="7" l="1"/>
  <c r="H47" i="7"/>
  <c r="G65" i="7"/>
  <c r="B70" i="7"/>
  <c r="P47" i="7"/>
  <c r="P49" i="7"/>
  <c r="K40" i="5"/>
  <c r="L40" i="5"/>
  <c r="M40" i="5"/>
  <c r="N40" i="5"/>
  <c r="O40" i="5"/>
  <c r="K41" i="5"/>
  <c r="L41" i="5"/>
  <c r="M41" i="5"/>
  <c r="N41" i="5"/>
  <c r="O41" i="5"/>
  <c r="K42" i="5"/>
  <c r="L42" i="5"/>
  <c r="M42" i="5"/>
  <c r="N42" i="5"/>
  <c r="O42" i="5"/>
  <c r="K43" i="5"/>
  <c r="L43" i="5"/>
  <c r="M43" i="5"/>
  <c r="N43" i="5"/>
  <c r="O43" i="5"/>
  <c r="K44" i="5"/>
  <c r="L44" i="5"/>
  <c r="M44" i="5"/>
  <c r="N44" i="5"/>
  <c r="O44" i="5"/>
  <c r="K45" i="5"/>
  <c r="L45" i="5"/>
  <c r="M45" i="5"/>
  <c r="N45" i="5"/>
  <c r="O45" i="5"/>
  <c r="B59" i="5"/>
  <c r="C59" i="5"/>
  <c r="D59" i="5"/>
  <c r="E59" i="5"/>
  <c r="F59" i="5"/>
  <c r="B60" i="5"/>
  <c r="C60" i="5"/>
  <c r="D60" i="5"/>
  <c r="E60" i="5"/>
  <c r="F60" i="5"/>
  <c r="B61" i="5"/>
  <c r="C61" i="5"/>
  <c r="D61" i="5"/>
  <c r="E61" i="5"/>
  <c r="F61" i="5"/>
  <c r="B62" i="5"/>
  <c r="C62" i="5"/>
  <c r="D62" i="5"/>
  <c r="E62" i="5"/>
  <c r="F62" i="5"/>
  <c r="B63" i="5"/>
  <c r="C63" i="5"/>
  <c r="D63" i="5"/>
  <c r="E63" i="5"/>
  <c r="F63" i="5"/>
  <c r="B64" i="5"/>
  <c r="C64" i="5"/>
  <c r="D64" i="5"/>
  <c r="E64" i="5"/>
  <c r="F64" i="5"/>
  <c r="F69" i="5"/>
  <c r="E69" i="5"/>
  <c r="D69" i="5"/>
  <c r="C69" i="5"/>
  <c r="B69" i="5"/>
  <c r="F68" i="5"/>
  <c r="E68" i="5"/>
  <c r="D68" i="5"/>
  <c r="C68" i="5"/>
  <c r="B68" i="5"/>
  <c r="G67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C51" i="5" s="1"/>
  <c r="B46" i="5"/>
  <c r="B51" i="5" s="1"/>
  <c r="H45" i="5"/>
  <c r="H44" i="5"/>
  <c r="H43" i="5"/>
  <c r="H42" i="5"/>
  <c r="H41" i="5"/>
  <c r="H40" i="5"/>
  <c r="P39" i="5"/>
  <c r="H3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R27" i="5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C30" i="5" s="1"/>
  <c r="B25" i="5"/>
  <c r="R24" i="5"/>
  <c r="R23" i="5"/>
  <c r="R22" i="5"/>
  <c r="R21" i="5"/>
  <c r="R20" i="5"/>
  <c r="R19" i="5"/>
  <c r="R18" i="5"/>
  <c r="G66" i="7" l="1"/>
  <c r="G68" i="7"/>
  <c r="L46" i="5"/>
  <c r="L51" i="5" s="1"/>
  <c r="C65" i="5"/>
  <c r="C70" i="5" s="1"/>
  <c r="F65" i="5"/>
  <c r="F70" i="5" s="1"/>
  <c r="P42" i="5"/>
  <c r="K46" i="5"/>
  <c r="K51" i="5" s="1"/>
  <c r="O46" i="5"/>
  <c r="O51" i="5" s="1"/>
  <c r="P43" i="5"/>
  <c r="M46" i="5"/>
  <c r="M51" i="5" s="1"/>
  <c r="P45" i="5"/>
  <c r="P44" i="5"/>
  <c r="N46" i="5"/>
  <c r="N51" i="5" s="1"/>
  <c r="P41" i="5"/>
  <c r="G62" i="5"/>
  <c r="D65" i="5"/>
  <c r="D70" i="5" s="1"/>
  <c r="G60" i="5"/>
  <c r="E65" i="5"/>
  <c r="E70" i="5" s="1"/>
  <c r="G64" i="5"/>
  <c r="G63" i="5"/>
  <c r="G61" i="5"/>
  <c r="H46" i="5"/>
  <c r="H49" i="5" s="1"/>
  <c r="R25" i="5"/>
  <c r="R26" i="5" s="1"/>
  <c r="G59" i="5"/>
  <c r="B65" i="5"/>
  <c r="B30" i="5"/>
  <c r="P40" i="5"/>
  <c r="G49" i="4"/>
  <c r="F49" i="4"/>
  <c r="E49" i="4"/>
  <c r="D49" i="4"/>
  <c r="C49" i="4"/>
  <c r="B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P46" i="5" l="1"/>
  <c r="P47" i="5" s="1"/>
  <c r="H47" i="5"/>
  <c r="S27" i="5"/>
  <c r="G65" i="5"/>
  <c r="B70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F46" i="4"/>
  <c r="F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G46" i="4"/>
  <c r="G51" i="4" s="1"/>
  <c r="E46" i="4"/>
  <c r="E51" i="4" s="1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N25" i="4"/>
  <c r="N30" i="4" s="1"/>
  <c r="M25" i="4"/>
  <c r="M30" i="4" s="1"/>
  <c r="K25" i="4"/>
  <c r="K30" i="4" s="1"/>
  <c r="I25" i="4"/>
  <c r="I30" i="4" s="1"/>
  <c r="F25" i="4"/>
  <c r="F30" i="4" s="1"/>
  <c r="E25" i="4"/>
  <c r="E30" i="4" s="1"/>
  <c r="C25" i="4"/>
  <c r="C30" i="4" s="1"/>
  <c r="R24" i="4"/>
  <c r="R23" i="4"/>
  <c r="R22" i="4"/>
  <c r="R21" i="4"/>
  <c r="R20" i="4"/>
  <c r="R19" i="4"/>
  <c r="P25" i="4"/>
  <c r="P30" i="4" s="1"/>
  <c r="O25" i="4"/>
  <c r="O30" i="4" s="1"/>
  <c r="J25" i="4"/>
  <c r="J30" i="4" s="1"/>
  <c r="H25" i="4"/>
  <c r="H30" i="4" s="1"/>
  <c r="G25" i="4"/>
  <c r="G30" i="4" s="1"/>
  <c r="B25" i="4"/>
  <c r="P49" i="5" l="1"/>
  <c r="G66" i="5"/>
  <c r="G68" i="5"/>
  <c r="P42" i="4"/>
  <c r="P40" i="4"/>
  <c r="G63" i="4"/>
  <c r="G62" i="4"/>
  <c r="F65" i="4"/>
  <c r="F70" i="4" s="1"/>
  <c r="G64" i="4"/>
  <c r="D65" i="4"/>
  <c r="D70" i="4" s="1"/>
  <c r="G58" i="4"/>
  <c r="E65" i="4"/>
  <c r="E70" i="4" s="1"/>
  <c r="C65" i="4"/>
  <c r="C70" i="4" s="1"/>
  <c r="G61" i="4"/>
  <c r="G60" i="4"/>
  <c r="P41" i="4"/>
  <c r="O46" i="4"/>
  <c r="O51" i="4" s="1"/>
  <c r="L46" i="4"/>
  <c r="L51" i="4" s="1"/>
  <c r="P45" i="4"/>
  <c r="N46" i="4"/>
  <c r="N51" i="4" s="1"/>
  <c r="P39" i="4"/>
  <c r="M46" i="4"/>
  <c r="M51" i="4" s="1"/>
  <c r="P44" i="4"/>
  <c r="P43" i="4"/>
  <c r="B30" i="4"/>
  <c r="B65" i="4"/>
  <c r="D25" i="4"/>
  <c r="D30" i="4" s="1"/>
  <c r="L25" i="4"/>
  <c r="L30" i="4" s="1"/>
  <c r="H39" i="4"/>
  <c r="K46" i="4"/>
  <c r="G59" i="4"/>
  <c r="R18" i="4"/>
  <c r="D46" i="4"/>
  <c r="D51" i="4" s="1"/>
  <c r="R25" i="4" l="1"/>
  <c r="S27" i="4" s="1"/>
  <c r="H46" i="4"/>
  <c r="H47" i="4" s="1"/>
  <c r="P46" i="4"/>
  <c r="K51" i="4"/>
  <c r="G65" i="4"/>
  <c r="B70" i="4"/>
  <c r="R26" i="4" l="1"/>
  <c r="H49" i="4"/>
  <c r="G66" i="4"/>
  <c r="G68" i="4"/>
  <c r="P49" i="4"/>
  <c r="P47" i="4"/>
  <c r="G39" i="3"/>
  <c r="G49" i="3" s="1"/>
  <c r="F39" i="3"/>
  <c r="F49" i="3" s="1"/>
  <c r="E39" i="3"/>
  <c r="E49" i="3" s="1"/>
  <c r="D39" i="3"/>
  <c r="D49" i="3" s="1"/>
  <c r="C39" i="3"/>
  <c r="C49" i="3" s="1"/>
  <c r="B39" i="3"/>
  <c r="B49" i="3" s="1"/>
  <c r="Q18" i="3" l="1"/>
  <c r="Q28" i="3" s="1"/>
  <c r="P18" i="3"/>
  <c r="P28" i="3" s="1"/>
  <c r="O18" i="3"/>
  <c r="O28" i="3" s="1"/>
  <c r="N18" i="3"/>
  <c r="N28" i="3" s="1"/>
  <c r="M18" i="3"/>
  <c r="M28" i="3" s="1"/>
  <c r="L18" i="3"/>
  <c r="L28" i="3" s="1"/>
  <c r="K18" i="3"/>
  <c r="K28" i="3" s="1"/>
  <c r="J18" i="3"/>
  <c r="J28" i="3" s="1"/>
  <c r="I18" i="3"/>
  <c r="I28" i="3" s="1"/>
  <c r="H18" i="3"/>
  <c r="H28" i="3" s="1"/>
  <c r="G18" i="3"/>
  <c r="G28" i="3" s="1"/>
  <c r="F18" i="3"/>
  <c r="F28" i="3" s="1"/>
  <c r="E18" i="3"/>
  <c r="E28" i="3" s="1"/>
  <c r="D18" i="3"/>
  <c r="D28" i="3" s="1"/>
  <c r="C18" i="3"/>
  <c r="C28" i="3" s="1"/>
  <c r="B18" i="3"/>
  <c r="B28" i="3" s="1"/>
  <c r="F64" i="3"/>
  <c r="E64" i="3"/>
  <c r="D64" i="3"/>
  <c r="C64" i="3"/>
  <c r="F63" i="3"/>
  <c r="E63" i="3"/>
  <c r="D63" i="3"/>
  <c r="C63" i="3"/>
  <c r="F62" i="3"/>
  <c r="E62" i="3"/>
  <c r="D62" i="3"/>
  <c r="C62" i="3"/>
  <c r="F61" i="3"/>
  <c r="E61" i="3"/>
  <c r="D61" i="3"/>
  <c r="C61" i="3"/>
  <c r="F60" i="3"/>
  <c r="E60" i="3"/>
  <c r="D60" i="3"/>
  <c r="C60" i="3"/>
  <c r="F59" i="3"/>
  <c r="E59" i="3"/>
  <c r="D59" i="3"/>
  <c r="C59" i="3"/>
  <c r="F58" i="3"/>
  <c r="E58" i="3"/>
  <c r="D58" i="3"/>
  <c r="C58" i="3"/>
  <c r="B58" i="3"/>
  <c r="B64" i="3"/>
  <c r="B63" i="3"/>
  <c r="B62" i="3"/>
  <c r="B61" i="3"/>
  <c r="B60" i="3"/>
  <c r="B59" i="3"/>
  <c r="O39" i="3"/>
  <c r="N39" i="3"/>
  <c r="M39" i="3"/>
  <c r="L39" i="3"/>
  <c r="K39" i="3"/>
  <c r="O45" i="3"/>
  <c r="N45" i="3"/>
  <c r="M45" i="3"/>
  <c r="L45" i="3"/>
  <c r="K45" i="3"/>
  <c r="O44" i="3"/>
  <c r="N44" i="3"/>
  <c r="M44" i="3"/>
  <c r="L44" i="3"/>
  <c r="K44" i="3"/>
  <c r="O43" i="3"/>
  <c r="N43" i="3"/>
  <c r="M43" i="3"/>
  <c r="L43" i="3"/>
  <c r="K43" i="3"/>
  <c r="O42" i="3"/>
  <c r="N42" i="3"/>
  <c r="M42" i="3"/>
  <c r="L42" i="3"/>
  <c r="K42" i="3"/>
  <c r="O41" i="3"/>
  <c r="N41" i="3"/>
  <c r="M41" i="3"/>
  <c r="L41" i="3"/>
  <c r="K41" i="3"/>
  <c r="O40" i="3"/>
  <c r="N40" i="3"/>
  <c r="M40" i="3"/>
  <c r="L40" i="3"/>
  <c r="K40" i="3"/>
  <c r="F69" i="3" l="1"/>
  <c r="E69" i="3"/>
  <c r="D69" i="3"/>
  <c r="C69" i="3"/>
  <c r="B69" i="3"/>
  <c r="F68" i="3"/>
  <c r="E68" i="3"/>
  <c r="D68" i="3"/>
  <c r="C68" i="3"/>
  <c r="B68" i="3"/>
  <c r="G67" i="3"/>
  <c r="F65" i="3"/>
  <c r="F70" i="3" s="1"/>
  <c r="E65" i="3"/>
  <c r="E70" i="3" s="1"/>
  <c r="G64" i="3"/>
  <c r="G63" i="3"/>
  <c r="G62" i="3"/>
  <c r="D65" i="3"/>
  <c r="D70" i="3" s="1"/>
  <c r="C65" i="3"/>
  <c r="C70" i="3" s="1"/>
  <c r="G60" i="3"/>
  <c r="G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G46" i="3"/>
  <c r="G51" i="3" s="1"/>
  <c r="F46" i="3"/>
  <c r="F51" i="3" s="1"/>
  <c r="P45" i="3"/>
  <c r="E46" i="3"/>
  <c r="E51" i="3" s="1"/>
  <c r="D46" i="3"/>
  <c r="D51" i="3" s="1"/>
  <c r="C46" i="3"/>
  <c r="C51" i="3" s="1"/>
  <c r="H45" i="3"/>
  <c r="O46" i="3"/>
  <c r="O51" i="3" s="1"/>
  <c r="M46" i="3"/>
  <c r="M51" i="3" s="1"/>
  <c r="P44" i="3"/>
  <c r="H44" i="3"/>
  <c r="N46" i="3"/>
  <c r="N51" i="3" s="1"/>
  <c r="L46" i="3"/>
  <c r="L51" i="3" s="1"/>
  <c r="K46" i="3"/>
  <c r="H43" i="3"/>
  <c r="P42" i="3"/>
  <c r="H42" i="3"/>
  <c r="P41" i="3"/>
  <c r="H41" i="3"/>
  <c r="P40" i="3"/>
  <c r="H40" i="3"/>
  <c r="P39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R27" i="3"/>
  <c r="M25" i="3"/>
  <c r="M30" i="3" s="1"/>
  <c r="L25" i="3"/>
  <c r="L30" i="3" s="1"/>
  <c r="K25" i="3"/>
  <c r="K30" i="3" s="1"/>
  <c r="Q25" i="3"/>
  <c r="Q30" i="3" s="1"/>
  <c r="P25" i="3"/>
  <c r="P30" i="3" s="1"/>
  <c r="O25" i="3"/>
  <c r="O30" i="3" s="1"/>
  <c r="N25" i="3"/>
  <c r="N30" i="3" s="1"/>
  <c r="R24" i="3"/>
  <c r="R23" i="3"/>
  <c r="J25" i="3"/>
  <c r="J30" i="3" s="1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25" i="3"/>
  <c r="R21" i="3"/>
  <c r="R20" i="3"/>
  <c r="R19" i="3"/>
  <c r="R18" i="3"/>
  <c r="B30" i="3" l="1"/>
  <c r="R25" i="3"/>
  <c r="K51" i="3"/>
  <c r="P46" i="3"/>
  <c r="R22" i="3"/>
  <c r="P43" i="3"/>
  <c r="B46" i="3"/>
  <c r="G45" i="1"/>
  <c r="F45" i="1"/>
  <c r="E45" i="1"/>
  <c r="D45" i="1"/>
  <c r="C45" i="1"/>
  <c r="B45" i="1"/>
  <c r="R24" i="1"/>
  <c r="Q24" i="1"/>
  <c r="P24" i="1"/>
  <c r="O24" i="1"/>
  <c r="N24" i="1"/>
  <c r="M24" i="1"/>
  <c r="L24" i="1"/>
  <c r="B51" i="3" l="1"/>
  <c r="H46" i="3"/>
  <c r="P47" i="3"/>
  <c r="P49" i="3"/>
  <c r="S27" i="3"/>
  <c r="R26" i="3"/>
  <c r="T21" i="1"/>
  <c r="T20" i="1"/>
  <c r="T19" i="1"/>
  <c r="H49" i="3" l="1"/>
  <c r="H47" i="3"/>
  <c r="T18" i="1"/>
  <c r="H48" i="1" l="1"/>
  <c r="T27" i="1"/>
  <c r="E69" i="1" l="1"/>
  <c r="E68" i="1"/>
  <c r="E64" i="1"/>
  <c r="E63" i="1"/>
  <c r="E62" i="1"/>
  <c r="C62" i="1"/>
  <c r="D62" i="1"/>
  <c r="F62" i="1"/>
  <c r="C63" i="1"/>
  <c r="D63" i="1"/>
  <c r="F63" i="1"/>
  <c r="C64" i="1"/>
  <c r="D64" i="1"/>
  <c r="F64" i="1"/>
  <c r="B64" i="1"/>
  <c r="B63" i="1"/>
  <c r="B6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E65" i="1" l="1"/>
  <c r="E70" i="1" s="1"/>
  <c r="N46" i="1"/>
  <c r="N51" i="1" s="1"/>
  <c r="K22" i="1" l="1"/>
  <c r="K23" i="1"/>
  <c r="K24" i="1"/>
  <c r="J24" i="1"/>
  <c r="I24" i="1"/>
  <c r="J23" i="1"/>
  <c r="I23" i="1"/>
  <c r="J22" i="1"/>
  <c r="I22" i="1"/>
  <c r="H24" i="1"/>
  <c r="G24" i="1"/>
  <c r="H23" i="1"/>
  <c r="G23" i="1"/>
  <c r="H22" i="1"/>
  <c r="G22" i="1"/>
  <c r="F24" i="1"/>
  <c r="E24" i="1"/>
  <c r="F23" i="1"/>
  <c r="E23" i="1"/>
  <c r="F22" i="1"/>
  <c r="E22" i="1"/>
  <c r="D24" i="1"/>
  <c r="C24" i="1"/>
  <c r="D23" i="1"/>
  <c r="C23" i="1"/>
  <c r="D22" i="1"/>
  <c r="C22" i="1"/>
  <c r="B24" i="1"/>
  <c r="B23" i="1"/>
  <c r="B22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T24" i="1" l="1"/>
  <c r="B25" i="1"/>
  <c r="T23" i="1" l="1"/>
  <c r="T22" i="1"/>
  <c r="B30" i="1"/>
  <c r="F42" i="2"/>
  <c r="E42" i="2"/>
  <c r="D42" i="2"/>
  <c r="C42" i="2"/>
  <c r="B42" i="2"/>
  <c r="T17" i="2"/>
  <c r="T16" i="2"/>
  <c r="T15" i="2"/>
  <c r="T14" i="2"/>
  <c r="T13" i="2"/>
  <c r="T12" i="2"/>
  <c r="T11" i="2"/>
  <c r="T18" i="2" l="1"/>
  <c r="H42" i="2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I25" i="1" l="1"/>
  <c r="I30" i="1" s="1"/>
  <c r="F25" i="1"/>
  <c r="F30" i="1" s="1"/>
  <c r="H25" i="1"/>
  <c r="H30" i="1" s="1"/>
  <c r="E25" i="1"/>
  <c r="E30" i="1" s="1"/>
  <c r="C25" i="1"/>
  <c r="K25" i="1"/>
  <c r="K30" i="1" s="1"/>
  <c r="D25" i="1"/>
  <c r="D30" i="1" s="1"/>
  <c r="G25" i="1"/>
  <c r="G30" i="1" s="1"/>
  <c r="J25" i="1"/>
  <c r="J30" i="1" s="1"/>
  <c r="G61" i="1"/>
  <c r="B65" i="1"/>
  <c r="B70" i="1" s="1"/>
  <c r="C30" i="1" l="1"/>
  <c r="T25" i="1"/>
  <c r="G65" i="1"/>
  <c r="G66" i="1" s="1"/>
  <c r="T26" i="1" l="1"/>
  <c r="U27" i="1"/>
  <c r="G68" i="1"/>
  <c r="G61" i="3" l="1"/>
  <c r="B65" i="3"/>
  <c r="B70" i="3" s="1"/>
  <c r="G65" i="3" l="1"/>
  <c r="G66" i="3" l="1"/>
  <c r="G68" i="3"/>
</calcChain>
</file>

<file path=xl/sharedStrings.xml><?xml version="1.0" encoding="utf-8"?>
<sst xmlns="http://schemas.openxmlformats.org/spreadsheetml/2006/main" count="3653" uniqueCount="159">
  <si>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</si>
  <si>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</si>
  <si>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</si>
  <si>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</si>
  <si>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</si>
  <si>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</si>
  <si>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</si>
  <si>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</si>
  <si>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</si>
  <si>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</si>
  <si>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</si>
  <si>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</si>
  <si>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</si>
  <si>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</si>
  <si>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</si>
  <si>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</si>
  <si>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</si>
  <si>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</si>
  <si>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</si>
  <si>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</si>
  <si>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</si>
  <si>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</si>
  <si>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</si>
  <si>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</si>
  <si>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</si>
  <si>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</si>
  <si>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</si>
  <si>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</si>
  <si>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</si>
  <si>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</si>
  <si>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</si>
  <si>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</si>
  <si>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</si>
  <si>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</si>
  <si>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</si>
  <si>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</si>
  <si>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</si>
  <si>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</si>
  <si>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</si>
  <si>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</si>
  <si>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</si>
  <si>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</si>
  <si>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</si>
  <si>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</si>
  <si>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</si>
  <si>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</si>
  <si>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</si>
  <si>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</si>
  <si>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</si>
  <si>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</si>
  <si>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F541 - M542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</si>
  <si>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</si>
  <si>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</si>
  <si>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</si>
  <si>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</si>
  <si>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</si>
  <si>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</si>
  <si>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</si>
  <si>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</si>
  <si>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</si>
  <si>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</si>
  <si>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</si>
  <si>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</si>
  <si>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</si>
  <si>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</si>
  <si>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</si>
  <si>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</si>
  <si>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</si>
  <si>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</si>
  <si>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</si>
  <si>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CASETA A1</t>
  </si>
  <si>
    <t>CASETA A2</t>
  </si>
  <si>
    <t>SEMANA 21</t>
  </si>
  <si>
    <t>SEMANA 22</t>
  </si>
  <si>
    <t>REC</t>
  </si>
  <si>
    <t>SEMANA 23</t>
  </si>
  <si>
    <t>CEPA 1 CASETA B</t>
  </si>
  <si>
    <t>LINEA 4 X 1</t>
  </si>
  <si>
    <t>CEPA 4 CASETA B</t>
  </si>
  <si>
    <t>3 REC</t>
  </si>
  <si>
    <t>SEMANA 24</t>
  </si>
  <si>
    <t>9 REC</t>
  </si>
  <si>
    <t>15 REC</t>
  </si>
  <si>
    <t>SEMANA 25</t>
  </si>
  <si>
    <t>SEMANA 26</t>
  </si>
  <si>
    <t>Saldo Hembras</t>
  </si>
  <si>
    <t>Saldo Machos</t>
  </si>
  <si>
    <t>Grs Calcio</t>
  </si>
  <si>
    <t>Total calcio Kgs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</si>
  <si>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</si>
  <si>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</si>
  <si>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</si>
  <si>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</si>
  <si>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</si>
  <si>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</si>
  <si>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</si>
  <si>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</si>
  <si>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</si>
  <si>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</si>
  <si>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</si>
  <si>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</si>
  <si>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</si>
  <si>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</si>
  <si>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</si>
  <si>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</si>
  <si>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</si>
  <si>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</si>
  <si>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</si>
  <si>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</si>
  <si>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</si>
  <si>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CEPA 4    CASETA B</t>
  </si>
  <si>
    <t>SEMANA 28</t>
  </si>
  <si>
    <t>SEMANA 29</t>
  </si>
  <si>
    <t>SEMANA 30</t>
  </si>
  <si>
    <t>SEMANA 31</t>
  </si>
  <si>
    <t>SEMANA 32</t>
  </si>
  <si>
    <t>Corral</t>
  </si>
  <si>
    <t>Cantidad de calcio</t>
  </si>
  <si>
    <t>Programa de calcio modulo 2</t>
  </si>
  <si>
    <t>CEPA 4 - 1</t>
  </si>
  <si>
    <t>CEPA 4 - 2</t>
  </si>
  <si>
    <t>CEPA 4 - 3</t>
  </si>
  <si>
    <t>CEPA 4 - 4</t>
  </si>
  <si>
    <t>CEPA 4 - 5</t>
  </si>
  <si>
    <t>CEPA 4 - 6</t>
  </si>
  <si>
    <t>CEPA 9 - 1</t>
  </si>
  <si>
    <t>CEPA 9 - 2</t>
  </si>
  <si>
    <t>CEPA 9 - 3</t>
  </si>
  <si>
    <t>CEPA 9 - 4</t>
  </si>
  <si>
    <t>CEPA 9 - 5</t>
  </si>
  <si>
    <t>CEPA 9 - 6</t>
  </si>
  <si>
    <t>CEPA 9 - 7</t>
  </si>
  <si>
    <t>CEPA 9 - 8</t>
  </si>
  <si>
    <t>CEPA 9 - 9</t>
  </si>
  <si>
    <t>CEPA 9 - 10</t>
  </si>
  <si>
    <t>CEPA 9 - 11</t>
  </si>
  <si>
    <t>CEPA 9 - 12</t>
  </si>
  <si>
    <t>CEPA 9 - 13</t>
  </si>
  <si>
    <t>CEPA 9 - 14</t>
  </si>
  <si>
    <t>CEPA 9 - 15</t>
  </si>
  <si>
    <t>CEPA 9 - 16</t>
  </si>
  <si>
    <t>CEPA 9 - 17</t>
  </si>
  <si>
    <t>CEPA 9 - 18</t>
  </si>
  <si>
    <t>SEMANA 33</t>
  </si>
  <si>
    <t>SEMANA 34</t>
  </si>
  <si>
    <t>SEMANA 35</t>
  </si>
  <si>
    <t>SEMANA 36</t>
  </si>
  <si>
    <t>SEMANA 37</t>
  </si>
  <si>
    <t>F2 - F4 - Machos</t>
  </si>
  <si>
    <t>SEMANA 38</t>
  </si>
  <si>
    <t>SEMANA 40</t>
  </si>
  <si>
    <t>SEMANA 41</t>
  </si>
  <si>
    <t>SEMANA 42</t>
  </si>
  <si>
    <t>POR FAVOR DESCONTAR A DIARIO EL CONSUMO POR MORTALIDAD EN LA CEPA 4 DE FORMA JUICIOSA</t>
  </si>
  <si>
    <t>SEMANA 43</t>
  </si>
  <si>
    <t>Buenos</t>
  </si>
  <si>
    <t>Desc</t>
  </si>
  <si>
    <t>Si un descarte muere, por favor reportarlo de manera independiente… Los descartes estan pintados con azul de metileno. Verificar saldos.</t>
  </si>
  <si>
    <t>4 AL 10 DE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</si>
</sst>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00"/>
  </numFmts>
  <fonts count="44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21"/>
      <color theme="1"/>
      <name val="Calibri"/>
      <family val="2"/>
      <scheme val="minor"/>
    </font>
    <font>
      <sz val="21"/>
      <name val="Arial"/>
      <family val="2"/>
    </font>
    <font>
      <b/>
      <sz val="21"/>
      <name val="Arial"/>
      <family val="2"/>
    </font>
    <font>
      <b/>
      <u/>
      <sz val="21"/>
      <name val="Arial"/>
      <family val="2"/>
    </font>
    <font>
      <sz val="34"/>
      <name val="Arial"/>
      <family val="2"/>
    </font>
    <font>
      <sz val="3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theme="1"/>
      <name val="Arial"/>
      <family val="2"/>
    </font>
    <font>
      <b/>
      <sz val="1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3999755851924192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8" fillId="0" borderId="0" applyFont="0" applyFill="0" applyBorder="0" applyAlignment="0" applyProtection="0"/>
  </cellStyleXfs>
  <cellXfs count="53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5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4" borderId="50" xfId="0" applyFont="1" applyFill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59" xfId="0" applyFont="1" applyFill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11" fillId="5" borderId="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11" xfId="0" applyNumberFormat="1" applyFont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9" fillId="0" borderId="33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164" fontId="29" fillId="0" borderId="7" xfId="0" applyNumberFormat="1" applyFont="1" applyBorder="1" applyAlignment="1">
      <alignment horizontal="center" vertical="center"/>
    </xf>
    <xf numFmtId="164" fontId="29" fillId="0" borderId="9" xfId="0" applyNumberFormat="1" applyFont="1" applyBorder="1" applyAlignment="1">
      <alignment horizontal="center" vertical="center" wrapText="1"/>
    </xf>
    <xf numFmtId="0" fontId="29" fillId="0" borderId="13" xfId="0" applyFont="1" applyBorder="1" applyAlignment="1">
      <alignment horizontal="center" vertical="center"/>
    </xf>
    <xf numFmtId="164" fontId="29" fillId="0" borderId="14" xfId="0" applyNumberFormat="1" applyFont="1" applyBorder="1" applyAlignment="1">
      <alignment horizontal="center" vertical="center" wrapText="1"/>
    </xf>
    <xf numFmtId="0" fontId="31" fillId="0" borderId="33" xfId="0" applyFont="1" applyBorder="1" applyAlignment="1">
      <alignment horizontal="center" vertical="center"/>
    </xf>
    <xf numFmtId="2" fontId="31" fillId="3" borderId="20" xfId="0" applyNumberFormat="1" applyFont="1" applyFill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31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10" fontId="31" fillId="0" borderId="7" xfId="1" applyNumberFormat="1" applyFont="1" applyFill="1" applyBorder="1" applyAlignment="1">
      <alignment horizontal="center" vertical="center"/>
    </xf>
    <xf numFmtId="2" fontId="31" fillId="3" borderId="7" xfId="0" applyNumberFormat="1" applyFont="1" applyFill="1" applyBorder="1" applyAlignment="1">
      <alignment horizontal="center" vertical="center"/>
    </xf>
    <xf numFmtId="9" fontId="31" fillId="0" borderId="7" xfId="1" applyNumberFormat="1" applyFont="1" applyBorder="1" applyAlignment="1">
      <alignment horizontal="center" vertical="center"/>
    </xf>
    <xf numFmtId="166" fontId="31" fillId="0" borderId="37" xfId="0" applyNumberFormat="1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66" fontId="31" fillId="5" borderId="17" xfId="0" applyNumberFormat="1" applyFont="1" applyFill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Fill="1" applyBorder="1" applyAlignment="1">
      <alignment horizontal="center" vertical="center"/>
    </xf>
    <xf numFmtId="1" fontId="32" fillId="2" borderId="0" xfId="0" applyNumberFormat="1" applyFont="1" applyFill="1" applyBorder="1" applyAlignment="1">
      <alignment horizontal="center" vertical="center"/>
    </xf>
    <xf numFmtId="1" fontId="32" fillId="0" borderId="0" xfId="0" applyNumberFormat="1" applyFont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164" fontId="29" fillId="0" borderId="38" xfId="0" applyNumberFormat="1" applyFont="1" applyBorder="1" applyAlignment="1">
      <alignment horizontal="center" vertical="center" wrapText="1"/>
    </xf>
    <xf numFmtId="0" fontId="34" fillId="0" borderId="21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27" xfId="0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4" fillId="2" borderId="24" xfId="0" applyFont="1" applyFill="1" applyBorder="1" applyAlignment="1">
      <alignment horizontal="center" vertical="center"/>
    </xf>
    <xf numFmtId="0" fontId="34" fillId="2" borderId="25" xfId="0" applyFont="1" applyFill="1" applyBorder="1" applyAlignment="1">
      <alignment horizontal="center" vertical="center"/>
    </xf>
    <xf numFmtId="0" fontId="36" fillId="2" borderId="23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2" borderId="0" xfId="0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6" fillId="8" borderId="17" xfId="0" applyFont="1" applyFill="1" applyBorder="1" applyAlignment="1">
      <alignment horizontal="center" vertical="center"/>
    </xf>
    <xf numFmtId="0" fontId="36" fillId="7" borderId="0" xfId="0" applyFont="1" applyFill="1" applyBorder="1" applyAlignment="1">
      <alignment horizontal="center" vertical="center"/>
    </xf>
    <xf numFmtId="0" fontId="36" fillId="7" borderId="27" xfId="0" applyFont="1" applyFill="1" applyBorder="1" applyAlignment="1">
      <alignment horizontal="center" vertical="center"/>
    </xf>
    <xf numFmtId="0" fontId="36" fillId="0" borderId="61" xfId="0" applyFont="1" applyFill="1" applyBorder="1" applyAlignment="1">
      <alignment horizontal="center" vertical="center"/>
    </xf>
    <xf numFmtId="0" fontId="36" fillId="3" borderId="19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36" fillId="3" borderId="33" xfId="0" applyFont="1" applyFill="1" applyBorder="1" applyAlignment="1">
      <alignment horizontal="center" vertical="center"/>
    </xf>
    <xf numFmtId="0" fontId="36" fillId="3" borderId="20" xfId="0" quotePrefix="1" applyFont="1" applyFill="1" applyBorder="1" applyAlignment="1">
      <alignment horizontal="center" vertical="center"/>
    </xf>
    <xf numFmtId="0" fontId="36" fillId="3" borderId="42" xfId="0" quotePrefix="1" applyFont="1" applyFill="1" applyBorder="1" applyAlignment="1">
      <alignment horizontal="center" vertical="center"/>
    </xf>
    <xf numFmtId="0" fontId="36" fillId="9" borderId="4" xfId="0" applyFont="1" applyFill="1" applyBorder="1" applyAlignment="1">
      <alignment horizontal="center" vertical="center"/>
    </xf>
    <xf numFmtId="0" fontId="36" fillId="0" borderId="50" xfId="0" applyFont="1" applyBorder="1" applyAlignment="1">
      <alignment horizontal="center" vertical="center"/>
    </xf>
    <xf numFmtId="164" fontId="35" fillId="0" borderId="16" xfId="0" applyNumberFormat="1" applyFont="1" applyFill="1" applyBorder="1" applyAlignment="1">
      <alignment horizontal="center" vertical="center"/>
    </xf>
    <xf numFmtId="164" fontId="35" fillId="0" borderId="10" xfId="0" applyNumberFormat="1" applyFont="1" applyFill="1" applyBorder="1" applyAlignment="1">
      <alignment horizontal="center" vertical="center"/>
    </xf>
    <xf numFmtId="164" fontId="35" fillId="0" borderId="6" xfId="0" applyNumberFormat="1" applyFont="1" applyFill="1" applyBorder="1" applyAlignment="1">
      <alignment horizontal="center" vertical="center"/>
    </xf>
    <xf numFmtId="164" fontId="35" fillId="0" borderId="7" xfId="0" applyNumberFormat="1" applyFont="1" applyFill="1" applyBorder="1" applyAlignment="1">
      <alignment horizontal="center" vertical="center"/>
    </xf>
    <xf numFmtId="164" fontId="35" fillId="0" borderId="7" xfId="0" applyNumberFormat="1" applyFont="1" applyBorder="1" applyAlignment="1">
      <alignment horizontal="center" vertical="center"/>
    </xf>
    <xf numFmtId="164" fontId="35" fillId="0" borderId="9" xfId="0" applyNumberFormat="1" applyFont="1" applyBorder="1" applyAlignment="1">
      <alignment horizontal="center" vertical="center"/>
    </xf>
    <xf numFmtId="0" fontId="36" fillId="0" borderId="52" xfId="0" applyFont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39" xfId="0" applyNumberFormat="1" applyFont="1" applyFill="1" applyBorder="1" applyAlignment="1">
      <alignment horizontal="center" vertical="center"/>
    </xf>
    <xf numFmtId="164" fontId="35" fillId="0" borderId="36" xfId="0" applyNumberFormat="1" applyFont="1" applyFill="1" applyBorder="1" applyAlignment="1">
      <alignment horizontal="center" vertical="center"/>
    </xf>
    <xf numFmtId="164" fontId="35" fillId="0" borderId="37" xfId="0" applyNumberFormat="1" applyFont="1" applyFill="1" applyBorder="1" applyAlignment="1">
      <alignment horizontal="center" vertical="center"/>
    </xf>
    <xf numFmtId="164" fontId="35" fillId="0" borderId="12" xfId="0" applyNumberFormat="1" applyFont="1" applyFill="1" applyBorder="1" applyAlignment="1">
      <alignment horizontal="center" vertical="center"/>
    </xf>
    <xf numFmtId="164" fontId="35" fillId="0" borderId="13" xfId="0" applyNumberFormat="1" applyFont="1" applyBorder="1" applyAlignment="1">
      <alignment horizontal="center" vertical="center"/>
    </xf>
    <xf numFmtId="164" fontId="35" fillId="0" borderId="14" xfId="0" applyNumberFormat="1" applyFont="1" applyBorder="1" applyAlignment="1">
      <alignment horizontal="center" vertical="center"/>
    </xf>
    <xf numFmtId="0" fontId="36" fillId="9" borderId="17" xfId="0" applyFont="1" applyFill="1" applyBorder="1" applyAlignment="1">
      <alignment horizontal="center" vertical="center"/>
    </xf>
    <xf numFmtId="164" fontId="36" fillId="0" borderId="41" xfId="0" applyNumberFormat="1" applyFont="1" applyFill="1" applyBorder="1" applyAlignment="1">
      <alignment horizontal="center" vertical="center"/>
    </xf>
    <xf numFmtId="164" fontId="36" fillId="0" borderId="32" xfId="0" applyNumberFormat="1" applyFont="1" applyFill="1" applyBorder="1" applyAlignment="1">
      <alignment horizontal="center" vertical="center"/>
    </xf>
    <xf numFmtId="164" fontId="36" fillId="0" borderId="40" xfId="0" applyNumberFormat="1" applyFont="1" applyFill="1" applyBorder="1" applyAlignment="1">
      <alignment horizontal="center" vertical="center"/>
    </xf>
    <xf numFmtId="164" fontId="36" fillId="0" borderId="60" xfId="0" applyNumberFormat="1" applyFont="1" applyFill="1" applyBorder="1" applyAlignment="1">
      <alignment horizontal="center" vertical="center"/>
    </xf>
    <xf numFmtId="164" fontId="36" fillId="0" borderId="58" xfId="0" applyNumberFormat="1" applyFont="1" applyFill="1" applyBorder="1" applyAlignment="1">
      <alignment horizontal="center" vertical="center"/>
    </xf>
    <xf numFmtId="164" fontId="36" fillId="0" borderId="48" xfId="0" applyNumberFormat="1" applyFont="1" applyFill="1" applyBorder="1" applyAlignment="1">
      <alignment horizontal="center" vertical="center"/>
    </xf>
    <xf numFmtId="164" fontId="36" fillId="0" borderId="23" xfId="0" applyNumberFormat="1" applyFont="1" applyFill="1" applyBorder="1" applyAlignment="1">
      <alignment horizontal="center" vertical="center"/>
    </xf>
    <xf numFmtId="1" fontId="35" fillId="0" borderId="23" xfId="0" applyNumberFormat="1" applyFont="1" applyFill="1" applyBorder="1" applyAlignment="1">
      <alignment horizontal="center" vertical="center"/>
    </xf>
    <xf numFmtId="1" fontId="35" fillId="0" borderId="0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vertical="center"/>
    </xf>
    <xf numFmtId="0" fontId="36" fillId="9" borderId="49" xfId="0" applyFont="1" applyFill="1" applyBorder="1" applyAlignment="1">
      <alignment horizontal="center" vertical="center"/>
    </xf>
    <xf numFmtId="164" fontId="35" fillId="2" borderId="7" xfId="0" applyNumberFormat="1" applyFont="1" applyFill="1" applyBorder="1" applyAlignment="1">
      <alignment horizontal="center" vertical="center"/>
    </xf>
    <xf numFmtId="164" fontId="35" fillId="0" borderId="37" xfId="0" applyNumberFormat="1" applyFont="1" applyBorder="1" applyAlignment="1">
      <alignment horizontal="center" vertical="center"/>
    </xf>
    <xf numFmtId="164" fontId="35" fillId="0" borderId="38" xfId="0" applyNumberFormat="1" applyFont="1" applyBorder="1" applyAlignment="1">
      <alignment horizontal="center" vertical="center"/>
    </xf>
    <xf numFmtId="164" fontId="35" fillId="0" borderId="36" xfId="0" applyNumberFormat="1" applyFont="1" applyBorder="1" applyAlignment="1">
      <alignment horizontal="center" vertical="center"/>
    </xf>
    <xf numFmtId="164" fontId="35" fillId="0" borderId="50" xfId="0" applyNumberFormat="1" applyFont="1" applyFill="1" applyBorder="1" applyAlignment="1">
      <alignment horizontal="center" vertical="center"/>
    </xf>
    <xf numFmtId="0" fontId="36" fillId="7" borderId="23" xfId="0" applyFont="1" applyFill="1" applyBorder="1" applyAlignment="1">
      <alignment horizontal="center" vertical="center"/>
    </xf>
    <xf numFmtId="164" fontId="35" fillId="0" borderId="6" xfId="0" applyNumberFormat="1" applyFont="1" applyBorder="1" applyAlignment="1">
      <alignment horizontal="center" vertical="center"/>
    </xf>
    <xf numFmtId="164" fontId="35" fillId="0" borderId="51" xfId="0" applyNumberFormat="1" applyFont="1" applyFill="1" applyBorder="1" applyAlignment="1">
      <alignment horizontal="center" vertical="center"/>
    </xf>
    <xf numFmtId="164" fontId="36" fillId="0" borderId="44" xfId="0" applyNumberFormat="1" applyFont="1" applyFill="1" applyBorder="1" applyAlignment="1">
      <alignment horizontal="center" vertical="center"/>
    </xf>
    <xf numFmtId="164" fontId="36" fillId="0" borderId="45" xfId="0" applyNumberFormat="1" applyFont="1" applyFill="1" applyBorder="1" applyAlignment="1">
      <alignment horizontal="center" vertical="center"/>
    </xf>
    <xf numFmtId="164" fontId="36" fillId="0" borderId="17" xfId="0" applyNumberFormat="1" applyFont="1" applyFill="1" applyBorder="1" applyAlignment="1">
      <alignment horizontal="center" vertical="center"/>
    </xf>
    <xf numFmtId="0" fontId="36" fillId="11" borderId="17" xfId="0" applyFont="1" applyFill="1" applyBorder="1" applyAlignment="1">
      <alignment horizontal="center" vertical="center"/>
    </xf>
    <xf numFmtId="0" fontId="35" fillId="7" borderId="0" xfId="0" applyFont="1" applyFill="1" applyBorder="1" applyAlignment="1">
      <alignment vertical="center" wrapText="1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0" fontId="36" fillId="3" borderId="20" xfId="0" applyFont="1" applyFill="1" applyBorder="1" applyAlignment="1">
      <alignment horizontal="center" vertical="center"/>
    </xf>
    <xf numFmtId="0" fontId="36" fillId="3" borderId="42" xfId="0" applyFont="1" applyFill="1" applyBorder="1" applyAlignment="1">
      <alignment horizontal="center" vertical="center"/>
    </xf>
    <xf numFmtId="0" fontId="36" fillId="9" borderId="43" xfId="0" applyFont="1" applyFill="1" applyBorder="1" applyAlignment="1">
      <alignment horizontal="center" vertical="center"/>
    </xf>
    <xf numFmtId="0" fontId="36" fillId="0" borderId="0" xfId="0" quotePrefix="1" applyFont="1" applyBorder="1" applyAlignment="1">
      <alignment horizontal="center" vertical="center"/>
    </xf>
    <xf numFmtId="0" fontId="36" fillId="3" borderId="34" xfId="0" applyFont="1" applyFill="1" applyBorder="1" applyAlignment="1">
      <alignment horizontal="center" vertical="center"/>
    </xf>
    <xf numFmtId="0" fontId="36" fillId="3" borderId="35" xfId="0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164" fontId="35" fillId="2" borderId="9" xfId="0" applyNumberFormat="1" applyFont="1" applyFill="1" applyBorder="1" applyAlignment="1">
      <alignment horizontal="center" vertical="center"/>
    </xf>
    <xf numFmtId="164" fontId="35" fillId="2" borderId="10" xfId="0" applyNumberFormat="1" applyFont="1" applyFill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64" fontId="35" fillId="2" borderId="37" xfId="0" applyNumberFormat="1" applyFont="1" applyFill="1" applyBorder="1" applyAlignment="1">
      <alignment horizontal="center" vertical="center"/>
    </xf>
    <xf numFmtId="164" fontId="35" fillId="2" borderId="38" xfId="0" applyNumberFormat="1" applyFont="1" applyFill="1" applyBorder="1" applyAlignment="1">
      <alignment horizontal="center" vertical="center"/>
    </xf>
    <xf numFmtId="0" fontId="36" fillId="9" borderId="30" xfId="0" applyFont="1" applyFill="1" applyBorder="1" applyAlignment="1">
      <alignment horizontal="center" vertical="center"/>
    </xf>
    <xf numFmtId="164" fontId="36" fillId="2" borderId="40" xfId="0" applyNumberFormat="1" applyFont="1" applyFill="1" applyBorder="1" applyAlignment="1">
      <alignment horizontal="center" vertical="center"/>
    </xf>
    <xf numFmtId="164" fontId="36" fillId="2" borderId="44" xfId="0" applyNumberFormat="1" applyFont="1" applyFill="1" applyBorder="1" applyAlignment="1">
      <alignment horizontal="center" vertical="center"/>
    </xf>
    <xf numFmtId="164" fontId="36" fillId="2" borderId="45" xfId="0" applyNumberFormat="1" applyFont="1" applyFill="1" applyBorder="1" applyAlignment="1">
      <alignment horizontal="center" vertical="center"/>
    </xf>
    <xf numFmtId="164" fontId="36" fillId="2" borderId="32" xfId="0" applyNumberFormat="1" applyFont="1" applyFill="1" applyBorder="1" applyAlignment="1">
      <alignment horizontal="center" vertical="center"/>
    </xf>
    <xf numFmtId="164" fontId="36" fillId="0" borderId="53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0" fontId="34" fillId="0" borderId="47" xfId="0" applyFont="1" applyBorder="1" applyAlignment="1">
      <alignment horizontal="center" vertical="center"/>
    </xf>
    <xf numFmtId="0" fontId="34" fillId="0" borderId="48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0" fillId="0" borderId="0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40" fillId="0" borderId="40" xfId="0" applyFont="1" applyBorder="1" applyAlignment="1">
      <alignment horizontal="center" vertical="center" wrapText="1"/>
    </xf>
    <xf numFmtId="0" fontId="40" fillId="0" borderId="45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40" fillId="0" borderId="33" xfId="0" applyFont="1" applyBorder="1" applyAlignment="1">
      <alignment horizontal="center" vertical="center"/>
    </xf>
    <xf numFmtId="164" fontId="40" fillId="0" borderId="42" xfId="0" applyNumberFormat="1" applyFont="1" applyBorder="1" applyAlignment="1">
      <alignment horizontal="center" vertical="center"/>
    </xf>
    <xf numFmtId="164" fontId="40" fillId="0" borderId="0" xfId="0" applyNumberFormat="1" applyFont="1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164" fontId="40" fillId="0" borderId="9" xfId="0" applyNumberFormat="1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164" fontId="40" fillId="0" borderId="14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" fontId="35" fillId="2" borderId="0" xfId="0" applyNumberFormat="1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0" fontId="42" fillId="0" borderId="0" xfId="0" applyFont="1" applyBorder="1" applyAlignment="1">
      <alignment horizontal="center" vertical="center"/>
    </xf>
    <xf numFmtId="0" fontId="35" fillId="7" borderId="47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0" fontId="24" fillId="7" borderId="47" xfId="0" applyFont="1" applyFill="1" applyBorder="1" applyAlignment="1">
      <alignment horizontal="center" vertical="center"/>
    </xf>
    <xf numFmtId="164" fontId="35" fillId="2" borderId="64" xfId="0" applyNumberFormat="1" applyFont="1" applyFill="1" applyBorder="1" applyAlignment="1">
      <alignment horizontal="center" vertical="center"/>
    </xf>
    <xf numFmtId="0" fontId="36" fillId="7" borderId="65" xfId="0" applyFont="1" applyFill="1" applyBorder="1" applyAlignment="1">
      <alignment horizontal="center" vertical="center"/>
    </xf>
    <xf numFmtId="164" fontId="43" fillId="0" borderId="23" xfId="0" applyNumberFormat="1" applyFont="1" applyFill="1" applyBorder="1" applyAlignment="1">
      <alignment horizontal="center" vertical="center"/>
    </xf>
    <xf numFmtId="1" fontId="24" fillId="0" borderId="23" xfId="0" applyNumberFormat="1" applyFont="1" applyFill="1" applyBorder="1" applyAlignment="1">
      <alignment horizontal="center" vertical="center"/>
    </xf>
    <xf numFmtId="1" fontId="24" fillId="0" borderId="27" xfId="0" applyNumberFormat="1" applyFont="1" applyFill="1" applyBorder="1" applyAlignment="1">
      <alignment horizontal="center" vertical="center"/>
    </xf>
    <xf numFmtId="164" fontId="43" fillId="0" borderId="0" xfId="0" applyNumberFormat="1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3" fillId="0" borderId="23" xfId="0" applyFont="1" applyFill="1" applyBorder="1" applyAlignment="1">
      <alignment horizontal="center" vertical="center"/>
    </xf>
    <xf numFmtId="0" fontId="24" fillId="0" borderId="23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10" borderId="30" xfId="0" applyFont="1" applyFill="1" applyBorder="1" applyAlignment="1">
      <alignment horizontal="center" vertical="center"/>
    </xf>
    <xf numFmtId="0" fontId="6" fillId="10" borderId="31" xfId="0" applyFont="1" applyFill="1" applyBorder="1" applyAlignment="1">
      <alignment horizontal="center" vertical="center"/>
    </xf>
    <xf numFmtId="0" fontId="6" fillId="10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6" fillId="7" borderId="32" xfId="0" applyFont="1" applyFill="1" applyBorder="1" applyAlignment="1">
      <alignment horizontal="center" vertical="center"/>
    </xf>
    <xf numFmtId="0" fontId="6" fillId="12" borderId="30" xfId="0" applyFont="1" applyFill="1" applyBorder="1" applyAlignment="1">
      <alignment horizontal="center" vertical="center"/>
    </xf>
    <xf numFmtId="0" fontId="6" fillId="12" borderId="31" xfId="0" applyFont="1" applyFill="1" applyBorder="1" applyAlignment="1">
      <alignment horizontal="center" vertical="center"/>
    </xf>
    <xf numFmtId="0" fontId="6" fillId="12" borderId="32" xfId="0" applyFont="1" applyFill="1" applyBorder="1" applyAlignment="1">
      <alignment horizontal="center" vertical="center"/>
    </xf>
    <xf numFmtId="0" fontId="38" fillId="7" borderId="18" xfId="0" applyFont="1" applyFill="1" applyBorder="1" applyAlignment="1">
      <alignment horizontal="center" vertical="center" wrapText="1"/>
    </xf>
    <xf numFmtId="0" fontId="38" fillId="7" borderId="21" xfId="0" applyFont="1" applyFill="1" applyBorder="1" applyAlignment="1">
      <alignment horizontal="center" vertical="center" wrapText="1"/>
    </xf>
    <xf numFmtId="0" fontId="38" fillId="7" borderId="22" xfId="0" applyFont="1" applyFill="1" applyBorder="1" applyAlignment="1">
      <alignment horizontal="center" vertical="center" wrapText="1"/>
    </xf>
    <xf numFmtId="0" fontId="38" fillId="7" borderId="23" xfId="0" applyFont="1" applyFill="1" applyBorder="1" applyAlignment="1">
      <alignment horizontal="center" vertical="center" wrapText="1"/>
    </xf>
    <xf numFmtId="0" fontId="38" fillId="7" borderId="0" xfId="0" applyFont="1" applyFill="1" applyBorder="1" applyAlignment="1">
      <alignment horizontal="center" vertical="center" wrapText="1"/>
    </xf>
    <xf numFmtId="0" fontId="38" fillId="7" borderId="27" xfId="0" applyFont="1" applyFill="1" applyBorder="1" applyAlignment="1">
      <alignment horizontal="center" vertical="center" wrapText="1"/>
    </xf>
    <xf numFmtId="0" fontId="38" fillId="7" borderId="46" xfId="0" applyFont="1" applyFill="1" applyBorder="1" applyAlignment="1">
      <alignment horizontal="center" vertical="center" wrapText="1"/>
    </xf>
    <xf numFmtId="0" fontId="38" fillId="7" borderId="47" xfId="0" applyFont="1" applyFill="1" applyBorder="1" applyAlignment="1">
      <alignment horizontal="center" vertical="center" wrapText="1"/>
    </xf>
    <xf numFmtId="0" fontId="38" fillId="7" borderId="48" xfId="0" applyFont="1" applyFill="1" applyBorder="1" applyAlignment="1">
      <alignment horizontal="center" vertical="center" wrapText="1"/>
    </xf>
    <xf numFmtId="0" fontId="36" fillId="7" borderId="30" xfId="0" applyFont="1" applyFill="1" applyBorder="1" applyAlignment="1">
      <alignment horizontal="center" vertical="center"/>
    </xf>
    <xf numFmtId="0" fontId="36" fillId="7" borderId="31" xfId="0" applyFont="1" applyFill="1" applyBorder="1" applyAlignment="1">
      <alignment horizontal="center" vertical="center"/>
    </xf>
    <xf numFmtId="0" fontId="36" fillId="7" borderId="32" xfId="0" applyFont="1" applyFill="1" applyBorder="1" applyAlignment="1">
      <alignment horizontal="center" vertical="center"/>
    </xf>
    <xf numFmtId="0" fontId="36" fillId="7" borderId="47" xfId="0" applyFont="1" applyFill="1" applyBorder="1" applyAlignment="1">
      <alignment horizontal="center" vertical="center"/>
    </xf>
    <xf numFmtId="0" fontId="36" fillId="7" borderId="48" xfId="0" applyFont="1" applyFill="1" applyBorder="1" applyAlignment="1">
      <alignment horizontal="center" vertical="center"/>
    </xf>
    <xf numFmtId="0" fontId="36" fillId="2" borderId="28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5" fillId="2" borderId="1" xfId="0" applyFont="1" applyFill="1" applyBorder="1" applyAlignment="1">
      <alignment horizontal="center" vertical="center"/>
    </xf>
    <xf numFmtId="0" fontId="35" fillId="0" borderId="28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6" fillId="11" borderId="30" xfId="0" applyFont="1" applyFill="1" applyBorder="1" applyAlignment="1">
      <alignment horizontal="center" vertical="center"/>
    </xf>
    <xf numFmtId="0" fontId="36" fillId="11" borderId="31" xfId="0" applyFont="1" applyFill="1" applyBorder="1" applyAlignment="1">
      <alignment horizontal="center" vertical="center"/>
    </xf>
    <xf numFmtId="0" fontId="36" fillId="11" borderId="32" xfId="0" applyFont="1" applyFill="1" applyBorder="1" applyAlignment="1">
      <alignment horizontal="center" vertical="center"/>
    </xf>
    <xf numFmtId="0" fontId="39" fillId="0" borderId="18" xfId="0" applyFont="1" applyBorder="1" applyAlignment="1">
      <alignment horizontal="center" vertical="center" wrapText="1"/>
    </xf>
    <xf numFmtId="0" fontId="39" fillId="0" borderId="21" xfId="0" applyFont="1" applyBorder="1" applyAlignment="1">
      <alignment horizontal="center" vertical="center" wrapText="1"/>
    </xf>
    <xf numFmtId="0" fontId="39" fillId="0" borderId="22" xfId="0" applyFont="1" applyBorder="1" applyAlignment="1">
      <alignment horizontal="center" vertical="center" wrapText="1"/>
    </xf>
    <xf numFmtId="0" fontId="39" fillId="0" borderId="23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27" xfId="0" applyFont="1" applyBorder="1" applyAlignment="1">
      <alignment horizontal="center" vertical="center" wrapText="1"/>
    </xf>
    <xf numFmtId="0" fontId="39" fillId="0" borderId="46" xfId="0" applyFont="1" applyBorder="1" applyAlignment="1">
      <alignment horizontal="center" vertical="center" wrapText="1"/>
    </xf>
    <xf numFmtId="0" fontId="39" fillId="0" borderId="47" xfId="0" applyFont="1" applyBorder="1" applyAlignment="1">
      <alignment horizontal="center" vertical="center" wrapText="1"/>
    </xf>
    <xf numFmtId="0" fontId="39" fillId="0" borderId="48" xfId="0" applyFont="1" applyBorder="1" applyAlignment="1">
      <alignment horizontal="center" vertical="center" wrapText="1"/>
    </xf>
    <xf numFmtId="0" fontId="34" fillId="2" borderId="18" xfId="0" applyFont="1" applyFill="1" applyBorder="1" applyAlignment="1">
      <alignment horizontal="center" vertical="center"/>
    </xf>
    <xf numFmtId="0" fontId="34" fillId="2" borderId="23" xfId="0" applyFont="1" applyFill="1" applyBorder="1" applyAlignment="1">
      <alignment horizontal="center" vertical="center"/>
    </xf>
    <xf numFmtId="0" fontId="34" fillId="2" borderId="28" xfId="0" applyFont="1" applyFill="1" applyBorder="1" applyAlignment="1">
      <alignment horizontal="center" vertical="center"/>
    </xf>
    <xf numFmtId="0" fontId="35" fillId="2" borderId="2" xfId="0" applyFont="1" applyFill="1" applyBorder="1" applyAlignment="1">
      <alignment horizontal="center" vertical="center"/>
    </xf>
    <xf numFmtId="0" fontId="35" fillId="2" borderId="3" xfId="0" applyFont="1" applyFill="1" applyBorder="1" applyAlignment="1">
      <alignment horizontal="center" vertical="center"/>
    </xf>
    <xf numFmtId="0" fontId="35" fillId="2" borderId="19" xfId="0" applyFont="1" applyFill="1" applyBorder="1" applyAlignment="1">
      <alignment horizontal="center" vertical="center"/>
    </xf>
    <xf numFmtId="0" fontId="35" fillId="2" borderId="20" xfId="0" applyFont="1" applyFill="1" applyBorder="1" applyAlignment="1">
      <alignment horizontal="center" vertical="center"/>
    </xf>
    <xf numFmtId="0" fontId="36" fillId="2" borderId="24" xfId="0" applyFont="1" applyFill="1" applyBorder="1" applyAlignment="1">
      <alignment horizontal="center" vertical="center"/>
    </xf>
    <xf numFmtId="0" fontId="36" fillId="2" borderId="25" xfId="0" applyFont="1" applyFill="1" applyBorder="1" applyAlignment="1">
      <alignment horizontal="center" vertical="center"/>
    </xf>
    <xf numFmtId="0" fontId="36" fillId="2" borderId="26" xfId="0" applyFont="1" applyFill="1" applyBorder="1" applyAlignment="1">
      <alignment horizontal="center" vertical="center"/>
    </xf>
    <xf numFmtId="0" fontId="36" fillId="2" borderId="29" xfId="0" applyFont="1" applyFill="1" applyBorder="1" applyAlignment="1">
      <alignment horizontal="center" vertical="center"/>
    </xf>
    <xf numFmtId="0" fontId="35" fillId="2" borderId="7" xfId="0" applyFont="1" applyFill="1" applyBorder="1" applyAlignment="1">
      <alignment horizontal="center" vertical="center"/>
    </xf>
    <xf numFmtId="0" fontId="40" fillId="0" borderId="40" xfId="0" applyFont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/>
    </xf>
    <xf numFmtId="0" fontId="30" fillId="0" borderId="63" xfId="0" applyFont="1" applyBorder="1" applyAlignment="1">
      <alignment horizontal="center" vertical="center"/>
    </xf>
    <xf numFmtId="0" fontId="30" fillId="0" borderId="60" xfId="0" applyFont="1" applyBorder="1" applyAlignment="1">
      <alignment horizontal="center" vertical="center"/>
    </xf>
    <xf numFmtId="0" fontId="30" fillId="0" borderId="3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" fontId="36" fillId="2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E49" sqref="E4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2</v>
      </c>
      <c r="F11" s="1"/>
      <c r="G11" s="1"/>
      <c r="H11" s="1"/>
      <c r="I11" s="1"/>
      <c r="J11" s="1"/>
      <c r="K11" s="461" t="s">
        <v>5</v>
      </c>
      <c r="L11" s="461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56" t="s">
        <v>25</v>
      </c>
      <c r="C15" s="457"/>
      <c r="D15" s="457"/>
      <c r="E15" s="457"/>
      <c r="F15" s="457"/>
      <c r="G15" s="457"/>
      <c r="H15" s="457"/>
      <c r="I15" s="457"/>
      <c r="J15" s="457"/>
      <c r="K15" s="458"/>
      <c r="L15" s="463" t="s">
        <v>8</v>
      </c>
      <c r="M15" s="464"/>
      <c r="N15" s="464"/>
      <c r="O15" s="464"/>
      <c r="P15" s="464"/>
      <c r="Q15" s="464"/>
      <c r="R15" s="464"/>
      <c r="S15" s="465"/>
      <c r="T15" s="12"/>
    </row>
    <row r="16" spans="1:30" ht="39.950000000000003" customHeight="1" x14ac:dyDescent="0.25">
      <c r="A16" s="89" t="s">
        <v>9</v>
      </c>
      <c r="B16" s="16"/>
      <c r="C16" s="15"/>
      <c r="D16" s="20"/>
      <c r="E16" s="15"/>
      <c r="F16" s="15"/>
      <c r="G16" s="15"/>
      <c r="H16" s="20"/>
      <c r="I16" s="15"/>
      <c r="J16" s="15"/>
      <c r="K16" s="120"/>
      <c r="L16" s="129"/>
      <c r="M16" s="130"/>
      <c r="N16" s="130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21">
        <v>10</v>
      </c>
      <c r="L17" s="14">
        <v>1</v>
      </c>
      <c r="M17" s="20">
        <v>2</v>
      </c>
      <c r="N17" s="20">
        <v>3</v>
      </c>
      <c r="O17" s="20">
        <v>4</v>
      </c>
      <c r="P17" s="20">
        <v>1</v>
      </c>
      <c r="Q17" s="20">
        <v>2</v>
      </c>
      <c r="R17" s="20">
        <v>3</v>
      </c>
      <c r="S17" s="21">
        <v>4</v>
      </c>
      <c r="T17" s="17"/>
      <c r="V17" s="2"/>
      <c r="W17" s="19"/>
    </row>
    <row r="18" spans="1:30" ht="39.950000000000003" customHeight="1" x14ac:dyDescent="0.25">
      <c r="A18" s="91" t="s">
        <v>12</v>
      </c>
      <c r="B18" s="22">
        <v>9.7859999999999996</v>
      </c>
      <c r="C18" s="23">
        <v>9.7859999999999996</v>
      </c>
      <c r="D18" s="23">
        <v>9.7859999999999996</v>
      </c>
      <c r="E18" s="23">
        <v>9.7859999999999996</v>
      </c>
      <c r="F18" s="23">
        <v>9.7859999999999996</v>
      </c>
      <c r="G18" s="23">
        <v>9.7859999999999996</v>
      </c>
      <c r="H18" s="23">
        <v>9.7859999999999996</v>
      </c>
      <c r="I18" s="23">
        <v>9.7720000000000002</v>
      </c>
      <c r="J18" s="23">
        <v>9.7720000000000002</v>
      </c>
      <c r="K18" s="122">
        <v>9.7720000000000002</v>
      </c>
      <c r="L18" s="22">
        <v>9.7439999999999998</v>
      </c>
      <c r="M18" s="23">
        <v>9.73</v>
      </c>
      <c r="N18" s="23">
        <v>9.73</v>
      </c>
      <c r="O18" s="23">
        <v>9.73</v>
      </c>
      <c r="P18" s="23">
        <v>9.73</v>
      </c>
      <c r="Q18" s="23">
        <v>9.73</v>
      </c>
      <c r="R18" s="23">
        <v>9.73</v>
      </c>
      <c r="S18" s="24">
        <v>9.73</v>
      </c>
      <c r="T18" s="25">
        <f>SUM(B18:S18)</f>
        <v>175.67199999999997</v>
      </c>
      <c r="V18" s="2">
        <v>14</v>
      </c>
      <c r="W18" s="19"/>
    </row>
    <row r="19" spans="1:30" ht="39.950000000000003" customHeight="1" x14ac:dyDescent="0.25">
      <c r="A19" s="92" t="s">
        <v>13</v>
      </c>
      <c r="B19" s="22">
        <v>11.5335</v>
      </c>
      <c r="C19" s="23">
        <v>11.5335</v>
      </c>
      <c r="D19" s="23">
        <v>11.5335</v>
      </c>
      <c r="E19" s="23">
        <v>11.5335</v>
      </c>
      <c r="F19" s="23">
        <v>11.5335</v>
      </c>
      <c r="G19" s="23">
        <v>11.5335</v>
      </c>
      <c r="H19" s="23">
        <v>11.5335</v>
      </c>
      <c r="I19" s="23">
        <v>11.516999999999999</v>
      </c>
      <c r="J19" s="23">
        <v>11.516999999999999</v>
      </c>
      <c r="K19" s="122">
        <v>11.516999999999999</v>
      </c>
      <c r="L19" s="22">
        <v>11.484</v>
      </c>
      <c r="M19" s="23">
        <v>11.467499999999999</v>
      </c>
      <c r="N19" s="23">
        <v>11.467499999999999</v>
      </c>
      <c r="O19" s="23">
        <v>11.467499999999999</v>
      </c>
      <c r="P19" s="23">
        <v>11.467499999999999</v>
      </c>
      <c r="Q19" s="23">
        <v>11.467499999999999</v>
      </c>
      <c r="R19" s="23">
        <v>11.467499999999999</v>
      </c>
      <c r="S19" s="24">
        <v>11.467499999999999</v>
      </c>
      <c r="T19" s="25">
        <f t="shared" ref="T19:T24" si="0">SUM(B19:S19)</f>
        <v>207.042</v>
      </c>
      <c r="V19" s="2">
        <v>16.5</v>
      </c>
      <c r="W19" s="19"/>
    </row>
    <row r="20" spans="1:30" ht="39.75" customHeight="1" x14ac:dyDescent="0.25">
      <c r="A20" s="91" t="s">
        <v>14</v>
      </c>
      <c r="B20" s="76">
        <v>14.329499999999999</v>
      </c>
      <c r="C20" s="23">
        <v>14.329499999999999</v>
      </c>
      <c r="D20" s="23">
        <v>14.329499999999999</v>
      </c>
      <c r="E20" s="23">
        <v>14.329499999999999</v>
      </c>
      <c r="F20" s="23">
        <v>14.329499999999999</v>
      </c>
      <c r="G20" s="23">
        <v>14.329499999999999</v>
      </c>
      <c r="H20" s="23">
        <v>14.329499999999999</v>
      </c>
      <c r="I20" s="23">
        <v>14.308999999999999</v>
      </c>
      <c r="J20" s="23">
        <v>14.308999999999999</v>
      </c>
      <c r="K20" s="122">
        <v>14.308999999999999</v>
      </c>
      <c r="L20" s="22">
        <v>14.268000000000001</v>
      </c>
      <c r="M20" s="23">
        <v>14.2475</v>
      </c>
      <c r="N20" s="23">
        <v>14.2475</v>
      </c>
      <c r="O20" s="23">
        <v>14.2475</v>
      </c>
      <c r="P20" s="23">
        <v>14.2475</v>
      </c>
      <c r="Q20" s="23">
        <v>14.2475</v>
      </c>
      <c r="R20" s="23">
        <v>14.2475</v>
      </c>
      <c r="S20" s="24">
        <v>14.2475</v>
      </c>
      <c r="T20" s="25">
        <f t="shared" si="0"/>
        <v>257.23399999999998</v>
      </c>
      <c r="V20" s="2">
        <v>20.5</v>
      </c>
      <c r="W20" s="19"/>
    </row>
    <row r="21" spans="1:30" ht="39.950000000000003" customHeight="1" x14ac:dyDescent="0.25">
      <c r="A21" s="92" t="s">
        <v>15</v>
      </c>
      <c r="B21" s="22">
        <v>16.426500000000001</v>
      </c>
      <c r="C21" s="23">
        <v>16.426500000000001</v>
      </c>
      <c r="D21" s="23">
        <v>16.426500000000001</v>
      </c>
      <c r="E21" s="23">
        <v>16.426500000000001</v>
      </c>
      <c r="F21" s="23">
        <v>16.426500000000001</v>
      </c>
      <c r="G21" s="23">
        <v>16.426500000000001</v>
      </c>
      <c r="H21" s="23">
        <v>16.426500000000001</v>
      </c>
      <c r="I21" s="23">
        <v>16.402999999999999</v>
      </c>
      <c r="J21" s="23">
        <v>16.402999999999999</v>
      </c>
      <c r="K21" s="122">
        <v>16.402999999999999</v>
      </c>
      <c r="L21" s="22">
        <v>16.356000000000002</v>
      </c>
      <c r="M21" s="23">
        <v>16.3325</v>
      </c>
      <c r="N21" s="23">
        <v>16.3325</v>
      </c>
      <c r="O21" s="23">
        <v>16.3325</v>
      </c>
      <c r="P21" s="23">
        <v>16.3325</v>
      </c>
      <c r="Q21" s="23">
        <v>16.3325</v>
      </c>
      <c r="R21" s="23">
        <v>16.3325</v>
      </c>
      <c r="S21" s="24">
        <v>16.3325</v>
      </c>
      <c r="T21" s="25">
        <f t="shared" si="0"/>
        <v>294.87799999999999</v>
      </c>
      <c r="V21" s="2">
        <v>23.5</v>
      </c>
      <c r="W21" s="19"/>
    </row>
    <row r="22" spans="1:30" ht="39.950000000000003" customHeight="1" x14ac:dyDescent="0.25">
      <c r="A22" s="91" t="s">
        <v>16</v>
      </c>
      <c r="B22" s="22">
        <f t="shared" ref="B22:K22" si="1">B27*$V$22/1000</f>
        <v>18.652799999999999</v>
      </c>
      <c r="C22" s="23">
        <f t="shared" si="1"/>
        <v>18.679600000000001</v>
      </c>
      <c r="D22" s="23">
        <f t="shared" si="1"/>
        <v>18.706400000000002</v>
      </c>
      <c r="E22" s="23">
        <f t="shared" si="1"/>
        <v>18.706400000000002</v>
      </c>
      <c r="F22" s="23">
        <f t="shared" si="1"/>
        <v>18.706400000000002</v>
      </c>
      <c r="G22" s="23">
        <f t="shared" si="1"/>
        <v>18.626000000000001</v>
      </c>
      <c r="H22" s="23">
        <f t="shared" si="1"/>
        <v>18.679600000000001</v>
      </c>
      <c r="I22" s="23">
        <f t="shared" si="1"/>
        <v>18.652799999999999</v>
      </c>
      <c r="J22" s="23">
        <f t="shared" si="1"/>
        <v>18.5992</v>
      </c>
      <c r="K22" s="122">
        <f t="shared" si="1"/>
        <v>18.626000000000001</v>
      </c>
      <c r="L22" s="22">
        <v>17.795200000000001</v>
      </c>
      <c r="M22" s="23">
        <v>21.815200000000001</v>
      </c>
      <c r="N22" s="23">
        <v>21.815200000000001</v>
      </c>
      <c r="O22" s="23">
        <v>18.813600000000001</v>
      </c>
      <c r="P22" s="23">
        <v>18.813600000000001</v>
      </c>
      <c r="Q22" s="23">
        <v>28.756400000000003</v>
      </c>
      <c r="R22" s="23">
        <v>19.644400000000001</v>
      </c>
      <c r="S22" s="24">
        <v>18.5992</v>
      </c>
      <c r="T22" s="25">
        <f t="shared" si="0"/>
        <v>352.68800000000005</v>
      </c>
      <c r="V22" s="2">
        <v>26.8</v>
      </c>
      <c r="W22" s="19"/>
    </row>
    <row r="23" spans="1:30" ht="39.950000000000003" customHeight="1" x14ac:dyDescent="0.25">
      <c r="A23" s="92" t="s">
        <v>17</v>
      </c>
      <c r="B23" s="22">
        <f t="shared" ref="B23:K23" si="2">B27*$V$23/1000</f>
        <v>20.532</v>
      </c>
      <c r="C23" s="23">
        <f t="shared" si="2"/>
        <v>20.561499999999999</v>
      </c>
      <c r="D23" s="23">
        <f t="shared" si="2"/>
        <v>20.591000000000001</v>
      </c>
      <c r="E23" s="23">
        <f t="shared" si="2"/>
        <v>20.591000000000001</v>
      </c>
      <c r="F23" s="23">
        <f t="shared" si="2"/>
        <v>20.591000000000001</v>
      </c>
      <c r="G23" s="23">
        <f t="shared" si="2"/>
        <v>20.502500000000001</v>
      </c>
      <c r="H23" s="23">
        <f t="shared" si="2"/>
        <v>20.561499999999999</v>
      </c>
      <c r="I23" s="23">
        <f t="shared" si="2"/>
        <v>20.532</v>
      </c>
      <c r="J23" s="23">
        <f t="shared" si="2"/>
        <v>20.472999999999999</v>
      </c>
      <c r="K23" s="122">
        <f t="shared" si="2"/>
        <v>20.502500000000001</v>
      </c>
      <c r="L23" s="22">
        <v>19.588000000000001</v>
      </c>
      <c r="M23" s="23">
        <v>24.013000000000002</v>
      </c>
      <c r="N23" s="23">
        <v>24.013000000000002</v>
      </c>
      <c r="O23" s="23">
        <v>20.709</v>
      </c>
      <c r="P23" s="23">
        <v>20.709</v>
      </c>
      <c r="Q23" s="23">
        <v>31.653500000000001</v>
      </c>
      <c r="R23" s="23">
        <v>21.6235</v>
      </c>
      <c r="S23" s="24">
        <v>20.472999999999999</v>
      </c>
      <c r="T23" s="25">
        <f t="shared" si="0"/>
        <v>388.21999999999997</v>
      </c>
      <c r="V23" s="2">
        <v>29.5</v>
      </c>
      <c r="W23" s="19"/>
    </row>
    <row r="24" spans="1:30" ht="39.950000000000003" customHeight="1" x14ac:dyDescent="0.25">
      <c r="A24" s="91" t="s">
        <v>18</v>
      </c>
      <c r="B24" s="22">
        <f t="shared" ref="B24:K24" si="3">B27*$V$24/1000</f>
        <v>22.271999999999998</v>
      </c>
      <c r="C24" s="23">
        <f t="shared" si="3"/>
        <v>22.303999999999998</v>
      </c>
      <c r="D24" s="23">
        <f t="shared" si="3"/>
        <v>22.335999999999999</v>
      </c>
      <c r="E24" s="23">
        <f t="shared" si="3"/>
        <v>22.335999999999999</v>
      </c>
      <c r="F24" s="23">
        <f t="shared" si="3"/>
        <v>22.335999999999999</v>
      </c>
      <c r="G24" s="23">
        <f t="shared" si="3"/>
        <v>22.24</v>
      </c>
      <c r="H24" s="23">
        <f t="shared" si="3"/>
        <v>22.303999999999998</v>
      </c>
      <c r="I24" s="23">
        <f t="shared" si="3"/>
        <v>22.271999999999998</v>
      </c>
      <c r="J24" s="23">
        <f t="shared" si="3"/>
        <v>22.207999999999998</v>
      </c>
      <c r="K24" s="122">
        <f t="shared" si="3"/>
        <v>22.24</v>
      </c>
      <c r="L24" s="22">
        <f>L27*$V$24/1000</f>
        <v>21.248000000000001</v>
      </c>
      <c r="M24" s="23">
        <f t="shared" ref="M24:R24" si="4">M27*$V$24/1000</f>
        <v>26.047999999999998</v>
      </c>
      <c r="N24" s="23">
        <f t="shared" si="4"/>
        <v>26.047999999999998</v>
      </c>
      <c r="O24" s="23">
        <f t="shared" si="4"/>
        <v>22.463999999999999</v>
      </c>
      <c r="P24" s="23">
        <f t="shared" si="4"/>
        <v>22.463999999999999</v>
      </c>
      <c r="Q24" s="23">
        <f t="shared" si="4"/>
        <v>34.335999999999999</v>
      </c>
      <c r="R24" s="23">
        <f t="shared" si="4"/>
        <v>23.456</v>
      </c>
      <c r="S24" s="24"/>
      <c r="T24" s="25">
        <f t="shared" si="0"/>
        <v>398.91199999999998</v>
      </c>
      <c r="V24" s="2">
        <v>32</v>
      </c>
    </row>
    <row r="25" spans="1:30" ht="41.45" customHeight="1" x14ac:dyDescent="0.25">
      <c r="A25" s="92" t="s">
        <v>10</v>
      </c>
      <c r="B25" s="26">
        <f t="shared" ref="B25:C25" si="5">SUM(B18:B24)</f>
        <v>113.53229999999999</v>
      </c>
      <c r="C25" s="27">
        <f t="shared" si="5"/>
        <v>113.6206</v>
      </c>
      <c r="D25" s="27">
        <f>SUM(D18:D24)</f>
        <v>113.70890000000001</v>
      </c>
      <c r="E25" s="27">
        <f t="shared" ref="E25:G25" si="6">SUM(E18:E24)</f>
        <v>113.70890000000001</v>
      </c>
      <c r="F25" s="27">
        <f t="shared" si="6"/>
        <v>113.70890000000001</v>
      </c>
      <c r="G25" s="27">
        <f t="shared" si="6"/>
        <v>113.444</v>
      </c>
      <c r="H25" s="27">
        <f>SUM(H18:H24)</f>
        <v>113.6206</v>
      </c>
      <c r="I25" s="27">
        <f t="shared" ref="I25:K25" si="7">SUM(I18:I24)</f>
        <v>113.45779999999999</v>
      </c>
      <c r="J25" s="27">
        <f t="shared" si="7"/>
        <v>113.2812</v>
      </c>
      <c r="K25" s="123">
        <f t="shared" si="7"/>
        <v>113.36949999999999</v>
      </c>
      <c r="L25" s="26">
        <f>SUM(L18:L24)</f>
        <v>110.4832</v>
      </c>
      <c r="M25" s="27">
        <f t="shared" ref="M25:O25" si="8">SUM(M18:M24)</f>
        <v>123.65370000000001</v>
      </c>
      <c r="N25" s="27">
        <f t="shared" si="8"/>
        <v>123.65370000000001</v>
      </c>
      <c r="O25" s="27">
        <f t="shared" si="8"/>
        <v>113.76410000000001</v>
      </c>
      <c r="P25" s="27">
        <f>SUM(P18:P24)</f>
        <v>113.76410000000001</v>
      </c>
      <c r="Q25" s="27">
        <f t="shared" ref="Q25:S25" si="9">SUM(Q18:Q24)</f>
        <v>146.52339999999998</v>
      </c>
      <c r="R25" s="27">
        <f t="shared" si="9"/>
        <v>116.5014</v>
      </c>
      <c r="S25" s="28">
        <f t="shared" si="9"/>
        <v>90.849699999999999</v>
      </c>
      <c r="T25" s="25">
        <f>SUM(B25:S25)</f>
        <v>2074.6460000000006</v>
      </c>
    </row>
    <row r="26" spans="1:30" s="2" customFormat="1" ht="36.75" customHeight="1" x14ac:dyDescent="0.25">
      <c r="A26" s="93" t="s">
        <v>19</v>
      </c>
      <c r="B26" s="29">
        <v>23.5</v>
      </c>
      <c r="C26" s="30">
        <v>23.5</v>
      </c>
      <c r="D26" s="30">
        <v>23.5</v>
      </c>
      <c r="E26" s="30">
        <v>23.5</v>
      </c>
      <c r="F26" s="30">
        <v>23.5</v>
      </c>
      <c r="G26" s="30">
        <v>23.5</v>
      </c>
      <c r="H26" s="30">
        <v>23.5</v>
      </c>
      <c r="I26" s="30">
        <v>23.5</v>
      </c>
      <c r="J26" s="30">
        <v>23.5</v>
      </c>
      <c r="K26" s="124">
        <v>23.5</v>
      </c>
      <c r="L26" s="29">
        <v>23.5</v>
      </c>
      <c r="M26" s="30">
        <v>23.5</v>
      </c>
      <c r="N26" s="30">
        <v>23.5</v>
      </c>
      <c r="O26" s="30">
        <v>23.5</v>
      </c>
      <c r="P26" s="30">
        <v>23.5</v>
      </c>
      <c r="Q26" s="30">
        <v>23.5</v>
      </c>
      <c r="R26" s="30">
        <v>23.5</v>
      </c>
      <c r="S26" s="31">
        <v>23.5</v>
      </c>
      <c r="T26" s="32">
        <f>+((T25/T27)/7)*1000</f>
        <v>23.774907749077499</v>
      </c>
    </row>
    <row r="27" spans="1:30" s="2" customFormat="1" ht="33" customHeight="1" x14ac:dyDescent="0.25">
      <c r="A27" s="94" t="s">
        <v>20</v>
      </c>
      <c r="B27" s="33">
        <v>696</v>
      </c>
      <c r="C27" s="34">
        <v>697</v>
      </c>
      <c r="D27" s="34">
        <v>698</v>
      </c>
      <c r="E27" s="34">
        <v>698</v>
      </c>
      <c r="F27" s="34">
        <v>698</v>
      </c>
      <c r="G27" s="34">
        <v>695</v>
      </c>
      <c r="H27" s="34">
        <v>697</v>
      </c>
      <c r="I27" s="34">
        <v>696</v>
      </c>
      <c r="J27" s="34">
        <v>694</v>
      </c>
      <c r="K27" s="125">
        <v>695</v>
      </c>
      <c r="L27" s="33">
        <v>664</v>
      </c>
      <c r="M27" s="34">
        <v>814</v>
      </c>
      <c r="N27" s="34">
        <v>814</v>
      </c>
      <c r="O27" s="34">
        <v>702</v>
      </c>
      <c r="P27" s="34">
        <v>702</v>
      </c>
      <c r="Q27" s="34">
        <v>1073</v>
      </c>
      <c r="R27" s="34">
        <v>733</v>
      </c>
      <c r="S27" s="35"/>
      <c r="T27" s="36">
        <f>SUM(B27:S27)</f>
        <v>12466</v>
      </c>
      <c r="U27" s="2">
        <f>((T25*1000)/T27)/7</f>
        <v>23.774907749077499</v>
      </c>
    </row>
    <row r="28" spans="1:30" s="2" customFormat="1" ht="33" customHeight="1" x14ac:dyDescent="0.25">
      <c r="A28" s="95" t="s">
        <v>21</v>
      </c>
      <c r="B28" s="37">
        <f t="shared" ref="B28:C28" si="10">(B27*B26)/1000</f>
        <v>16.356000000000002</v>
      </c>
      <c r="C28" s="38">
        <f t="shared" si="10"/>
        <v>16.3795</v>
      </c>
      <c r="D28" s="38">
        <f>(D27*D26)/1000</f>
        <v>16.402999999999999</v>
      </c>
      <c r="E28" s="38">
        <f>(E27*E26)/1000</f>
        <v>16.402999999999999</v>
      </c>
      <c r="F28" s="38">
        <f t="shared" ref="F28:G28" si="11">(F27*F26)/1000</f>
        <v>16.402999999999999</v>
      </c>
      <c r="G28" s="38">
        <f t="shared" si="11"/>
        <v>16.3325</v>
      </c>
      <c r="H28" s="38">
        <f>(H27*H26)/1000</f>
        <v>16.3795</v>
      </c>
      <c r="I28" s="38">
        <f>(I27*I26)/1000</f>
        <v>16.356000000000002</v>
      </c>
      <c r="J28" s="38">
        <f t="shared" ref="J28:K28" si="12">(J27*J26)/1000</f>
        <v>16.309000000000001</v>
      </c>
      <c r="K28" s="126">
        <f t="shared" si="12"/>
        <v>16.3325</v>
      </c>
      <c r="L28" s="37">
        <f>(L27*L26)/1000</f>
        <v>15.603999999999999</v>
      </c>
      <c r="M28" s="38">
        <f>(M27*M26)/1000</f>
        <v>19.129000000000001</v>
      </c>
      <c r="N28" s="38">
        <f t="shared" ref="N28:S28" si="13">(N27*N26)/1000</f>
        <v>19.129000000000001</v>
      </c>
      <c r="O28" s="38">
        <f t="shared" si="13"/>
        <v>16.497</v>
      </c>
      <c r="P28" s="38">
        <f t="shared" si="13"/>
        <v>16.497</v>
      </c>
      <c r="Q28" s="38">
        <f t="shared" si="13"/>
        <v>25.215499999999999</v>
      </c>
      <c r="R28" s="38">
        <f t="shared" si="13"/>
        <v>17.2255</v>
      </c>
      <c r="S28" s="39">
        <f t="shared" si="13"/>
        <v>0</v>
      </c>
      <c r="T28" s="40"/>
    </row>
    <row r="29" spans="1:30" ht="33.75" customHeight="1" x14ac:dyDescent="0.25">
      <c r="A29" s="96" t="s">
        <v>22</v>
      </c>
      <c r="B29" s="41">
        <f t="shared" ref="B29:C29" si="14">((B27*B26)*7)/1000</f>
        <v>114.492</v>
      </c>
      <c r="C29" s="42">
        <f t="shared" si="14"/>
        <v>114.65649999999999</v>
      </c>
      <c r="D29" s="42">
        <f>((D27*D26)*7)/1000</f>
        <v>114.821</v>
      </c>
      <c r="E29" s="42">
        <f>((E27*E26)*7)/1000</f>
        <v>114.821</v>
      </c>
      <c r="F29" s="42">
        <f t="shared" ref="F29:G29" si="15">((F27*F26)*7)/1000</f>
        <v>114.821</v>
      </c>
      <c r="G29" s="42">
        <f t="shared" si="15"/>
        <v>114.3275</v>
      </c>
      <c r="H29" s="42">
        <f>((H27*H26)*7)/1000</f>
        <v>114.65649999999999</v>
      </c>
      <c r="I29" s="42">
        <f>((I27*I26)*7)/1000</f>
        <v>114.492</v>
      </c>
      <c r="J29" s="42">
        <f t="shared" ref="J29:K29" si="16">((J27*J26)*7)/1000</f>
        <v>114.163</v>
      </c>
      <c r="K29" s="127">
        <f t="shared" si="16"/>
        <v>114.3275</v>
      </c>
      <c r="L29" s="41">
        <f>((L27*L26)*7)/1000</f>
        <v>109.22799999999999</v>
      </c>
      <c r="M29" s="42">
        <f>((M27*M26)*7)/1000</f>
        <v>133.90299999999999</v>
      </c>
      <c r="N29" s="42">
        <f t="shared" ref="N29:S29" si="17">((N27*N26)*7)/1000</f>
        <v>133.90299999999999</v>
      </c>
      <c r="O29" s="42">
        <f t="shared" si="17"/>
        <v>115.479</v>
      </c>
      <c r="P29" s="43">
        <f t="shared" si="17"/>
        <v>115.479</v>
      </c>
      <c r="Q29" s="43">
        <f t="shared" si="17"/>
        <v>176.5085</v>
      </c>
      <c r="R29" s="43">
        <f t="shared" si="17"/>
        <v>120.57850000000001</v>
      </c>
      <c r="S29" s="44">
        <f t="shared" si="17"/>
        <v>0</v>
      </c>
      <c r="T29" s="45"/>
    </row>
    <row r="30" spans="1:30" ht="33.75" customHeight="1" thickBot="1" x14ac:dyDescent="0.3">
      <c r="A30" s="97" t="s">
        <v>23</v>
      </c>
      <c r="B30" s="46">
        <f t="shared" ref="B30:C30" si="18">+(B25/B27)/7*1000</f>
        <v>23.303017241379312</v>
      </c>
      <c r="C30" s="47">
        <f t="shared" si="18"/>
        <v>23.287681902029103</v>
      </c>
      <c r="D30" s="47">
        <f>+(D25/D27)/7*1000</f>
        <v>23.272390503479329</v>
      </c>
      <c r="E30" s="47">
        <f t="shared" ref="E30:G30" si="19">+(E25/E27)/7*1000</f>
        <v>23.272390503479329</v>
      </c>
      <c r="F30" s="47">
        <f t="shared" si="19"/>
        <v>23.272390503479329</v>
      </c>
      <c r="G30" s="47">
        <f t="shared" si="19"/>
        <v>23.318396711202471</v>
      </c>
      <c r="H30" s="47">
        <f>+(H25/H27)/7*1000</f>
        <v>23.287681902029103</v>
      </c>
      <c r="I30" s="47">
        <f t="shared" ref="I30:K30" si="20">+(I25/I27)/7*1000</f>
        <v>23.287725779967158</v>
      </c>
      <c r="J30" s="47">
        <f t="shared" si="20"/>
        <v>23.318484973240018</v>
      </c>
      <c r="K30" s="128">
        <f t="shared" si="20"/>
        <v>23.303083247687564</v>
      </c>
      <c r="L30" s="46">
        <f>+(L25/L27)/7*1000</f>
        <v>23.770051635111873</v>
      </c>
      <c r="M30" s="47">
        <f t="shared" ref="M30:S30" si="21">+(M25/M27)/7*1000</f>
        <v>21.701246051246052</v>
      </c>
      <c r="N30" s="47">
        <f t="shared" si="21"/>
        <v>21.701246051246052</v>
      </c>
      <c r="O30" s="47">
        <f t="shared" si="21"/>
        <v>23.151017501017506</v>
      </c>
      <c r="P30" s="47">
        <f t="shared" si="21"/>
        <v>23.151017501017506</v>
      </c>
      <c r="Q30" s="47">
        <f t="shared" si="21"/>
        <v>19.507841831979761</v>
      </c>
      <c r="R30" s="47">
        <f t="shared" si="21"/>
        <v>22.705398557786008</v>
      </c>
      <c r="S30" s="48" t="e">
        <f t="shared" si="21"/>
        <v>#DIV/0!</v>
      </c>
      <c r="T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4" t="s">
        <v>25</v>
      </c>
      <c r="C36" s="462"/>
      <c r="D36" s="462"/>
      <c r="E36" s="462"/>
      <c r="F36" s="462"/>
      <c r="G36" s="462"/>
      <c r="H36" s="99"/>
      <c r="I36" s="53" t="s">
        <v>26</v>
      </c>
      <c r="J36" s="107"/>
      <c r="K36" s="453" t="s">
        <v>25</v>
      </c>
      <c r="L36" s="453"/>
      <c r="M36" s="453"/>
      <c r="N36" s="453"/>
      <c r="O36" s="454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79">
        <v>8.7639999999999993</v>
      </c>
      <c r="C39" s="79">
        <v>8.7639999999999993</v>
      </c>
      <c r="D39" s="79">
        <v>8.7639999999999993</v>
      </c>
      <c r="E39" s="79">
        <v>8.7639999999999993</v>
      </c>
      <c r="F39" s="79">
        <v>8.75</v>
      </c>
      <c r="G39" s="79">
        <v>8.75</v>
      </c>
      <c r="H39" s="101">
        <f t="shared" ref="H39:H46" si="22">SUM(B39:G39)</f>
        <v>52.555999999999997</v>
      </c>
      <c r="I39" s="2">
        <v>14</v>
      </c>
      <c r="J39" s="91" t="s">
        <v>12</v>
      </c>
      <c r="K39" s="79">
        <v>10.065</v>
      </c>
      <c r="L39" s="79">
        <v>10.065</v>
      </c>
      <c r="M39" s="79">
        <v>10.065</v>
      </c>
      <c r="N39" s="79">
        <v>10.065</v>
      </c>
      <c r="O39" s="79">
        <v>10.065</v>
      </c>
      <c r="P39" s="101">
        <f t="shared" ref="P39:P46" si="23">SUM(K39:O39)</f>
        <v>50.324999999999996</v>
      </c>
      <c r="Q39" s="2">
        <v>15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10.016</v>
      </c>
      <c r="C40" s="79">
        <v>10.016</v>
      </c>
      <c r="D40" s="79">
        <v>10.016</v>
      </c>
      <c r="E40" s="79">
        <v>10.016</v>
      </c>
      <c r="F40" s="79">
        <v>10</v>
      </c>
      <c r="G40" s="79">
        <v>10</v>
      </c>
      <c r="H40" s="101">
        <f t="shared" si="22"/>
        <v>60.064</v>
      </c>
      <c r="I40" s="2">
        <v>16</v>
      </c>
      <c r="J40" s="92" t="s">
        <v>13</v>
      </c>
      <c r="K40" s="79">
        <v>12.077999999999999</v>
      </c>
      <c r="L40" s="79">
        <v>12.077999999999999</v>
      </c>
      <c r="M40" s="79">
        <v>12.077999999999999</v>
      </c>
      <c r="N40" s="79">
        <v>12.077999999999999</v>
      </c>
      <c r="O40" s="79">
        <v>12.077999999999999</v>
      </c>
      <c r="P40" s="101">
        <f t="shared" si="23"/>
        <v>60.39</v>
      </c>
      <c r="Q40" s="2">
        <v>18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11.894</v>
      </c>
      <c r="C41" s="23">
        <v>11.894</v>
      </c>
      <c r="D41" s="23">
        <v>11.894</v>
      </c>
      <c r="E41" s="23">
        <v>11.894</v>
      </c>
      <c r="F41" s="23">
        <v>11.875</v>
      </c>
      <c r="G41" s="23">
        <v>11.875</v>
      </c>
      <c r="H41" s="101">
        <f t="shared" si="22"/>
        <v>71.325999999999993</v>
      </c>
      <c r="I41" s="2">
        <v>19</v>
      </c>
      <c r="J41" s="91" t="s">
        <v>14</v>
      </c>
      <c r="K41" s="80">
        <v>15.433</v>
      </c>
      <c r="L41" s="23">
        <v>15.433</v>
      </c>
      <c r="M41" s="23">
        <v>15.433</v>
      </c>
      <c r="N41" s="23">
        <v>15.433</v>
      </c>
      <c r="O41" s="23">
        <v>15.433</v>
      </c>
      <c r="P41" s="101">
        <f t="shared" si="23"/>
        <v>77.164999999999992</v>
      </c>
      <c r="Q41" s="2">
        <v>23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13.772</v>
      </c>
      <c r="C42" s="79">
        <v>13.772</v>
      </c>
      <c r="D42" s="79">
        <v>13.772</v>
      </c>
      <c r="E42" s="79">
        <v>13.772</v>
      </c>
      <c r="F42" s="79">
        <v>13.75</v>
      </c>
      <c r="G42" s="79">
        <v>13.75</v>
      </c>
      <c r="H42" s="101">
        <f t="shared" si="22"/>
        <v>82.587999999999994</v>
      </c>
      <c r="I42" s="2">
        <v>22</v>
      </c>
      <c r="J42" s="92" t="s">
        <v>15</v>
      </c>
      <c r="K42" s="79">
        <v>19.459</v>
      </c>
      <c r="L42" s="79">
        <v>19.459</v>
      </c>
      <c r="M42" s="79">
        <v>19.459</v>
      </c>
      <c r="N42" s="79">
        <v>19.459</v>
      </c>
      <c r="O42" s="79">
        <v>19.459</v>
      </c>
      <c r="P42" s="101">
        <f t="shared" si="23"/>
        <v>97.295000000000002</v>
      </c>
      <c r="Q42" s="2">
        <v>29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15.574999999999999</v>
      </c>
      <c r="C43" s="79">
        <v>15.525</v>
      </c>
      <c r="D43" s="79">
        <v>15.574999999999999</v>
      </c>
      <c r="E43" s="79">
        <v>15.625</v>
      </c>
      <c r="F43" s="79">
        <v>15.525</v>
      </c>
      <c r="G43" s="79">
        <v>15.55</v>
      </c>
      <c r="H43" s="101">
        <f t="shared" si="22"/>
        <v>93.375</v>
      </c>
      <c r="I43" s="2">
        <v>25</v>
      </c>
      <c r="J43" s="91" t="s">
        <v>16</v>
      </c>
      <c r="K43" s="79">
        <f>K48*$Q$43/1000</f>
        <v>23.31</v>
      </c>
      <c r="L43" s="79">
        <f t="shared" ref="L43:O43" si="24">L48*$Q$43/1000</f>
        <v>23.31</v>
      </c>
      <c r="M43" s="79">
        <f t="shared" si="24"/>
        <v>23.274999999999999</v>
      </c>
      <c r="N43" s="79">
        <f t="shared" si="24"/>
        <v>23.31</v>
      </c>
      <c r="O43" s="79">
        <f t="shared" si="24"/>
        <v>23.344999999999999</v>
      </c>
      <c r="P43" s="101">
        <f t="shared" si="23"/>
        <v>116.55</v>
      </c>
      <c r="Q43" s="2">
        <v>35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16.8</v>
      </c>
      <c r="C44" s="79">
        <v>15.8355</v>
      </c>
      <c r="D44" s="79">
        <v>15.8865</v>
      </c>
      <c r="E44" s="79">
        <v>15.9375</v>
      </c>
      <c r="F44" s="79">
        <v>15.8355</v>
      </c>
      <c r="G44" s="79">
        <v>15.861000000000001</v>
      </c>
      <c r="H44" s="101">
        <f t="shared" si="22"/>
        <v>96.155999999999992</v>
      </c>
      <c r="I44" s="2">
        <v>25.5</v>
      </c>
      <c r="J44" s="92" t="s">
        <v>17</v>
      </c>
      <c r="K44" s="79">
        <f>K48*$Q$44/1000</f>
        <v>27.306000000000001</v>
      </c>
      <c r="L44" s="79">
        <f t="shared" ref="L44:O44" si="25">L48*$Q$44/1000</f>
        <v>27.306000000000001</v>
      </c>
      <c r="M44" s="79">
        <f t="shared" si="25"/>
        <v>27.265000000000001</v>
      </c>
      <c r="N44" s="79">
        <f t="shared" si="25"/>
        <v>27.306000000000001</v>
      </c>
      <c r="O44" s="79">
        <f t="shared" si="25"/>
        <v>27.347000000000001</v>
      </c>
      <c r="P44" s="101">
        <f t="shared" si="23"/>
        <v>136.53</v>
      </c>
      <c r="Q44" s="2">
        <v>41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f>B48*$I$45/1000</f>
        <v>12.22</v>
      </c>
      <c r="C45" s="79">
        <f t="shared" ref="C45:G45" si="26">C48*$I$45/1000</f>
        <v>15.054</v>
      </c>
      <c r="D45" s="79">
        <f t="shared" si="26"/>
        <v>15.054</v>
      </c>
      <c r="E45" s="79">
        <f t="shared" si="26"/>
        <v>21.71</v>
      </c>
      <c r="F45" s="79">
        <f t="shared" si="26"/>
        <v>20.149999999999999</v>
      </c>
      <c r="G45" s="79">
        <f t="shared" si="26"/>
        <v>12.558</v>
      </c>
      <c r="H45" s="101">
        <f t="shared" si="22"/>
        <v>96.746000000000009</v>
      </c>
      <c r="I45" s="2">
        <v>26</v>
      </c>
      <c r="J45" s="91" t="s">
        <v>18</v>
      </c>
      <c r="K45" s="79">
        <f>K48*$Q$45/1000</f>
        <v>30.969000000000001</v>
      </c>
      <c r="L45" s="79">
        <f t="shared" ref="L45:O45" si="27">L48*$Q$45/1000</f>
        <v>30.969000000000001</v>
      </c>
      <c r="M45" s="79">
        <f t="shared" si="27"/>
        <v>30.922499999999999</v>
      </c>
      <c r="N45" s="79">
        <f t="shared" si="27"/>
        <v>30.969000000000001</v>
      </c>
      <c r="O45" s="79">
        <f t="shared" si="27"/>
        <v>31.015499999999999</v>
      </c>
      <c r="P45" s="101">
        <f t="shared" si="23"/>
        <v>154.845</v>
      </c>
      <c r="Q45" s="2">
        <v>46.5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8">SUM(B39:B45)</f>
        <v>89.040999999999997</v>
      </c>
      <c r="C46" s="27">
        <f t="shared" si="28"/>
        <v>90.860500000000002</v>
      </c>
      <c r="D46" s="27">
        <f t="shared" si="28"/>
        <v>90.961500000000001</v>
      </c>
      <c r="E46" s="27">
        <f t="shared" si="28"/>
        <v>97.718500000000006</v>
      </c>
      <c r="F46" s="27">
        <f t="shared" si="28"/>
        <v>95.885500000000008</v>
      </c>
      <c r="G46" s="27">
        <f t="shared" si="28"/>
        <v>88.343999999999994</v>
      </c>
      <c r="H46" s="101">
        <f t="shared" si="22"/>
        <v>552.81099999999992</v>
      </c>
      <c r="J46" s="77" t="s">
        <v>10</v>
      </c>
      <c r="K46" s="81">
        <f>SUM(K39:K45)</f>
        <v>138.62</v>
      </c>
      <c r="L46" s="27">
        <f>SUM(L39:L45)</f>
        <v>138.62</v>
      </c>
      <c r="M46" s="27">
        <f>SUM(M39:M45)</f>
        <v>138.4975</v>
      </c>
      <c r="N46" s="27">
        <f>SUM(N39:N45)</f>
        <v>138.62</v>
      </c>
      <c r="O46" s="27">
        <f>SUM(O39:O45)</f>
        <v>138.74250000000001</v>
      </c>
      <c r="P46" s="101">
        <f t="shared" si="23"/>
        <v>693.10000000000014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22</v>
      </c>
      <c r="C47" s="30">
        <v>21</v>
      </c>
      <c r="D47" s="30">
        <v>21</v>
      </c>
      <c r="E47" s="30">
        <v>21</v>
      </c>
      <c r="F47" s="30">
        <v>21</v>
      </c>
      <c r="G47" s="30">
        <v>21</v>
      </c>
      <c r="H47" s="102">
        <f>+((H46/H48)/7)*1000</f>
        <v>21.223595807578601</v>
      </c>
      <c r="J47" s="110" t="s">
        <v>19</v>
      </c>
      <c r="K47" s="82">
        <v>30</v>
      </c>
      <c r="L47" s="30">
        <v>30</v>
      </c>
      <c r="M47" s="30">
        <v>30</v>
      </c>
      <c r="N47" s="30">
        <v>30</v>
      </c>
      <c r="O47" s="30">
        <v>30</v>
      </c>
      <c r="P47" s="102">
        <f>+((P46/P48)/7)*1000</f>
        <v>29.734019734019739</v>
      </c>
      <c r="Q47" s="63"/>
      <c r="R47" s="63"/>
    </row>
    <row r="48" spans="1:30" ht="33.75" customHeight="1" x14ac:dyDescent="0.25">
      <c r="A48" s="94" t="s">
        <v>20</v>
      </c>
      <c r="B48" s="83">
        <v>470</v>
      </c>
      <c r="C48" s="34">
        <v>579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3721</v>
      </c>
      <c r="I48" s="64"/>
      <c r="J48" s="94" t="s">
        <v>20</v>
      </c>
      <c r="K48" s="106">
        <v>666</v>
      </c>
      <c r="L48" s="65">
        <v>666</v>
      </c>
      <c r="M48" s="65">
        <v>665</v>
      </c>
      <c r="N48" s="65">
        <v>666</v>
      </c>
      <c r="O48" s="65">
        <v>667</v>
      </c>
      <c r="P48" s="112">
        <f>SUM(K48:O48)</f>
        <v>3330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9">(B48*B47)/1000</f>
        <v>10.34</v>
      </c>
      <c r="C49" s="38">
        <f t="shared" si="29"/>
        <v>12.159000000000001</v>
      </c>
      <c r="D49" s="38">
        <f t="shared" si="29"/>
        <v>12.159000000000001</v>
      </c>
      <c r="E49" s="38">
        <f t="shared" si="29"/>
        <v>17.535</v>
      </c>
      <c r="F49" s="38">
        <f t="shared" si="29"/>
        <v>16.274999999999999</v>
      </c>
      <c r="G49" s="38">
        <f t="shared" si="29"/>
        <v>10.143000000000001</v>
      </c>
      <c r="H49" s="104">
        <f>((H46*1000)/H48)/7</f>
        <v>21.223595807578601</v>
      </c>
      <c r="J49" s="95" t="s">
        <v>21</v>
      </c>
      <c r="K49" s="84">
        <f>(K48*K47)/1000</f>
        <v>19.98</v>
      </c>
      <c r="L49" s="38">
        <f>(L48*L47)/1000</f>
        <v>19.98</v>
      </c>
      <c r="M49" s="38">
        <f>(M48*M47)/1000</f>
        <v>19.95</v>
      </c>
      <c r="N49" s="38">
        <f>(N48*N47)/1000</f>
        <v>19.98</v>
      </c>
      <c r="O49" s="38">
        <f>(O48*O47)/1000</f>
        <v>20.010000000000002</v>
      </c>
      <c r="P49" s="113">
        <f>((P46*1000)/P48)/7</f>
        <v>29.734019734019739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30">((B48*B47)*7)/1000</f>
        <v>72.38</v>
      </c>
      <c r="C50" s="42">
        <f t="shared" si="30"/>
        <v>85.113</v>
      </c>
      <c r="D50" s="42">
        <f t="shared" si="30"/>
        <v>85.113</v>
      </c>
      <c r="E50" s="42">
        <f t="shared" si="30"/>
        <v>122.745</v>
      </c>
      <c r="F50" s="42">
        <f t="shared" si="30"/>
        <v>113.925</v>
      </c>
      <c r="G50" s="42">
        <f t="shared" si="30"/>
        <v>71.001000000000005</v>
      </c>
      <c r="H50" s="87"/>
      <c r="J50" s="96" t="s">
        <v>22</v>
      </c>
      <c r="K50" s="85">
        <f>((K48*K47)*7)/1000</f>
        <v>139.86000000000001</v>
      </c>
      <c r="L50" s="42">
        <f>((L48*L47)*7)/1000</f>
        <v>139.86000000000001</v>
      </c>
      <c r="M50" s="42">
        <f>((M48*M47)*7)/1000</f>
        <v>139.65</v>
      </c>
      <c r="N50" s="42">
        <f>((N48*N47)*7)/1000</f>
        <v>139.86000000000001</v>
      </c>
      <c r="O50" s="42">
        <f>((O48*O47)*7)/1000</f>
        <v>140.07</v>
      </c>
      <c r="P50" s="114"/>
    </row>
    <row r="51" spans="1:30" ht="33.75" customHeight="1" thickBot="1" x14ac:dyDescent="0.3">
      <c r="A51" s="97" t="s">
        <v>23</v>
      </c>
      <c r="B51" s="86">
        <f t="shared" ref="B51:G51" si="31">+(B46/B48)/7*1000</f>
        <v>27.064133738601825</v>
      </c>
      <c r="C51" s="47">
        <f t="shared" si="31"/>
        <v>22.418085368862574</v>
      </c>
      <c r="D51" s="47">
        <f t="shared" si="31"/>
        <v>22.44300518134715</v>
      </c>
      <c r="E51" s="47">
        <f t="shared" si="31"/>
        <v>16.718306244653554</v>
      </c>
      <c r="F51" s="47">
        <f t="shared" si="31"/>
        <v>17.674746543778802</v>
      </c>
      <c r="G51" s="47">
        <f t="shared" si="31"/>
        <v>26.129547471162379</v>
      </c>
      <c r="H51" s="105"/>
      <c r="I51" s="50"/>
      <c r="J51" s="97" t="s">
        <v>23</v>
      </c>
      <c r="K51" s="86">
        <f>+(K46/K48)/7*1000</f>
        <v>29.734019734019736</v>
      </c>
      <c r="L51" s="47">
        <f>+(L46/L48)/7*1000</f>
        <v>29.734019734019736</v>
      </c>
      <c r="M51" s="47">
        <f>+(M46/M48)/7*1000</f>
        <v>29.752416756176153</v>
      </c>
      <c r="N51" s="47">
        <f>+(N46/N48)/7*1000</f>
        <v>29.734019734019736</v>
      </c>
      <c r="O51" s="47">
        <f>+(O46/O48)/7*1000</f>
        <v>29.715677875348039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52" t="s">
        <v>8</v>
      </c>
      <c r="C55" s="453"/>
      <c r="D55" s="453"/>
      <c r="E55" s="453"/>
      <c r="F55" s="4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10.08</v>
      </c>
      <c r="C58" s="79">
        <v>10.08</v>
      </c>
      <c r="D58" s="79">
        <v>10.08</v>
      </c>
      <c r="E58" s="79">
        <v>10.065</v>
      </c>
      <c r="F58" s="79">
        <v>10.065</v>
      </c>
      <c r="G58" s="101">
        <f t="shared" ref="G58:G65" si="32">SUM(B58:F58)</f>
        <v>50.37</v>
      </c>
      <c r="H58" s="74"/>
      <c r="I58" s="54">
        <v>15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12.096</v>
      </c>
      <c r="C59" s="79">
        <v>12.096</v>
      </c>
      <c r="D59" s="79">
        <v>12.096</v>
      </c>
      <c r="E59" s="79">
        <v>12.077999999999999</v>
      </c>
      <c r="F59" s="79">
        <v>12.077999999999999</v>
      </c>
      <c r="G59" s="101">
        <f t="shared" si="32"/>
        <v>60.444000000000003</v>
      </c>
      <c r="H59" s="74"/>
      <c r="I59" s="54">
        <v>18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v>15.456</v>
      </c>
      <c r="C60" s="23">
        <v>15.456</v>
      </c>
      <c r="D60" s="23">
        <v>15.456</v>
      </c>
      <c r="E60" s="23">
        <v>15.433</v>
      </c>
      <c r="F60" s="23">
        <v>15.433</v>
      </c>
      <c r="G60" s="101">
        <f t="shared" si="32"/>
        <v>77.233999999999995</v>
      </c>
      <c r="H60" s="74"/>
      <c r="I60" s="54">
        <v>23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19.488</v>
      </c>
      <c r="C61" s="79">
        <v>19.488</v>
      </c>
      <c r="D61" s="79">
        <v>19.488</v>
      </c>
      <c r="E61" s="79">
        <v>19.459</v>
      </c>
      <c r="F61" s="79">
        <v>19.459</v>
      </c>
      <c r="G61" s="101">
        <f t="shared" si="32"/>
        <v>97.382000000000005</v>
      </c>
      <c r="H61" s="74"/>
      <c r="I61" s="54">
        <v>29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23.24</v>
      </c>
      <c r="C62" s="79">
        <f>C67*$I$62/1000</f>
        <v>23.135000000000002</v>
      </c>
      <c r="D62" s="79">
        <f>D67*$I$62/1000</f>
        <v>23.204999999999998</v>
      </c>
      <c r="E62" s="79">
        <f>E67*$I$62/1000</f>
        <v>23.274999999999999</v>
      </c>
      <c r="F62" s="79">
        <f>F67*$I$62/1000</f>
        <v>23.274999999999999</v>
      </c>
      <c r="G62" s="101">
        <f t="shared" si="32"/>
        <v>116.13</v>
      </c>
      <c r="H62" s="74"/>
      <c r="I62" s="54">
        <v>35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27.224</v>
      </c>
      <c r="C63" s="79">
        <f>C67*$I$63/1000</f>
        <v>27.100999999999999</v>
      </c>
      <c r="D63" s="79">
        <f>D67*$I$63/1000</f>
        <v>27.183</v>
      </c>
      <c r="E63" s="79">
        <f>E67*$I$63/1000</f>
        <v>27.265000000000001</v>
      </c>
      <c r="F63" s="79">
        <f>F67*$I$63/1000</f>
        <v>27.265000000000001</v>
      </c>
      <c r="G63" s="101">
        <f t="shared" si="32"/>
        <v>136.03800000000001</v>
      </c>
      <c r="H63" s="74"/>
      <c r="I63" s="54">
        <v>41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29.88</v>
      </c>
      <c r="C64" s="79">
        <f>C67*$I$64/1000</f>
        <v>29.745000000000001</v>
      </c>
      <c r="D64" s="79">
        <f>D67*$I$64/1000</f>
        <v>29.835000000000001</v>
      </c>
      <c r="E64" s="79">
        <f>E67*$I$64/1000</f>
        <v>29.925000000000001</v>
      </c>
      <c r="F64" s="79">
        <f>F67*$I$64/1000</f>
        <v>29.925000000000001</v>
      </c>
      <c r="G64" s="101">
        <f t="shared" si="32"/>
        <v>149.31</v>
      </c>
      <c r="H64" s="74"/>
      <c r="I64" s="54">
        <v>45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137.464</v>
      </c>
      <c r="C65" s="27">
        <f>SUM(C58:C64)</f>
        <v>137.101</v>
      </c>
      <c r="D65" s="27">
        <f>SUM(D58:D64)</f>
        <v>137.34300000000002</v>
      </c>
      <c r="E65" s="27">
        <f>SUM(E58:E64)</f>
        <v>137.5</v>
      </c>
      <c r="F65" s="27">
        <f>SUM(F58:F64)</f>
        <v>137.5</v>
      </c>
      <c r="G65" s="101">
        <f t="shared" si="32"/>
        <v>686.90800000000002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30</v>
      </c>
      <c r="C66" s="30">
        <v>30</v>
      </c>
      <c r="D66" s="30">
        <v>30</v>
      </c>
      <c r="E66" s="30">
        <v>30</v>
      </c>
      <c r="F66" s="30">
        <v>30</v>
      </c>
      <c r="G66" s="102">
        <f>+((G65/G67)/7)*1000</f>
        <v>29.574959097563077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664</v>
      </c>
      <c r="C67" s="65">
        <v>661</v>
      </c>
      <c r="D67" s="65">
        <v>663</v>
      </c>
      <c r="E67" s="65">
        <v>665</v>
      </c>
      <c r="F67" s="65">
        <v>665</v>
      </c>
      <c r="G67" s="112">
        <f>SUM(B67:F67)</f>
        <v>3318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19.920000000000002</v>
      </c>
      <c r="C68" s="38">
        <f>(C67*C66)/1000</f>
        <v>19.829999999999998</v>
      </c>
      <c r="D68" s="38">
        <f>(D67*D66)/1000</f>
        <v>19.89</v>
      </c>
      <c r="E68" s="38">
        <f>(E67*E66)/1000</f>
        <v>19.95</v>
      </c>
      <c r="F68" s="38">
        <f>(F67*F66)/1000</f>
        <v>19.95</v>
      </c>
      <c r="G68" s="116">
        <f>((G65*1000)/G67)/7</f>
        <v>29.574959097563074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139.44</v>
      </c>
      <c r="C69" s="42">
        <f>((C67*C66)*7)/1000</f>
        <v>138.81</v>
      </c>
      <c r="D69" s="42">
        <f>((D67*D66)*7)/1000</f>
        <v>139.22999999999999</v>
      </c>
      <c r="E69" s="42">
        <f>((E67*E66)*7)/1000</f>
        <v>139.65</v>
      </c>
      <c r="F69" s="42">
        <f>((F67*F66)*7)/1000</f>
        <v>139.65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29.574870912220309</v>
      </c>
      <c r="C70" s="47">
        <f>+(C65/C67)/7*1000</f>
        <v>29.630646207045604</v>
      </c>
      <c r="D70" s="47">
        <f>+(D65/D67)/7*1000</f>
        <v>29.593406593406598</v>
      </c>
      <c r="E70" s="47">
        <f>+(E65/E67)/7*1000</f>
        <v>29.538131041890438</v>
      </c>
      <c r="F70" s="47">
        <f>+(F65/F67)/7*1000</f>
        <v>29.538131041890438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R9:S9"/>
    <mergeCell ref="K11:L11"/>
    <mergeCell ref="B36:G36"/>
    <mergeCell ref="L15:S15"/>
    <mergeCell ref="B55:F55"/>
    <mergeCell ref="J54:K54"/>
    <mergeCell ref="K36:O36"/>
    <mergeCell ref="B15:K15"/>
    <mergeCell ref="A3:C3"/>
    <mergeCell ref="E9:G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39"/>
  <sheetViews>
    <sheetView topLeftCell="A21" zoomScale="30" zoomScaleNormal="30" workbookViewId="0">
      <selection activeCell="S45" sqref="S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  <c r="W3" s="162"/>
      <c r="X3" s="162"/>
      <c r="Y3" s="2"/>
      <c r="Z3" s="2"/>
      <c r="AA3" s="2"/>
      <c r="AB3" s="2"/>
      <c r="AC3" s="2"/>
      <c r="AD3" s="16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2" t="s">
        <v>1</v>
      </c>
      <c r="B9" s="162"/>
      <c r="C9" s="162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2"/>
      <c r="B10" s="162"/>
      <c r="C10" s="16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2" t="s">
        <v>4</v>
      </c>
      <c r="B11" s="162"/>
      <c r="C11" s="162"/>
      <c r="D11" s="1"/>
      <c r="E11" s="163">
        <v>2</v>
      </c>
      <c r="F11" s="1"/>
      <c r="G11" s="1"/>
      <c r="H11" s="1"/>
      <c r="I11" s="1"/>
      <c r="J11" s="1"/>
      <c r="K11" s="461" t="s">
        <v>59</v>
      </c>
      <c r="L11" s="461"/>
      <c r="M11" s="164"/>
      <c r="N11" s="16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2"/>
      <c r="B12" s="162"/>
      <c r="C12" s="162"/>
      <c r="D12" s="1"/>
      <c r="E12" s="5"/>
      <c r="F12" s="1"/>
      <c r="G12" s="1"/>
      <c r="H12" s="1"/>
      <c r="I12" s="1"/>
      <c r="J12" s="1"/>
      <c r="K12" s="164"/>
      <c r="L12" s="164"/>
      <c r="M12" s="164"/>
      <c r="N12" s="16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2"/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"/>
      <c r="X13" s="1"/>
      <c r="Y13" s="1"/>
    </row>
    <row r="14" spans="1:30" s="3" customFormat="1" ht="27" thickBot="1" x14ac:dyDescent="0.3">
      <c r="A14" s="16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25</v>
      </c>
      <c r="C15" s="467"/>
      <c r="D15" s="467"/>
      <c r="E15" s="467"/>
      <c r="F15" s="467"/>
      <c r="G15" s="467"/>
      <c r="H15" s="467"/>
      <c r="I15" s="467"/>
      <c r="J15" s="467"/>
      <c r="K15" s="467"/>
      <c r="L15" s="467"/>
      <c r="M15" s="468"/>
      <c r="N15" s="469" t="s">
        <v>8</v>
      </c>
      <c r="O15" s="470"/>
      <c r="P15" s="470"/>
      <c r="Q15" s="470"/>
      <c r="R15" s="470"/>
      <c r="S15" s="470"/>
      <c r="T15" s="470"/>
      <c r="U15" s="470"/>
      <c r="V15" s="471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47.007666666666665</v>
      </c>
      <c r="C18" s="23">
        <v>32.330666666666673</v>
      </c>
      <c r="D18" s="23">
        <v>32.330666666666673</v>
      </c>
      <c r="E18" s="23">
        <v>39.304999999999993</v>
      </c>
      <c r="F18" s="23">
        <v>39.415833333333339</v>
      </c>
      <c r="G18" s="23">
        <v>45.04</v>
      </c>
      <c r="H18" s="23">
        <v>45.149666666666668</v>
      </c>
      <c r="I18" s="23">
        <v>36.384833333333326</v>
      </c>
      <c r="J18" s="23">
        <v>36.493333333333332</v>
      </c>
      <c r="K18" s="23">
        <v>48.494000000000007</v>
      </c>
      <c r="L18" s="23">
        <v>26.429500000000001</v>
      </c>
      <c r="M18" s="23">
        <v>24.326000000000004</v>
      </c>
      <c r="N18" s="22">
        <v>14.3</v>
      </c>
      <c r="O18" s="23">
        <v>31.5</v>
      </c>
      <c r="P18" s="23">
        <v>44</v>
      </c>
      <c r="Q18" s="23">
        <v>53.6</v>
      </c>
      <c r="R18" s="23">
        <v>59</v>
      </c>
      <c r="S18" s="23">
        <v>51.4</v>
      </c>
      <c r="T18" s="23">
        <v>46.1</v>
      </c>
      <c r="U18" s="23">
        <v>31.4</v>
      </c>
      <c r="V18" s="24">
        <v>31.4</v>
      </c>
      <c r="W18" s="25">
        <f t="shared" ref="W18:W25" si="0">SUM(B18:V18)</f>
        <v>815.40716666666674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47.007666666666665</v>
      </c>
      <c r="C19" s="23">
        <v>32.330666666666673</v>
      </c>
      <c r="D19" s="23">
        <v>32.330666666666673</v>
      </c>
      <c r="E19" s="23">
        <v>39.304999999999993</v>
      </c>
      <c r="F19" s="23">
        <v>39.415833333333339</v>
      </c>
      <c r="G19" s="23">
        <v>45.04</v>
      </c>
      <c r="H19" s="23">
        <v>45.149666666666668</v>
      </c>
      <c r="I19" s="23">
        <v>36.384833333333326</v>
      </c>
      <c r="J19" s="23">
        <v>36.493333333333332</v>
      </c>
      <c r="K19" s="23">
        <v>48.494000000000007</v>
      </c>
      <c r="L19" s="23">
        <v>26.429500000000001</v>
      </c>
      <c r="M19" s="23">
        <v>24.326000000000004</v>
      </c>
      <c r="N19" s="22">
        <v>14.3</v>
      </c>
      <c r="O19" s="23">
        <v>31.5</v>
      </c>
      <c r="P19" s="23">
        <v>44</v>
      </c>
      <c r="Q19" s="23">
        <v>53.6</v>
      </c>
      <c r="R19" s="23">
        <v>59</v>
      </c>
      <c r="S19" s="23">
        <v>51.4</v>
      </c>
      <c r="T19" s="23">
        <v>46.1</v>
      </c>
      <c r="U19" s="23">
        <v>31.4</v>
      </c>
      <c r="V19" s="24">
        <v>31.4</v>
      </c>
      <c r="W19" s="25">
        <f t="shared" si="0"/>
        <v>815.40716666666674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47.963388888888886</v>
      </c>
      <c r="C21" s="23">
        <v>33.512888888888881</v>
      </c>
      <c r="D21" s="23">
        <v>33.512888888888881</v>
      </c>
      <c r="E21" s="23">
        <v>41.01766666666667</v>
      </c>
      <c r="F21" s="23">
        <v>41.059277777777773</v>
      </c>
      <c r="G21" s="23">
        <v>46.926666666666677</v>
      </c>
      <c r="H21" s="23">
        <v>46.966722222222224</v>
      </c>
      <c r="I21" s="23">
        <v>38.239444444444452</v>
      </c>
      <c r="J21" s="23">
        <v>38.391111111111108</v>
      </c>
      <c r="K21" s="23">
        <v>52.333333333333336</v>
      </c>
      <c r="L21" s="23">
        <v>28.549999999999994</v>
      </c>
      <c r="M21" s="23">
        <v>25.880666666666659</v>
      </c>
      <c r="N21" s="22">
        <v>16.068000000000001</v>
      </c>
      <c r="O21" s="23">
        <v>35.286999999999999</v>
      </c>
      <c r="P21" s="23">
        <v>49.206666666666671</v>
      </c>
      <c r="Q21" s="23">
        <v>56.190666666666665</v>
      </c>
      <c r="R21" s="23">
        <v>60.932333333333339</v>
      </c>
      <c r="S21" s="23">
        <v>53.097999999999992</v>
      </c>
      <c r="T21" s="23">
        <v>47.578000000000003</v>
      </c>
      <c r="U21" s="23">
        <v>30.17016666666666</v>
      </c>
      <c r="V21" s="24">
        <v>29.620666666666665</v>
      </c>
      <c r="W21" s="25">
        <f t="shared" si="0"/>
        <v>852.50555555555547</v>
      </c>
      <c r="Y21" s="2"/>
      <c r="Z21" s="19"/>
    </row>
    <row r="22" spans="1:32" ht="39.950000000000003" customHeight="1" x14ac:dyDescent="0.25">
      <c r="A22" s="91" t="s">
        <v>16</v>
      </c>
      <c r="B22" s="22">
        <v>47.963388888888886</v>
      </c>
      <c r="C22" s="23">
        <v>33.512888888888881</v>
      </c>
      <c r="D22" s="23">
        <v>33.512888888888881</v>
      </c>
      <c r="E22" s="23">
        <v>41.01766666666667</v>
      </c>
      <c r="F22" s="23">
        <v>41.059277777777773</v>
      </c>
      <c r="G22" s="23">
        <v>46.926666666666677</v>
      </c>
      <c r="H22" s="23">
        <v>46.966722222222224</v>
      </c>
      <c r="I22" s="23">
        <v>38.239444444444452</v>
      </c>
      <c r="J22" s="23">
        <v>38.391111111111108</v>
      </c>
      <c r="K22" s="23">
        <v>52.333333333333336</v>
      </c>
      <c r="L22" s="23">
        <v>28.549999999999994</v>
      </c>
      <c r="M22" s="23">
        <v>25.880666666666659</v>
      </c>
      <c r="N22" s="22">
        <v>16.068000000000001</v>
      </c>
      <c r="O22" s="23">
        <v>35.286999999999999</v>
      </c>
      <c r="P22" s="23">
        <v>49.206666666666671</v>
      </c>
      <c r="Q22" s="23">
        <v>56.190666666666665</v>
      </c>
      <c r="R22" s="23">
        <v>60.932333333333339</v>
      </c>
      <c r="S22" s="23">
        <v>53.097999999999992</v>
      </c>
      <c r="T22" s="23">
        <v>47.578000000000003</v>
      </c>
      <c r="U22" s="23">
        <v>30.17016666666666</v>
      </c>
      <c r="V22" s="24">
        <v>29.620666666666665</v>
      </c>
      <c r="W22" s="25">
        <f t="shared" si="0"/>
        <v>852.50555555555547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47.963388888888886</v>
      </c>
      <c r="C24" s="23">
        <v>33.512888888888881</v>
      </c>
      <c r="D24" s="23">
        <v>33.512888888888881</v>
      </c>
      <c r="E24" s="23">
        <v>41.01766666666667</v>
      </c>
      <c r="F24" s="23">
        <v>41.059277777777773</v>
      </c>
      <c r="G24" s="23">
        <v>46.926666666666677</v>
      </c>
      <c r="H24" s="23">
        <v>46.966722222222224</v>
      </c>
      <c r="I24" s="23">
        <v>38.239444444444452</v>
      </c>
      <c r="J24" s="23">
        <v>38.391111111111108</v>
      </c>
      <c r="K24" s="23">
        <v>52.333333333333336</v>
      </c>
      <c r="L24" s="23">
        <v>28.549999999999994</v>
      </c>
      <c r="M24" s="23">
        <v>25.880666666666659</v>
      </c>
      <c r="N24" s="22">
        <v>16.068000000000001</v>
      </c>
      <c r="O24" s="23">
        <v>35.286999999999999</v>
      </c>
      <c r="P24" s="23">
        <v>49.206666666666671</v>
      </c>
      <c r="Q24" s="23">
        <v>56.190666666666665</v>
      </c>
      <c r="R24" s="23">
        <v>60.932333333333339</v>
      </c>
      <c r="S24" s="23">
        <v>53.097999999999992</v>
      </c>
      <c r="T24" s="23">
        <v>47.578000000000003</v>
      </c>
      <c r="U24" s="23">
        <v>30.17016666666666</v>
      </c>
      <c r="V24" s="24">
        <v>29.620666666666665</v>
      </c>
      <c r="W24" s="25">
        <f t="shared" si="0"/>
        <v>852.50555555555547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237.90549999999999</v>
      </c>
      <c r="C25" s="27">
        <f t="shared" si="1"/>
        <v>165.2</v>
      </c>
      <c r="D25" s="27">
        <f t="shared" si="1"/>
        <v>165.2</v>
      </c>
      <c r="E25" s="27">
        <f t="shared" si="1"/>
        <v>201.66300000000001</v>
      </c>
      <c r="F25" s="27">
        <f t="shared" si="1"/>
        <v>202.00949999999997</v>
      </c>
      <c r="G25" s="27">
        <f t="shared" si="1"/>
        <v>230.86</v>
      </c>
      <c r="H25" s="27">
        <f t="shared" si="1"/>
        <v>231.1995</v>
      </c>
      <c r="I25" s="27">
        <f t="shared" si="1"/>
        <v>187.488</v>
      </c>
      <c r="J25" s="27">
        <f t="shared" si="1"/>
        <v>188.16</v>
      </c>
      <c r="K25" s="27">
        <f t="shared" si="1"/>
        <v>253.98800000000003</v>
      </c>
      <c r="L25" s="27">
        <f t="shared" si="1"/>
        <v>138.50899999999999</v>
      </c>
      <c r="M25" s="27">
        <f t="shared" si="1"/>
        <v>126.29399999999998</v>
      </c>
      <c r="N25" s="26">
        <f>SUM(N18:N24)</f>
        <v>76.804000000000002</v>
      </c>
      <c r="O25" s="27">
        <f t="shared" ref="O25:Q25" si="2">SUM(O18:O24)</f>
        <v>168.86100000000002</v>
      </c>
      <c r="P25" s="27">
        <f t="shared" si="2"/>
        <v>235.62000000000003</v>
      </c>
      <c r="Q25" s="27">
        <f t="shared" si="2"/>
        <v>275.77199999999999</v>
      </c>
      <c r="R25" s="27">
        <f>SUM(R18:R24)</f>
        <v>300.79700000000003</v>
      </c>
      <c r="S25" s="27">
        <f t="shared" ref="S25:V25" si="3">SUM(S18:S24)</f>
        <v>262.09399999999999</v>
      </c>
      <c r="T25" s="27">
        <f t="shared" si="3"/>
        <v>234.93400000000003</v>
      </c>
      <c r="U25" s="27">
        <f t="shared" si="3"/>
        <v>153.31049999999999</v>
      </c>
      <c r="V25" s="28">
        <f t="shared" si="3"/>
        <v>151.66199999999998</v>
      </c>
      <c r="W25" s="25">
        <f t="shared" si="0"/>
        <v>4188.3310000000001</v>
      </c>
    </row>
    <row r="26" spans="1:32" s="2" customFormat="1" ht="36.75" customHeight="1" x14ac:dyDescent="0.25">
      <c r="A26" s="93" t="s">
        <v>19</v>
      </c>
      <c r="B26" s="29">
        <v>50.5</v>
      </c>
      <c r="C26" s="30">
        <v>50</v>
      </c>
      <c r="D26" s="30">
        <v>50</v>
      </c>
      <c r="E26" s="30">
        <v>49.5</v>
      </c>
      <c r="F26" s="30">
        <v>49.5</v>
      </c>
      <c r="G26" s="30">
        <v>48.5</v>
      </c>
      <c r="H26" s="30">
        <v>48.5</v>
      </c>
      <c r="I26" s="30">
        <v>48</v>
      </c>
      <c r="J26" s="30">
        <v>48</v>
      </c>
      <c r="K26" s="30">
        <v>47</v>
      </c>
      <c r="L26" s="30">
        <v>47</v>
      </c>
      <c r="M26" s="30">
        <v>46.5</v>
      </c>
      <c r="N26" s="29">
        <v>52</v>
      </c>
      <c r="O26" s="30">
        <v>51</v>
      </c>
      <c r="P26" s="30">
        <v>51</v>
      </c>
      <c r="Q26" s="30">
        <v>49</v>
      </c>
      <c r="R26" s="30">
        <v>48.5</v>
      </c>
      <c r="S26" s="30">
        <v>48.5</v>
      </c>
      <c r="T26" s="30">
        <v>48.5</v>
      </c>
      <c r="U26" s="30">
        <v>46.5</v>
      </c>
      <c r="V26" s="31">
        <v>46</v>
      </c>
      <c r="W26" s="32">
        <f>+((W25/W27)/7)*1000</f>
        <v>48.716251424849375</v>
      </c>
    </row>
    <row r="27" spans="1:32" s="2" customFormat="1" ht="33" customHeight="1" x14ac:dyDescent="0.25">
      <c r="A27" s="94" t="s">
        <v>20</v>
      </c>
      <c r="B27" s="33">
        <v>673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211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12282</v>
      </c>
      <c r="X27" s="2">
        <f>((W25*1000)/W27)/7</f>
        <v>48.716251424849375</v>
      </c>
    </row>
    <row r="28" spans="1:32" s="2" customFormat="1" ht="33" customHeight="1" x14ac:dyDescent="0.25">
      <c r="A28" s="95" t="s">
        <v>21</v>
      </c>
      <c r="B28" s="37">
        <f>((B27*B26)*7/1000-B18-B19)/3</f>
        <v>47.963388888888886</v>
      </c>
      <c r="C28" s="38">
        <f t="shared" ref="C28:V28" si="4">((C27*C26)*7/1000-C18-C19)/3</f>
        <v>33.512888888888881</v>
      </c>
      <c r="D28" s="38">
        <f t="shared" si="4"/>
        <v>33.512888888888881</v>
      </c>
      <c r="E28" s="38">
        <f t="shared" si="4"/>
        <v>41.01766666666667</v>
      </c>
      <c r="F28" s="38">
        <f t="shared" si="4"/>
        <v>41.059277777777773</v>
      </c>
      <c r="G28" s="38">
        <f t="shared" si="4"/>
        <v>46.926666666666677</v>
      </c>
      <c r="H28" s="38">
        <f t="shared" si="4"/>
        <v>46.966722222222224</v>
      </c>
      <c r="I28" s="38">
        <f t="shared" si="4"/>
        <v>38.239444444444452</v>
      </c>
      <c r="J28" s="38">
        <f t="shared" si="4"/>
        <v>38.391111111111108</v>
      </c>
      <c r="K28" s="38">
        <f t="shared" si="4"/>
        <v>52.333333333333336</v>
      </c>
      <c r="L28" s="38">
        <f t="shared" si="4"/>
        <v>28.549999999999994</v>
      </c>
      <c r="M28" s="38">
        <f t="shared" si="4"/>
        <v>25.880666666666659</v>
      </c>
      <c r="N28" s="37">
        <f t="shared" si="4"/>
        <v>16.068000000000001</v>
      </c>
      <c r="O28" s="38">
        <f t="shared" si="4"/>
        <v>35.286999999999999</v>
      </c>
      <c r="P28" s="38">
        <f t="shared" si="4"/>
        <v>49.206666666666671</v>
      </c>
      <c r="Q28" s="38">
        <f t="shared" si="4"/>
        <v>56.190666666666665</v>
      </c>
      <c r="R28" s="38">
        <f t="shared" si="4"/>
        <v>60.932333333333339</v>
      </c>
      <c r="S28" s="38">
        <f t="shared" si="4"/>
        <v>53.097999999999992</v>
      </c>
      <c r="T28" s="38">
        <f t="shared" si="4"/>
        <v>47.578000000000003</v>
      </c>
      <c r="U28" s="38">
        <f t="shared" si="4"/>
        <v>30.17016666666666</v>
      </c>
      <c r="V28" s="39">
        <f t="shared" si="4"/>
        <v>29.620666666666665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237.90549999999999</v>
      </c>
      <c r="C29" s="42">
        <f t="shared" si="5"/>
        <v>165.2</v>
      </c>
      <c r="D29" s="42">
        <f>((D27*D26)*7)/1000</f>
        <v>165.2</v>
      </c>
      <c r="E29" s="42">
        <f>((E27*E26)*7)/1000</f>
        <v>201.66300000000001</v>
      </c>
      <c r="F29" s="42">
        <f t="shared" ref="F29:G29" si="6">((F27*F26)*7)/1000</f>
        <v>202.0095</v>
      </c>
      <c r="G29" s="42">
        <f t="shared" si="6"/>
        <v>230.86</v>
      </c>
      <c r="H29" s="42">
        <f>((H27*H26)*7)/1000</f>
        <v>231.1995</v>
      </c>
      <c r="I29" s="42">
        <f t="shared" ref="I29:J29" si="7">((I27*I26)*7)/1000</f>
        <v>187.488</v>
      </c>
      <c r="J29" s="42">
        <f t="shared" si="7"/>
        <v>188.16</v>
      </c>
      <c r="K29" s="42">
        <f>((K27*K26)*7)/1000</f>
        <v>253.988</v>
      </c>
      <c r="L29" s="42">
        <f>((L27*L26)*7)/1000</f>
        <v>138.50899999999999</v>
      </c>
      <c r="M29" s="42">
        <f t="shared" ref="M29" si="8">((M27*M26)*7)/1000</f>
        <v>126.294</v>
      </c>
      <c r="N29" s="41">
        <f>((N27*N26)*7)/1000</f>
        <v>76.804000000000002</v>
      </c>
      <c r="O29" s="42">
        <f>((O27*O26)*7)/1000</f>
        <v>168.86099999999999</v>
      </c>
      <c r="P29" s="42">
        <f t="shared" ref="P29:V29" si="9">((P27*P26)*7)/1000</f>
        <v>235.62</v>
      </c>
      <c r="Q29" s="42">
        <f t="shared" si="9"/>
        <v>275.77199999999999</v>
      </c>
      <c r="R29" s="43">
        <f t="shared" si="9"/>
        <v>300.79700000000003</v>
      </c>
      <c r="S29" s="43">
        <f t="shared" si="9"/>
        <v>262.09399999999999</v>
      </c>
      <c r="T29" s="43">
        <f t="shared" si="9"/>
        <v>234.934</v>
      </c>
      <c r="U29" s="43">
        <f t="shared" si="9"/>
        <v>153.31049999999999</v>
      </c>
      <c r="V29" s="44">
        <f t="shared" si="9"/>
        <v>151.66200000000001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50.499999999999993</v>
      </c>
      <c r="C30" s="47">
        <f t="shared" si="10"/>
        <v>49.999999999999993</v>
      </c>
      <c r="D30" s="47">
        <f>+(D25/D27)/7*1000</f>
        <v>49.999999999999993</v>
      </c>
      <c r="E30" s="47">
        <f t="shared" ref="E30:G30" si="11">+(E25/E27)/7*1000</f>
        <v>49.5</v>
      </c>
      <c r="F30" s="47">
        <f t="shared" si="11"/>
        <v>49.499999999999993</v>
      </c>
      <c r="G30" s="47">
        <f t="shared" si="11"/>
        <v>48.5</v>
      </c>
      <c r="H30" s="47">
        <f>+(H25/H27)/7*1000</f>
        <v>48.5</v>
      </c>
      <c r="I30" s="47">
        <f t="shared" ref="I30:M30" si="12">+(I25/I27)/7*1000</f>
        <v>48</v>
      </c>
      <c r="J30" s="47">
        <f t="shared" si="12"/>
        <v>48</v>
      </c>
      <c r="K30" s="47">
        <f t="shared" si="12"/>
        <v>47</v>
      </c>
      <c r="L30" s="47">
        <f t="shared" si="12"/>
        <v>46.999999999999993</v>
      </c>
      <c r="M30" s="47">
        <f t="shared" si="12"/>
        <v>46.499999999999993</v>
      </c>
      <c r="N30" s="46">
        <f>+(N25/N27)/7*1000</f>
        <v>52</v>
      </c>
      <c r="O30" s="47">
        <f t="shared" ref="O30:V30" si="13">+(O25/O27)/7*1000</f>
        <v>51.000000000000007</v>
      </c>
      <c r="P30" s="47">
        <f t="shared" si="13"/>
        <v>51.000000000000007</v>
      </c>
      <c r="Q30" s="47">
        <f t="shared" si="13"/>
        <v>48.999999999999993</v>
      </c>
      <c r="R30" s="47">
        <f t="shared" si="13"/>
        <v>48.5</v>
      </c>
      <c r="S30" s="47">
        <f t="shared" si="13"/>
        <v>48.499999999999993</v>
      </c>
      <c r="T30" s="47">
        <f t="shared" si="13"/>
        <v>48.5</v>
      </c>
      <c r="U30" s="47">
        <f t="shared" si="13"/>
        <v>46.499999999999993</v>
      </c>
      <c r="V30" s="48">
        <f t="shared" si="13"/>
        <v>45.999999999999993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3" t="s">
        <v>8</v>
      </c>
      <c r="M36" s="453"/>
      <c r="N36" s="453"/>
      <c r="O36" s="453"/>
      <c r="P36" s="45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18.855833333333333</v>
      </c>
      <c r="C39" s="79">
        <v>40.65</v>
      </c>
      <c r="D39" s="79">
        <v>58.37833333333333</v>
      </c>
      <c r="E39" s="79">
        <v>37.303333333333342</v>
      </c>
      <c r="F39" s="79">
        <v>36.725833333333334</v>
      </c>
      <c r="G39" s="79">
        <v>44.924166666666657</v>
      </c>
      <c r="H39" s="79">
        <v>42.754166666666663</v>
      </c>
      <c r="I39" s="101">
        <f t="shared" ref="I39:I46" si="14">SUM(B39:H39)</f>
        <v>279.59166666666664</v>
      </c>
      <c r="J39" s="138"/>
      <c r="K39" s="91" t="s">
        <v>12</v>
      </c>
      <c r="L39" s="79">
        <v>14.3</v>
      </c>
      <c r="M39" s="79">
        <v>7.4</v>
      </c>
      <c r="N39" s="79">
        <v>19.899999999999999</v>
      </c>
      <c r="O39" s="79"/>
      <c r="P39" s="79"/>
      <c r="Q39" s="101">
        <f t="shared" ref="Q39:Q46" si="15">SUM(L39:P39)</f>
        <v>41.6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18.855833333333333</v>
      </c>
      <c r="C40" s="79">
        <v>40.65</v>
      </c>
      <c r="D40" s="79">
        <v>58.37833333333333</v>
      </c>
      <c r="E40" s="79">
        <v>37.303333333333342</v>
      </c>
      <c r="F40" s="79">
        <v>36.725833333333334</v>
      </c>
      <c r="G40" s="79">
        <v>44.924166666666657</v>
      </c>
      <c r="H40" s="79">
        <v>42.754166666666663</v>
      </c>
      <c r="I40" s="101">
        <f t="shared" si="14"/>
        <v>279.59166666666664</v>
      </c>
      <c r="J40" s="2"/>
      <c r="K40" s="92" t="s">
        <v>13</v>
      </c>
      <c r="L40" s="79">
        <v>14.3</v>
      </c>
      <c r="M40" s="79">
        <v>7.4</v>
      </c>
      <c r="N40" s="79">
        <v>19.899999999999999</v>
      </c>
      <c r="O40" s="79"/>
      <c r="P40" s="79"/>
      <c r="Q40" s="101">
        <f t="shared" si="15"/>
        <v>41.6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19.209444444444443</v>
      </c>
      <c r="C42" s="79">
        <v>41.733333333333327</v>
      </c>
      <c r="D42" s="79">
        <v>61.571944444444455</v>
      </c>
      <c r="E42" s="79">
        <v>39.811111111111103</v>
      </c>
      <c r="F42" s="79">
        <v>40.196111111111115</v>
      </c>
      <c r="G42" s="79">
        <v>48.398055555555565</v>
      </c>
      <c r="H42" s="79">
        <v>47.161388888888894</v>
      </c>
      <c r="I42" s="101">
        <f t="shared" si="14"/>
        <v>298.08138888888891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19.209444444444443</v>
      </c>
      <c r="C43" s="79">
        <v>41.733333333333327</v>
      </c>
      <c r="D43" s="79">
        <v>61.571944444444455</v>
      </c>
      <c r="E43" s="79">
        <v>39.811111111111103</v>
      </c>
      <c r="F43" s="79">
        <v>40.196111111111115</v>
      </c>
      <c r="G43" s="79">
        <v>48.398055555555565</v>
      </c>
      <c r="H43" s="79">
        <v>47.161388888888894</v>
      </c>
      <c r="I43" s="101">
        <f t="shared" si="14"/>
        <v>298.08138888888891</v>
      </c>
      <c r="J43" s="2"/>
      <c r="K43" s="91" t="s">
        <v>16</v>
      </c>
      <c r="L43" s="79">
        <v>15.1</v>
      </c>
      <c r="M43" s="79">
        <v>7.9</v>
      </c>
      <c r="N43" s="79">
        <v>21</v>
      </c>
      <c r="O43" s="79"/>
      <c r="P43" s="79"/>
      <c r="Q43" s="101">
        <f t="shared" si="15"/>
        <v>44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19.209444444444443</v>
      </c>
      <c r="C45" s="79">
        <v>41.733333333333327</v>
      </c>
      <c r="D45" s="79">
        <v>61.571944444444455</v>
      </c>
      <c r="E45" s="79">
        <v>39.811111111111103</v>
      </c>
      <c r="F45" s="79">
        <v>40.196111111111115</v>
      </c>
      <c r="G45" s="79">
        <v>48.398055555555565</v>
      </c>
      <c r="H45" s="79">
        <v>47.161388888888894</v>
      </c>
      <c r="I45" s="101">
        <f t="shared" si="14"/>
        <v>298.08138888888891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95.34</v>
      </c>
      <c r="C46" s="27">
        <f t="shared" si="16"/>
        <v>206.49999999999997</v>
      </c>
      <c r="D46" s="27">
        <f t="shared" si="16"/>
        <v>301.47250000000003</v>
      </c>
      <c r="E46" s="27">
        <f t="shared" si="16"/>
        <v>194.04</v>
      </c>
      <c r="F46" s="27">
        <f t="shared" si="16"/>
        <v>194.04000000000002</v>
      </c>
      <c r="G46" s="27">
        <f t="shared" si="16"/>
        <v>235.04250000000002</v>
      </c>
      <c r="H46" s="27">
        <f t="shared" si="16"/>
        <v>226.99250000000001</v>
      </c>
      <c r="I46" s="101">
        <f t="shared" si="14"/>
        <v>1453.4275</v>
      </c>
      <c r="K46" s="77" t="s">
        <v>10</v>
      </c>
      <c r="L46" s="81">
        <f>SUM(L39:L45)</f>
        <v>74</v>
      </c>
      <c r="M46" s="27">
        <f>SUM(M39:M45)</f>
        <v>38.4</v>
      </c>
      <c r="N46" s="27">
        <f>SUM(N39:N45)</f>
        <v>102.9</v>
      </c>
      <c r="O46" s="27">
        <f>SUM(O39:O45)</f>
        <v>0</v>
      </c>
      <c r="P46" s="27">
        <f>SUM(P39:P45)</f>
        <v>0</v>
      </c>
      <c r="Q46" s="101">
        <f t="shared" si="15"/>
        <v>215.3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60</v>
      </c>
      <c r="C47" s="30">
        <v>59</v>
      </c>
      <c r="D47" s="30">
        <v>57.5</v>
      </c>
      <c r="E47" s="30">
        <v>56</v>
      </c>
      <c r="F47" s="30">
        <v>56</v>
      </c>
      <c r="G47" s="30">
        <v>55.5</v>
      </c>
      <c r="H47" s="30">
        <v>54.5</v>
      </c>
      <c r="I47" s="102">
        <f>+((I46/I48)/7)*1000</f>
        <v>56.637343153300598</v>
      </c>
      <c r="K47" s="110" t="s">
        <v>19</v>
      </c>
      <c r="L47" s="82">
        <v>64.5</v>
      </c>
      <c r="M47" s="30">
        <v>64.5</v>
      </c>
      <c r="N47" s="30">
        <v>64.5</v>
      </c>
      <c r="O47" s="30"/>
      <c r="P47" s="30"/>
      <c r="Q47" s="102">
        <f>+((Q46/Q48)/7)*1000</f>
        <v>64.480383348307882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19.209444444444443</v>
      </c>
      <c r="C49" s="38">
        <f t="shared" si="17"/>
        <v>41.733333333333327</v>
      </c>
      <c r="D49" s="38">
        <f t="shared" si="17"/>
        <v>61.571944444444455</v>
      </c>
      <c r="E49" s="38">
        <f t="shared" si="17"/>
        <v>39.811111111111103</v>
      </c>
      <c r="F49" s="38">
        <f t="shared" si="17"/>
        <v>40.196111111111115</v>
      </c>
      <c r="G49" s="38">
        <f t="shared" si="17"/>
        <v>48.398055555555565</v>
      </c>
      <c r="H49" s="38">
        <f t="shared" si="17"/>
        <v>47.161388888888894</v>
      </c>
      <c r="I49" s="104">
        <f>((I46*1000)/I48)/7</f>
        <v>56.637343153300598</v>
      </c>
      <c r="K49" s="95" t="s">
        <v>21</v>
      </c>
      <c r="L49" s="84">
        <f t="shared" ref="L49:P49" si="18">((L48*L47)*7/1000-L39-L40)/3</f>
        <v>15.148666666666671</v>
      </c>
      <c r="M49" s="38">
        <f t="shared" si="18"/>
        <v>7.8591666666666669</v>
      </c>
      <c r="N49" s="38">
        <f t="shared" si="18"/>
        <v>21.047333333333334</v>
      </c>
      <c r="O49" s="38">
        <f t="shared" si="18"/>
        <v>0</v>
      </c>
      <c r="P49" s="38">
        <f t="shared" si="18"/>
        <v>0</v>
      </c>
      <c r="Q49" s="113">
        <f>((Q46*1000)/Q48)/7</f>
        <v>64.480383348307882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95.34</v>
      </c>
      <c r="C50" s="42">
        <f t="shared" si="19"/>
        <v>206.5</v>
      </c>
      <c r="D50" s="42">
        <f t="shared" si="19"/>
        <v>301.47250000000003</v>
      </c>
      <c r="E50" s="42">
        <f t="shared" si="19"/>
        <v>194.04</v>
      </c>
      <c r="F50" s="42">
        <f t="shared" si="19"/>
        <v>194.04</v>
      </c>
      <c r="G50" s="42">
        <f t="shared" si="19"/>
        <v>235.04249999999999</v>
      </c>
      <c r="H50" s="42">
        <f t="shared" si="19"/>
        <v>226.99250000000001</v>
      </c>
      <c r="I50" s="87"/>
      <c r="K50" s="96" t="s">
        <v>22</v>
      </c>
      <c r="L50" s="85">
        <f>((L48*L47)*7)/1000</f>
        <v>74.046000000000006</v>
      </c>
      <c r="M50" s="42">
        <f>((M48*M47)*7)/1000</f>
        <v>38.377499999999998</v>
      </c>
      <c r="N50" s="42">
        <f>((N48*N47)*7)/1000</f>
        <v>102.94199999999999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60.000000000000007</v>
      </c>
      <c r="C51" s="47">
        <f t="shared" si="20"/>
        <v>58.999999999999993</v>
      </c>
      <c r="D51" s="47">
        <f t="shared" si="20"/>
        <v>57.5</v>
      </c>
      <c r="E51" s="47">
        <f t="shared" si="20"/>
        <v>55.999999999999993</v>
      </c>
      <c r="F51" s="47">
        <f t="shared" si="20"/>
        <v>56</v>
      </c>
      <c r="G51" s="47">
        <f t="shared" si="20"/>
        <v>55.5</v>
      </c>
      <c r="H51" s="47">
        <f t="shared" si="20"/>
        <v>54.5</v>
      </c>
      <c r="I51" s="105"/>
      <c r="J51" s="50"/>
      <c r="K51" s="97" t="s">
        <v>23</v>
      </c>
      <c r="L51" s="86">
        <f>+(L46/L48)/7*1000</f>
        <v>64.459930313588842</v>
      </c>
      <c r="M51" s="47">
        <f>+(M46/M48)/7*1000</f>
        <v>64.537815126050418</v>
      </c>
      <c r="N51" s="47">
        <f>+(N46/N48)/7*1000</f>
        <v>64.473684210526315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52" t="s">
        <v>25</v>
      </c>
      <c r="C55" s="453"/>
      <c r="D55" s="453"/>
      <c r="E55" s="453"/>
      <c r="F55" s="4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37.1</v>
      </c>
      <c r="C58" s="79">
        <v>45</v>
      </c>
      <c r="D58" s="79">
        <v>36.4</v>
      </c>
      <c r="E58" s="79">
        <v>33.799999999999997</v>
      </c>
      <c r="F58" s="79"/>
      <c r="G58" s="101">
        <f t="shared" ref="G58:G65" si="21">SUM(B58:F58)</f>
        <v>152.30000000000001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37.1</v>
      </c>
      <c r="C59" s="79">
        <v>45</v>
      </c>
      <c r="D59" s="79">
        <v>36.4</v>
      </c>
      <c r="E59" s="79">
        <v>33.799999999999997</v>
      </c>
      <c r="F59" s="79"/>
      <c r="G59" s="101">
        <f t="shared" si="21"/>
        <v>152.30000000000001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39.5</v>
      </c>
      <c r="C61" s="79">
        <v>48</v>
      </c>
      <c r="D61" s="79">
        <v>38.799999999999997</v>
      </c>
      <c r="E61" s="79">
        <v>36.1</v>
      </c>
      <c r="F61" s="79"/>
      <c r="G61" s="101">
        <f t="shared" si="21"/>
        <v>162.4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39.5</v>
      </c>
      <c r="C62" s="79">
        <v>48</v>
      </c>
      <c r="D62" s="79">
        <v>38.9</v>
      </c>
      <c r="E62" s="79">
        <v>36.1</v>
      </c>
      <c r="F62" s="79"/>
      <c r="G62" s="101">
        <f t="shared" si="21"/>
        <v>162.5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39.6</v>
      </c>
      <c r="C64" s="79">
        <v>48</v>
      </c>
      <c r="D64" s="79">
        <v>38.9</v>
      </c>
      <c r="E64" s="79">
        <v>36.1</v>
      </c>
      <c r="F64" s="79"/>
      <c r="G64" s="101">
        <f t="shared" si="21"/>
        <v>162.6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192.79999999999998</v>
      </c>
      <c r="C65" s="27">
        <f t="shared" ref="C65:F65" si="22">SUM(C58:C64)</f>
        <v>234</v>
      </c>
      <c r="D65" s="27">
        <f t="shared" si="22"/>
        <v>189.4</v>
      </c>
      <c r="E65" s="27">
        <f t="shared" si="22"/>
        <v>175.89999999999998</v>
      </c>
      <c r="F65" s="27">
        <f t="shared" si="22"/>
        <v>0</v>
      </c>
      <c r="G65" s="101">
        <f t="shared" si="21"/>
        <v>792.09999999999991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71</v>
      </c>
      <c r="C66" s="30">
        <v>71</v>
      </c>
      <c r="D66" s="30">
        <v>71</v>
      </c>
      <c r="E66" s="30">
        <v>71</v>
      </c>
      <c r="F66" s="30"/>
      <c r="G66" s="102">
        <f>+((G65/G67)/7)*1000</f>
        <v>70.989424628069543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39.545333333333339</v>
      </c>
      <c r="C68" s="38">
        <f t="shared" si="23"/>
        <v>48.028999999999996</v>
      </c>
      <c r="D68" s="38">
        <f t="shared" si="23"/>
        <v>38.852333333333327</v>
      </c>
      <c r="E68" s="38">
        <f t="shared" si="23"/>
        <v>36.112666666666662</v>
      </c>
      <c r="F68" s="38">
        <f t="shared" si="23"/>
        <v>0</v>
      </c>
      <c r="G68" s="116">
        <f>((G65*1000)/G67)/7</f>
        <v>70.989424628069543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192.83600000000001</v>
      </c>
      <c r="C69" s="42">
        <f>((C67*C66)*7)/1000</f>
        <v>234.08699999999999</v>
      </c>
      <c r="D69" s="42">
        <f>((D67*D66)*7)/1000</f>
        <v>189.357</v>
      </c>
      <c r="E69" s="42">
        <f>((E67*E66)*7)/1000</f>
        <v>175.93799999999999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70.986745213549341</v>
      </c>
      <c r="C70" s="47">
        <f>+(C65/C67)/7*1000</f>
        <v>70.973612374886272</v>
      </c>
      <c r="D70" s="47">
        <f>+(D65/D67)/7*1000</f>
        <v>71.016122984626918</v>
      </c>
      <c r="E70" s="47">
        <f>+(E65/E67)/7*1000</f>
        <v>70.984665052461665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F239"/>
  <sheetViews>
    <sheetView topLeftCell="A7" zoomScale="30" zoomScaleNormal="30" workbookViewId="0">
      <selection activeCell="X35" sqref="X3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2"/>
      <c r="Z3" s="2"/>
      <c r="AA3" s="2"/>
      <c r="AB3" s="2"/>
      <c r="AC3" s="2"/>
      <c r="AD3" s="16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5" t="s">
        <v>1</v>
      </c>
      <c r="B9" s="165"/>
      <c r="C9" s="165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5"/>
      <c r="B10" s="165"/>
      <c r="C10" s="16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5" t="s">
        <v>4</v>
      </c>
      <c r="B11" s="165"/>
      <c r="C11" s="165"/>
      <c r="D11" s="1"/>
      <c r="E11" s="166">
        <v>2</v>
      </c>
      <c r="F11" s="1"/>
      <c r="G11" s="1"/>
      <c r="H11" s="1"/>
      <c r="I11" s="1"/>
      <c r="J11" s="1"/>
      <c r="K11" s="461" t="s">
        <v>60</v>
      </c>
      <c r="L11" s="461"/>
      <c r="M11" s="167"/>
      <c r="N11" s="16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5"/>
      <c r="B12" s="165"/>
      <c r="C12" s="165"/>
      <c r="D12" s="1"/>
      <c r="E12" s="5"/>
      <c r="F12" s="1"/>
      <c r="G12" s="1"/>
      <c r="H12" s="1"/>
      <c r="I12" s="1"/>
      <c r="J12" s="1"/>
      <c r="K12" s="167"/>
      <c r="L12" s="167"/>
      <c r="M12" s="167"/>
      <c r="N12" s="16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5"/>
      <c r="B13" s="165"/>
      <c r="C13" s="165"/>
      <c r="D13" s="165"/>
      <c r="E13" s="165"/>
      <c r="F13" s="165"/>
      <c r="G13" s="165"/>
      <c r="H13" s="165"/>
      <c r="I13" s="165"/>
      <c r="J13" s="165"/>
      <c r="K13" s="165"/>
      <c r="L13" s="167"/>
      <c r="M13" s="167"/>
      <c r="N13" s="167"/>
      <c r="O13" s="167"/>
      <c r="P13" s="167"/>
      <c r="Q13" s="167"/>
      <c r="R13" s="167"/>
      <c r="S13" s="167"/>
      <c r="T13" s="167"/>
      <c r="U13" s="167"/>
      <c r="V13" s="167"/>
      <c r="W13" s="1"/>
      <c r="X13" s="1"/>
      <c r="Y13" s="1"/>
    </row>
    <row r="14" spans="1:30" s="3" customFormat="1" ht="27" thickBot="1" x14ac:dyDescent="0.3">
      <c r="A14" s="16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25</v>
      </c>
      <c r="C15" s="467"/>
      <c r="D15" s="467"/>
      <c r="E15" s="467"/>
      <c r="F15" s="467"/>
      <c r="G15" s="467"/>
      <c r="H15" s="467"/>
      <c r="I15" s="467"/>
      <c r="J15" s="467"/>
      <c r="K15" s="467"/>
      <c r="L15" s="467"/>
      <c r="M15" s="468"/>
      <c r="N15" s="469" t="s">
        <v>8</v>
      </c>
      <c r="O15" s="470"/>
      <c r="P15" s="470"/>
      <c r="Q15" s="470"/>
      <c r="R15" s="470"/>
      <c r="S15" s="470"/>
      <c r="T15" s="470"/>
      <c r="U15" s="470"/>
      <c r="V15" s="471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47.963388888888886</v>
      </c>
      <c r="C18" s="23">
        <v>33.512888888888881</v>
      </c>
      <c r="D18" s="23">
        <v>33.512888888888881</v>
      </c>
      <c r="E18" s="23">
        <v>41.01766666666667</v>
      </c>
      <c r="F18" s="23">
        <v>41.059277777777773</v>
      </c>
      <c r="G18" s="23">
        <v>46.926666666666677</v>
      </c>
      <c r="H18" s="23">
        <v>46.966722222222224</v>
      </c>
      <c r="I18" s="23">
        <v>38.239444444444452</v>
      </c>
      <c r="J18" s="23">
        <v>38.391111111111108</v>
      </c>
      <c r="K18" s="23">
        <v>52.333333333333336</v>
      </c>
      <c r="L18" s="23">
        <v>28.549999999999994</v>
      </c>
      <c r="M18" s="23">
        <v>25.880666666666659</v>
      </c>
      <c r="N18" s="22">
        <v>16.068000000000001</v>
      </c>
      <c r="O18" s="23">
        <v>35.286999999999999</v>
      </c>
      <c r="P18" s="23">
        <v>49.206666666666671</v>
      </c>
      <c r="Q18" s="23">
        <v>56.190666666666665</v>
      </c>
      <c r="R18" s="23">
        <v>60.932333333333339</v>
      </c>
      <c r="S18" s="23">
        <v>53.097999999999992</v>
      </c>
      <c r="T18" s="23">
        <v>47.578000000000003</v>
      </c>
      <c r="U18" s="23">
        <v>30.17016666666666</v>
      </c>
      <c r="V18" s="24">
        <v>29.620666666666665</v>
      </c>
      <c r="W18" s="25">
        <f t="shared" ref="W18:W25" si="0">SUM(B18:V18)</f>
        <v>852.50555555555547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47.963388888888886</v>
      </c>
      <c r="C19" s="23">
        <v>33.512888888888881</v>
      </c>
      <c r="D19" s="23">
        <v>33.512888888888881</v>
      </c>
      <c r="E19" s="23">
        <v>41.01766666666667</v>
      </c>
      <c r="F19" s="23">
        <v>41.059277777777773</v>
      </c>
      <c r="G19" s="23">
        <v>46.926666666666677</v>
      </c>
      <c r="H19" s="23">
        <v>46.966722222222224</v>
      </c>
      <c r="I19" s="23">
        <v>38.239444444444452</v>
      </c>
      <c r="J19" s="23">
        <v>38.391111111111108</v>
      </c>
      <c r="K19" s="23">
        <v>52.333333333333336</v>
      </c>
      <c r="L19" s="23">
        <v>28.549999999999994</v>
      </c>
      <c r="M19" s="23">
        <v>25.880666666666659</v>
      </c>
      <c r="N19" s="22">
        <v>16.068000000000001</v>
      </c>
      <c r="O19" s="23">
        <v>35.286999999999999</v>
      </c>
      <c r="P19" s="23">
        <v>49.206666666666671</v>
      </c>
      <c r="Q19" s="23">
        <v>56.190666666666665</v>
      </c>
      <c r="R19" s="23">
        <v>60.932333333333339</v>
      </c>
      <c r="S19" s="23">
        <v>53.097999999999992</v>
      </c>
      <c r="T19" s="23">
        <v>47.578000000000003</v>
      </c>
      <c r="U19" s="23">
        <v>30.17016666666666</v>
      </c>
      <c r="V19" s="24">
        <v>29.620666666666665</v>
      </c>
      <c r="W19" s="25">
        <f t="shared" si="0"/>
        <v>852.50555555555547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50.099407407407405</v>
      </c>
      <c r="C21" s="23">
        <v>34.927407407407408</v>
      </c>
      <c r="D21" s="23">
        <v>34.806074074074075</v>
      </c>
      <c r="E21" s="23">
        <v>42.591888888888896</v>
      </c>
      <c r="F21" s="23">
        <v>42.684314814814826</v>
      </c>
      <c r="G21" s="23">
        <v>48.842222222222212</v>
      </c>
      <c r="H21" s="23">
        <v>48.933351851851853</v>
      </c>
      <c r="I21" s="23">
        <v>39.607037037037038</v>
      </c>
      <c r="J21" s="23">
        <v>39.739259259259256</v>
      </c>
      <c r="K21" s="23">
        <v>53.376444444444438</v>
      </c>
      <c r="L21" s="23">
        <v>29.100999999999999</v>
      </c>
      <c r="M21" s="23">
        <v>26.654888888888895</v>
      </c>
      <c r="N21" s="22">
        <v>15.747999999999999</v>
      </c>
      <c r="O21" s="23">
        <v>34.969666666666662</v>
      </c>
      <c r="P21" s="23">
        <v>48.815555555555555</v>
      </c>
      <c r="Q21" s="23">
        <v>58.215555555555568</v>
      </c>
      <c r="R21" s="23">
        <v>63.778777777777783</v>
      </c>
      <c r="S21" s="23">
        <v>55.568666666666672</v>
      </c>
      <c r="T21" s="23">
        <v>49.822000000000003</v>
      </c>
      <c r="U21" s="23">
        <v>33.074888888888893</v>
      </c>
      <c r="V21" s="24">
        <v>33.004888888888892</v>
      </c>
      <c r="W21" s="25">
        <f t="shared" si="0"/>
        <v>884.36129629629636</v>
      </c>
      <c r="Y21" s="2"/>
      <c r="Z21" s="19"/>
    </row>
    <row r="22" spans="1:32" ht="39.950000000000003" customHeight="1" x14ac:dyDescent="0.25">
      <c r="A22" s="91" t="s">
        <v>16</v>
      </c>
      <c r="B22" s="22">
        <v>50.099407407407405</v>
      </c>
      <c r="C22" s="23">
        <v>34.927407407407408</v>
      </c>
      <c r="D22" s="23">
        <v>34.806074074074075</v>
      </c>
      <c r="E22" s="23">
        <v>42.591888888888896</v>
      </c>
      <c r="F22" s="23">
        <v>42.684314814814826</v>
      </c>
      <c r="G22" s="23">
        <v>48.842222222222212</v>
      </c>
      <c r="H22" s="23">
        <v>48.933351851851853</v>
      </c>
      <c r="I22" s="23">
        <v>39.607037037037038</v>
      </c>
      <c r="J22" s="23">
        <v>39.739259259259256</v>
      </c>
      <c r="K22" s="23">
        <v>53.376444444444438</v>
      </c>
      <c r="L22" s="23">
        <v>29.100999999999999</v>
      </c>
      <c r="M22" s="23">
        <v>26.654888888888895</v>
      </c>
      <c r="N22" s="22">
        <v>15.747999999999999</v>
      </c>
      <c r="O22" s="23">
        <v>34.969666666666662</v>
      </c>
      <c r="P22" s="23">
        <v>48.815555555555555</v>
      </c>
      <c r="Q22" s="23">
        <v>58.215555555555568</v>
      </c>
      <c r="R22" s="23">
        <v>63.778777777777783</v>
      </c>
      <c r="S22" s="23">
        <v>55.568666666666672</v>
      </c>
      <c r="T22" s="23">
        <v>49.822000000000003</v>
      </c>
      <c r="U22" s="23">
        <v>33.074888888888893</v>
      </c>
      <c r="V22" s="24">
        <v>33.004888888888892</v>
      </c>
      <c r="W22" s="25">
        <f t="shared" si="0"/>
        <v>884.36129629629636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50.099407407407405</v>
      </c>
      <c r="C24" s="23">
        <v>34.927407407407408</v>
      </c>
      <c r="D24" s="23">
        <v>34.806074074074075</v>
      </c>
      <c r="E24" s="23">
        <v>42.591888888888896</v>
      </c>
      <c r="F24" s="23">
        <v>42.684314814814826</v>
      </c>
      <c r="G24" s="23">
        <v>48.842222222222212</v>
      </c>
      <c r="H24" s="23">
        <v>48.933351851851853</v>
      </c>
      <c r="I24" s="23">
        <v>39.607037037037038</v>
      </c>
      <c r="J24" s="23">
        <v>39.739259259259256</v>
      </c>
      <c r="K24" s="23">
        <v>53.376444444444438</v>
      </c>
      <c r="L24" s="23">
        <v>29.100999999999999</v>
      </c>
      <c r="M24" s="23">
        <v>26.654888888888895</v>
      </c>
      <c r="N24" s="22">
        <v>15.747999999999999</v>
      </c>
      <c r="O24" s="23">
        <v>34.969666666666662</v>
      </c>
      <c r="P24" s="23">
        <v>48.815555555555555</v>
      </c>
      <c r="Q24" s="23">
        <v>58.215555555555568</v>
      </c>
      <c r="R24" s="23">
        <v>63.778777777777783</v>
      </c>
      <c r="S24" s="23">
        <v>55.568666666666672</v>
      </c>
      <c r="T24" s="23">
        <v>49.822000000000003</v>
      </c>
      <c r="U24" s="23">
        <v>33.074888888888893</v>
      </c>
      <c r="V24" s="24">
        <v>33.004888888888892</v>
      </c>
      <c r="W24" s="25">
        <f t="shared" si="0"/>
        <v>884.36129629629636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246.22499999999997</v>
      </c>
      <c r="C25" s="27">
        <f t="shared" si="1"/>
        <v>171.80799999999996</v>
      </c>
      <c r="D25" s="27">
        <f t="shared" si="1"/>
        <v>171.44399999999999</v>
      </c>
      <c r="E25" s="27">
        <f t="shared" si="1"/>
        <v>209.81100000000001</v>
      </c>
      <c r="F25" s="27">
        <f t="shared" si="1"/>
        <v>210.17150000000001</v>
      </c>
      <c r="G25" s="27">
        <f t="shared" si="1"/>
        <v>240.37999999999997</v>
      </c>
      <c r="H25" s="27">
        <f t="shared" si="1"/>
        <v>240.73349999999999</v>
      </c>
      <c r="I25" s="27">
        <f t="shared" si="1"/>
        <v>195.3</v>
      </c>
      <c r="J25" s="27">
        <f t="shared" si="1"/>
        <v>196</v>
      </c>
      <c r="K25" s="27">
        <f t="shared" si="1"/>
        <v>264.79599999999999</v>
      </c>
      <c r="L25" s="27">
        <f t="shared" si="1"/>
        <v>144.40299999999999</v>
      </c>
      <c r="M25" s="27">
        <f t="shared" si="1"/>
        <v>131.726</v>
      </c>
      <c r="N25" s="26">
        <f>SUM(N18:N24)</f>
        <v>79.38</v>
      </c>
      <c r="O25" s="27">
        <f t="shared" ref="O25:Q25" si="2">SUM(O18:O24)</f>
        <v>175.48299999999998</v>
      </c>
      <c r="P25" s="27">
        <f t="shared" si="2"/>
        <v>244.86</v>
      </c>
      <c r="Q25" s="27">
        <f t="shared" si="2"/>
        <v>287.02800000000002</v>
      </c>
      <c r="R25" s="27">
        <f>SUM(R18:R24)</f>
        <v>313.20100000000002</v>
      </c>
      <c r="S25" s="27">
        <f t="shared" ref="S25:V25" si="3">SUM(S18:S24)</f>
        <v>272.90199999999999</v>
      </c>
      <c r="T25" s="27">
        <f t="shared" si="3"/>
        <v>244.62200000000001</v>
      </c>
      <c r="U25" s="27">
        <f t="shared" si="3"/>
        <v>159.565</v>
      </c>
      <c r="V25" s="28">
        <f t="shared" si="3"/>
        <v>158.25600000000003</v>
      </c>
      <c r="W25" s="25">
        <f t="shared" si="0"/>
        <v>4358.0950000000003</v>
      </c>
    </row>
    <row r="26" spans="1:32" s="2" customFormat="1" ht="36.75" customHeight="1" x14ac:dyDescent="0.25">
      <c r="A26" s="93" t="s">
        <v>19</v>
      </c>
      <c r="B26" s="29">
        <v>52.5</v>
      </c>
      <c r="C26" s="30">
        <v>52</v>
      </c>
      <c r="D26" s="30">
        <v>52</v>
      </c>
      <c r="E26" s="30">
        <v>51.5</v>
      </c>
      <c r="F26" s="30">
        <v>51.5</v>
      </c>
      <c r="G26" s="30">
        <v>50.5</v>
      </c>
      <c r="H26" s="30">
        <v>50.5</v>
      </c>
      <c r="I26" s="30">
        <v>50</v>
      </c>
      <c r="J26" s="30">
        <v>50</v>
      </c>
      <c r="K26" s="30">
        <v>49</v>
      </c>
      <c r="L26" s="30">
        <v>49</v>
      </c>
      <c r="M26" s="30">
        <v>48.5</v>
      </c>
      <c r="N26" s="29">
        <v>54</v>
      </c>
      <c r="O26" s="30">
        <v>53</v>
      </c>
      <c r="P26" s="30">
        <v>53</v>
      </c>
      <c r="Q26" s="30">
        <v>51</v>
      </c>
      <c r="R26" s="30">
        <v>50.5</v>
      </c>
      <c r="S26" s="30">
        <v>50.5</v>
      </c>
      <c r="T26" s="30">
        <v>50.5</v>
      </c>
      <c r="U26" s="30">
        <v>48.5</v>
      </c>
      <c r="V26" s="31">
        <v>48</v>
      </c>
      <c r="W26" s="32">
        <f>+((W25/W27)/7)*1000</f>
        <v>50.715623981753012</v>
      </c>
    </row>
    <row r="27" spans="1:32" s="2" customFormat="1" ht="33" customHeight="1" x14ac:dyDescent="0.25">
      <c r="A27" s="94" t="s">
        <v>20</v>
      </c>
      <c r="B27" s="33">
        <v>670</v>
      </c>
      <c r="C27" s="34">
        <v>472</v>
      </c>
      <c r="D27" s="34">
        <v>471</v>
      </c>
      <c r="E27" s="34">
        <v>582</v>
      </c>
      <c r="F27" s="34">
        <v>583</v>
      </c>
      <c r="G27" s="34">
        <v>680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210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12276</v>
      </c>
      <c r="X27" s="2">
        <f>((W25*1000)/W27)/7</f>
        <v>50.715623981753012</v>
      </c>
    </row>
    <row r="28" spans="1:32" s="2" customFormat="1" ht="33" customHeight="1" x14ac:dyDescent="0.25">
      <c r="A28" s="95" t="s">
        <v>21</v>
      </c>
      <c r="B28" s="37">
        <f>((B27*B26)*7/1000-B18-B19)/3</f>
        <v>50.099407407407405</v>
      </c>
      <c r="C28" s="38">
        <f t="shared" ref="C28:V28" si="4">((C27*C26)*7/1000-C18-C19)/3</f>
        <v>34.927407407407408</v>
      </c>
      <c r="D28" s="38">
        <f t="shared" si="4"/>
        <v>34.806074074074075</v>
      </c>
      <c r="E28" s="38">
        <f t="shared" si="4"/>
        <v>42.591888888888896</v>
      </c>
      <c r="F28" s="38">
        <f t="shared" si="4"/>
        <v>42.684314814814826</v>
      </c>
      <c r="G28" s="38">
        <f t="shared" si="4"/>
        <v>48.842222222222212</v>
      </c>
      <c r="H28" s="38">
        <f t="shared" si="4"/>
        <v>48.933351851851853</v>
      </c>
      <c r="I28" s="38">
        <f t="shared" si="4"/>
        <v>39.607037037037038</v>
      </c>
      <c r="J28" s="38">
        <f t="shared" si="4"/>
        <v>39.739259259259256</v>
      </c>
      <c r="K28" s="38">
        <f t="shared" si="4"/>
        <v>53.376444444444438</v>
      </c>
      <c r="L28" s="38">
        <f t="shared" si="4"/>
        <v>29.100999999999999</v>
      </c>
      <c r="M28" s="38">
        <f t="shared" si="4"/>
        <v>26.654888888888895</v>
      </c>
      <c r="N28" s="37">
        <f t="shared" si="4"/>
        <v>15.747999999999999</v>
      </c>
      <c r="O28" s="38">
        <f t="shared" si="4"/>
        <v>34.969666666666662</v>
      </c>
      <c r="P28" s="38">
        <f t="shared" si="4"/>
        <v>48.815555555555555</v>
      </c>
      <c r="Q28" s="38">
        <f t="shared" si="4"/>
        <v>58.215555555555568</v>
      </c>
      <c r="R28" s="38">
        <f t="shared" si="4"/>
        <v>63.778777777777783</v>
      </c>
      <c r="S28" s="38">
        <f t="shared" si="4"/>
        <v>55.568666666666672</v>
      </c>
      <c r="T28" s="38">
        <f t="shared" si="4"/>
        <v>49.822000000000003</v>
      </c>
      <c r="U28" s="38">
        <f t="shared" si="4"/>
        <v>33.074888888888893</v>
      </c>
      <c r="V28" s="39">
        <f t="shared" si="4"/>
        <v>33.004888888888892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246.22499999999999</v>
      </c>
      <c r="C29" s="42">
        <f t="shared" si="5"/>
        <v>171.80799999999999</v>
      </c>
      <c r="D29" s="42">
        <f>((D27*D26)*7)/1000</f>
        <v>171.44399999999999</v>
      </c>
      <c r="E29" s="42">
        <f>((E27*E26)*7)/1000</f>
        <v>209.81100000000001</v>
      </c>
      <c r="F29" s="42">
        <f t="shared" ref="F29:G29" si="6">((F27*F26)*7)/1000</f>
        <v>210.17150000000001</v>
      </c>
      <c r="G29" s="42">
        <f t="shared" si="6"/>
        <v>240.38</v>
      </c>
      <c r="H29" s="42">
        <f>((H27*H26)*7)/1000</f>
        <v>240.73349999999999</v>
      </c>
      <c r="I29" s="42">
        <f t="shared" ref="I29:J29" si="7">((I27*I26)*7)/1000</f>
        <v>195.3</v>
      </c>
      <c r="J29" s="42">
        <f t="shared" si="7"/>
        <v>196</v>
      </c>
      <c r="K29" s="42">
        <f>((K27*K26)*7)/1000</f>
        <v>264.79599999999999</v>
      </c>
      <c r="L29" s="42">
        <f>((L27*L26)*7)/1000</f>
        <v>144.40299999999999</v>
      </c>
      <c r="M29" s="42">
        <f t="shared" ref="M29" si="8">((M27*M26)*7)/1000</f>
        <v>131.726</v>
      </c>
      <c r="N29" s="41">
        <f>((N27*N26)*7)/1000</f>
        <v>79.38</v>
      </c>
      <c r="O29" s="42">
        <f>((O27*O26)*7)/1000</f>
        <v>175.483</v>
      </c>
      <c r="P29" s="42">
        <f t="shared" ref="P29:V29" si="9">((P27*P26)*7)/1000</f>
        <v>244.86</v>
      </c>
      <c r="Q29" s="42">
        <f t="shared" si="9"/>
        <v>287.02800000000002</v>
      </c>
      <c r="R29" s="43">
        <f t="shared" si="9"/>
        <v>313.20100000000002</v>
      </c>
      <c r="S29" s="43">
        <f t="shared" si="9"/>
        <v>272.90199999999999</v>
      </c>
      <c r="T29" s="43">
        <f t="shared" si="9"/>
        <v>244.62200000000001</v>
      </c>
      <c r="U29" s="43">
        <f t="shared" si="9"/>
        <v>159.565</v>
      </c>
      <c r="V29" s="44">
        <f t="shared" si="9"/>
        <v>158.256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52.499999999999993</v>
      </c>
      <c r="C30" s="47">
        <f t="shared" si="10"/>
        <v>51.999999999999993</v>
      </c>
      <c r="D30" s="47">
        <f>+(D25/D27)/7*1000</f>
        <v>52</v>
      </c>
      <c r="E30" s="47">
        <f t="shared" ref="E30:G30" si="11">+(E25/E27)/7*1000</f>
        <v>51.5</v>
      </c>
      <c r="F30" s="47">
        <f t="shared" si="11"/>
        <v>51.500000000000007</v>
      </c>
      <c r="G30" s="47">
        <f t="shared" si="11"/>
        <v>50.499999999999986</v>
      </c>
      <c r="H30" s="47">
        <f>+(H25/H27)/7*1000</f>
        <v>50.499999999999993</v>
      </c>
      <c r="I30" s="47">
        <f t="shared" ref="I30:M30" si="12">+(I25/I27)/7*1000</f>
        <v>50</v>
      </c>
      <c r="J30" s="47">
        <f t="shared" si="12"/>
        <v>49.999999999999993</v>
      </c>
      <c r="K30" s="47">
        <f t="shared" si="12"/>
        <v>48.999999999999993</v>
      </c>
      <c r="L30" s="47">
        <f t="shared" si="12"/>
        <v>48.999999999999993</v>
      </c>
      <c r="M30" s="47">
        <f t="shared" si="12"/>
        <v>48.5</v>
      </c>
      <c r="N30" s="46">
        <f>+(N25/N27)/7*1000</f>
        <v>54</v>
      </c>
      <c r="O30" s="47">
        <f t="shared" ref="O30:V30" si="13">+(O25/O27)/7*1000</f>
        <v>52.999999999999993</v>
      </c>
      <c r="P30" s="47">
        <f t="shared" si="13"/>
        <v>53</v>
      </c>
      <c r="Q30" s="47">
        <f t="shared" si="13"/>
        <v>51.000000000000007</v>
      </c>
      <c r="R30" s="47">
        <f t="shared" si="13"/>
        <v>50.5</v>
      </c>
      <c r="S30" s="47">
        <f t="shared" si="13"/>
        <v>50.499999999999993</v>
      </c>
      <c r="T30" s="47">
        <f t="shared" si="13"/>
        <v>50.5</v>
      </c>
      <c r="U30" s="47">
        <f t="shared" si="13"/>
        <v>48.499999999999993</v>
      </c>
      <c r="V30" s="48">
        <f t="shared" si="13"/>
        <v>48.000000000000007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3" t="s">
        <v>8</v>
      </c>
      <c r="M36" s="453"/>
      <c r="N36" s="453"/>
      <c r="O36" s="453"/>
      <c r="P36" s="45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19.209444444444443</v>
      </c>
      <c r="C39" s="79">
        <v>41.733333333333327</v>
      </c>
      <c r="D39" s="79">
        <v>61.571944444444455</v>
      </c>
      <c r="E39" s="79">
        <v>39.811111111111103</v>
      </c>
      <c r="F39" s="79">
        <v>40.196111111111115</v>
      </c>
      <c r="G39" s="79">
        <v>48.398055555555565</v>
      </c>
      <c r="H39" s="79">
        <v>47.161388888888894</v>
      </c>
      <c r="I39" s="101">
        <f t="shared" ref="I39:I46" si="14">SUM(B39:H39)</f>
        <v>298.08138888888891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19.209444444444443</v>
      </c>
      <c r="C40" s="79">
        <v>41.733333333333327</v>
      </c>
      <c r="D40" s="79">
        <v>61.571944444444455</v>
      </c>
      <c r="E40" s="79">
        <v>39.811111111111103</v>
      </c>
      <c r="F40" s="79">
        <v>40.196111111111115</v>
      </c>
      <c r="G40" s="79">
        <v>48.398055555555565</v>
      </c>
      <c r="H40" s="79">
        <v>47.161388888888894</v>
      </c>
      <c r="I40" s="101">
        <f t="shared" si="14"/>
        <v>298.08138888888891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20.033037037037037</v>
      </c>
      <c r="C42" s="79">
        <v>42.76111111111112</v>
      </c>
      <c r="D42" s="79">
        <v>62.064370370370362</v>
      </c>
      <c r="E42" s="79">
        <v>39.871759259259271</v>
      </c>
      <c r="F42" s="79">
        <v>39.615092592592589</v>
      </c>
      <c r="G42" s="79">
        <v>48.199629629629619</v>
      </c>
      <c r="H42" s="79">
        <v>46.305740740740738</v>
      </c>
      <c r="I42" s="101">
        <f t="shared" si="14"/>
        <v>298.85074074074072</v>
      </c>
      <c r="J42" s="2"/>
      <c r="K42" s="92" t="s">
        <v>15</v>
      </c>
      <c r="L42" s="79">
        <v>15.1</v>
      </c>
      <c r="M42" s="79">
        <v>7.8</v>
      </c>
      <c r="N42" s="79">
        <v>21</v>
      </c>
      <c r="O42" s="79"/>
      <c r="P42" s="79"/>
      <c r="Q42" s="101">
        <f t="shared" si="15"/>
        <v>43.9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20.033037037037037</v>
      </c>
      <c r="C43" s="79">
        <v>42.76111111111112</v>
      </c>
      <c r="D43" s="79">
        <v>62.064370370370362</v>
      </c>
      <c r="E43" s="79">
        <v>39.871759259259271</v>
      </c>
      <c r="F43" s="79">
        <v>39.615092592592589</v>
      </c>
      <c r="G43" s="79">
        <v>48.199629629629619</v>
      </c>
      <c r="H43" s="79">
        <v>46.305740740740738</v>
      </c>
      <c r="I43" s="101">
        <f t="shared" si="14"/>
        <v>298.85074074074072</v>
      </c>
      <c r="J43" s="2"/>
      <c r="K43" s="91" t="s">
        <v>16</v>
      </c>
      <c r="L43" s="79">
        <v>15.1</v>
      </c>
      <c r="M43" s="79">
        <v>7.8</v>
      </c>
      <c r="N43" s="79">
        <v>21</v>
      </c>
      <c r="O43" s="79"/>
      <c r="P43" s="79"/>
      <c r="Q43" s="101">
        <f t="shared" si="15"/>
        <v>43.9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20.033037037037037</v>
      </c>
      <c r="C45" s="79">
        <v>42.76111111111112</v>
      </c>
      <c r="D45" s="79">
        <v>62.064370370370362</v>
      </c>
      <c r="E45" s="79">
        <v>39.871759259259271</v>
      </c>
      <c r="F45" s="79">
        <v>39.615092592592589</v>
      </c>
      <c r="G45" s="79">
        <v>48.199629629629619</v>
      </c>
      <c r="H45" s="79">
        <v>46.305740740740738</v>
      </c>
      <c r="I45" s="101">
        <f t="shared" si="14"/>
        <v>298.85074074074072</v>
      </c>
      <c r="J45" s="2"/>
      <c r="K45" s="91" t="s">
        <v>18</v>
      </c>
      <c r="L45" s="79">
        <v>15.2</v>
      </c>
      <c r="M45" s="79">
        <v>7.9</v>
      </c>
      <c r="N45" s="79">
        <v>21.1</v>
      </c>
      <c r="O45" s="79"/>
      <c r="P45" s="79"/>
      <c r="Q45" s="101">
        <f t="shared" si="15"/>
        <v>44.2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98.517999999999986</v>
      </c>
      <c r="C46" s="27">
        <f t="shared" si="16"/>
        <v>211.75</v>
      </c>
      <c r="D46" s="27">
        <f t="shared" si="16"/>
        <v>309.33699999999999</v>
      </c>
      <c r="E46" s="27">
        <f t="shared" si="16"/>
        <v>199.23750000000004</v>
      </c>
      <c r="F46" s="27">
        <f t="shared" si="16"/>
        <v>199.23750000000001</v>
      </c>
      <c r="G46" s="27">
        <f t="shared" si="16"/>
        <v>241.39499999999998</v>
      </c>
      <c r="H46" s="27">
        <f t="shared" si="16"/>
        <v>233.23999999999998</v>
      </c>
      <c r="I46" s="101">
        <f t="shared" si="14"/>
        <v>1492.7150000000001</v>
      </c>
      <c r="K46" s="77" t="s">
        <v>10</v>
      </c>
      <c r="L46" s="81">
        <f>SUM(L39:L45)</f>
        <v>75.8</v>
      </c>
      <c r="M46" s="27">
        <f>SUM(M39:M45)</f>
        <v>39.300000000000004</v>
      </c>
      <c r="N46" s="27">
        <f>SUM(N39:N45)</f>
        <v>105.30000000000001</v>
      </c>
      <c r="O46" s="27">
        <f>SUM(O39:O45)</f>
        <v>0</v>
      </c>
      <c r="P46" s="27">
        <f>SUM(P39:P45)</f>
        <v>0</v>
      </c>
      <c r="Q46" s="101">
        <f t="shared" si="15"/>
        <v>220.4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62</v>
      </c>
      <c r="C47" s="30">
        <v>60.5</v>
      </c>
      <c r="D47" s="30">
        <v>59</v>
      </c>
      <c r="E47" s="30">
        <v>57.5</v>
      </c>
      <c r="F47" s="30">
        <v>57.5</v>
      </c>
      <c r="G47" s="30">
        <v>57</v>
      </c>
      <c r="H47" s="30">
        <v>56</v>
      </c>
      <c r="I47" s="102">
        <f>+((I46/I48)/7)*1000</f>
        <v>58.168303327877808</v>
      </c>
      <c r="K47" s="110" t="s">
        <v>19</v>
      </c>
      <c r="L47" s="82">
        <v>66</v>
      </c>
      <c r="M47" s="30">
        <v>66</v>
      </c>
      <c r="N47" s="30">
        <v>66</v>
      </c>
      <c r="O47" s="30"/>
      <c r="P47" s="30"/>
      <c r="Q47" s="102">
        <f>+((Q46/Q48)/7)*1000</f>
        <v>66.007786762503756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3666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20.033037037037037</v>
      </c>
      <c r="C49" s="38">
        <f t="shared" si="17"/>
        <v>42.76111111111112</v>
      </c>
      <c r="D49" s="38">
        <f t="shared" si="17"/>
        <v>62.064370370370362</v>
      </c>
      <c r="E49" s="38">
        <f t="shared" si="17"/>
        <v>39.871759259259271</v>
      </c>
      <c r="F49" s="38">
        <f t="shared" si="17"/>
        <v>39.615092592592589</v>
      </c>
      <c r="G49" s="38">
        <f t="shared" si="17"/>
        <v>48.199629629629619</v>
      </c>
      <c r="H49" s="38">
        <f t="shared" si="17"/>
        <v>46.305740740740738</v>
      </c>
      <c r="I49" s="104">
        <f>((I46*1000)/I48)/7</f>
        <v>58.168303327877808</v>
      </c>
      <c r="K49" s="95" t="s">
        <v>21</v>
      </c>
      <c r="L49" s="84">
        <f t="shared" ref="L49:P49" si="18">((L48*L47)*7/1000-L39-L40)/3</f>
        <v>15.122666666666666</v>
      </c>
      <c r="M49" s="38">
        <f t="shared" si="18"/>
        <v>7.823333333333335</v>
      </c>
      <c r="N49" s="38">
        <f t="shared" si="18"/>
        <v>21.045333333333328</v>
      </c>
      <c r="O49" s="38">
        <f t="shared" si="18"/>
        <v>0</v>
      </c>
      <c r="P49" s="38">
        <f t="shared" si="18"/>
        <v>0</v>
      </c>
      <c r="Q49" s="113">
        <f>((Q46*1000)/Q48)/7</f>
        <v>66.007786762503741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98.518000000000001</v>
      </c>
      <c r="C50" s="42">
        <f t="shared" si="19"/>
        <v>211.75</v>
      </c>
      <c r="D50" s="42">
        <f t="shared" si="19"/>
        <v>309.33699999999999</v>
      </c>
      <c r="E50" s="42">
        <f t="shared" si="19"/>
        <v>199.23750000000001</v>
      </c>
      <c r="F50" s="42">
        <f t="shared" si="19"/>
        <v>199.23750000000001</v>
      </c>
      <c r="G50" s="42">
        <f t="shared" si="19"/>
        <v>241.39500000000001</v>
      </c>
      <c r="H50" s="42">
        <f t="shared" si="19"/>
        <v>233.24</v>
      </c>
      <c r="I50" s="87"/>
      <c r="K50" s="96" t="s">
        <v>22</v>
      </c>
      <c r="L50" s="85">
        <f>((L48*L47)*7)/1000</f>
        <v>75.768000000000001</v>
      </c>
      <c r="M50" s="42">
        <f>((M48*M47)*7)/1000</f>
        <v>39.270000000000003</v>
      </c>
      <c r="N50" s="42">
        <f>((N48*N47)*7)/1000</f>
        <v>105.336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61.999999999999993</v>
      </c>
      <c r="C51" s="47">
        <f t="shared" si="20"/>
        <v>60.5</v>
      </c>
      <c r="D51" s="47">
        <f t="shared" si="20"/>
        <v>59</v>
      </c>
      <c r="E51" s="47">
        <f t="shared" si="20"/>
        <v>57.500000000000007</v>
      </c>
      <c r="F51" s="47">
        <f t="shared" si="20"/>
        <v>57.5</v>
      </c>
      <c r="G51" s="47">
        <f t="shared" si="20"/>
        <v>56.999999999999993</v>
      </c>
      <c r="H51" s="47">
        <f t="shared" si="20"/>
        <v>55.999999999999993</v>
      </c>
      <c r="I51" s="105"/>
      <c r="J51" s="50"/>
      <c r="K51" s="97" t="s">
        <v>23</v>
      </c>
      <c r="L51" s="86">
        <f>+(L46/L48)/7*1000</f>
        <v>66.027874564459921</v>
      </c>
      <c r="M51" s="47">
        <f>+(M46/M48)/7*1000</f>
        <v>66.050420168067234</v>
      </c>
      <c r="N51" s="47">
        <f>+(N46/N48)/7*1000</f>
        <v>65.977443609022572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52" t="s">
        <v>25</v>
      </c>
      <c r="C55" s="453"/>
      <c r="D55" s="453"/>
      <c r="E55" s="453"/>
      <c r="F55" s="4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39.6</v>
      </c>
      <c r="C58" s="79">
        <v>48</v>
      </c>
      <c r="D58" s="79">
        <v>38.9</v>
      </c>
      <c r="E58" s="79">
        <v>36.1</v>
      </c>
      <c r="F58" s="79"/>
      <c r="G58" s="101">
        <f t="shared" ref="G58:G65" si="21">SUM(B58:F58)</f>
        <v>162.6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39.6</v>
      </c>
      <c r="C59" s="79">
        <v>48</v>
      </c>
      <c r="D59" s="79">
        <v>38.9</v>
      </c>
      <c r="E59" s="79">
        <v>36.1</v>
      </c>
      <c r="F59" s="79"/>
      <c r="G59" s="101">
        <f t="shared" si="21"/>
        <v>162.6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38.799999999999997</v>
      </c>
      <c r="C61" s="79">
        <v>47.1</v>
      </c>
      <c r="D61" s="79">
        <v>38.1</v>
      </c>
      <c r="E61" s="79">
        <v>35.4</v>
      </c>
      <c r="F61" s="79"/>
      <c r="G61" s="101">
        <f t="shared" si="21"/>
        <v>159.4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38.799999999999997</v>
      </c>
      <c r="C62" s="79">
        <v>47.1</v>
      </c>
      <c r="D62" s="79">
        <v>38.1</v>
      </c>
      <c r="E62" s="79">
        <v>35.4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38.799999999999997</v>
      </c>
      <c r="C64" s="79">
        <v>47.1</v>
      </c>
      <c r="D64" s="79">
        <v>38.1</v>
      </c>
      <c r="E64" s="79">
        <v>35.4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195.60000000000002</v>
      </c>
      <c r="C65" s="27">
        <f t="shared" ref="C65:F65" si="22">SUM(C58:C64)</f>
        <v>237.29999999999998</v>
      </c>
      <c r="D65" s="27">
        <f t="shared" si="22"/>
        <v>192.1</v>
      </c>
      <c r="E65" s="27">
        <f t="shared" si="22"/>
        <v>178.4</v>
      </c>
      <c r="F65" s="27">
        <f t="shared" si="22"/>
        <v>0</v>
      </c>
      <c r="G65" s="101">
        <f t="shared" si="21"/>
        <v>803.4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72</v>
      </c>
      <c r="C66" s="30">
        <v>72</v>
      </c>
      <c r="D66" s="30">
        <v>72</v>
      </c>
      <c r="E66" s="30">
        <v>72</v>
      </c>
      <c r="F66" s="30"/>
      <c r="G66" s="102">
        <f>+((G65/G67)/7)*1000</f>
        <v>72.002150923104494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38.783999999999999</v>
      </c>
      <c r="C68" s="38">
        <f t="shared" si="23"/>
        <v>47.127999999999993</v>
      </c>
      <c r="D68" s="38">
        <f t="shared" si="23"/>
        <v>38.074666666666666</v>
      </c>
      <c r="E68" s="38">
        <f t="shared" si="23"/>
        <v>35.405333333333338</v>
      </c>
      <c r="F68" s="38">
        <f t="shared" si="23"/>
        <v>0</v>
      </c>
      <c r="G68" s="116">
        <f>((G65*1000)/G67)/7</f>
        <v>72.002150923104494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195.55199999999999</v>
      </c>
      <c r="C69" s="42">
        <f>((C67*C66)*7)/1000</f>
        <v>237.38399999999999</v>
      </c>
      <c r="D69" s="42">
        <f>((D67*D66)*7)/1000</f>
        <v>192.024</v>
      </c>
      <c r="E69" s="42">
        <f>((E67*E66)*7)/1000</f>
        <v>178.416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72.017673048600898</v>
      </c>
      <c r="C70" s="47">
        <f>+(C65/C67)/7*1000</f>
        <v>71.974522292993626</v>
      </c>
      <c r="D70" s="47">
        <f>+(D65/D67)/7*1000</f>
        <v>72.028496437945265</v>
      </c>
      <c r="E70" s="47">
        <f>+(E65/E67)/7*1000</f>
        <v>71.99354317998386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239"/>
  <sheetViews>
    <sheetView topLeftCell="A39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2"/>
      <c r="Z3" s="2"/>
      <c r="AA3" s="2"/>
      <c r="AB3" s="2"/>
      <c r="AC3" s="2"/>
      <c r="AD3" s="16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8" t="s">
        <v>1</v>
      </c>
      <c r="B9" s="168"/>
      <c r="C9" s="168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8"/>
      <c r="B10" s="168"/>
      <c r="C10" s="16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8" t="s">
        <v>4</v>
      </c>
      <c r="B11" s="168"/>
      <c r="C11" s="168"/>
      <c r="D11" s="1"/>
      <c r="E11" s="169">
        <v>2</v>
      </c>
      <c r="F11" s="1"/>
      <c r="G11" s="1"/>
      <c r="H11" s="1"/>
      <c r="I11" s="1"/>
      <c r="J11" s="1"/>
      <c r="K11" s="461" t="s">
        <v>61</v>
      </c>
      <c r="L11" s="461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8"/>
      <c r="B12" s="168"/>
      <c r="C12" s="168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8"/>
      <c r="B13" s="168"/>
      <c r="C13" s="168"/>
      <c r="D13" s="168"/>
      <c r="E13" s="168"/>
      <c r="F13" s="168"/>
      <c r="G13" s="168"/>
      <c r="H13" s="168"/>
      <c r="I13" s="168"/>
      <c r="J13" s="168"/>
      <c r="K13" s="168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6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25</v>
      </c>
      <c r="C15" s="467"/>
      <c r="D15" s="467"/>
      <c r="E15" s="467"/>
      <c r="F15" s="467"/>
      <c r="G15" s="467"/>
      <c r="H15" s="467"/>
      <c r="I15" s="467"/>
      <c r="J15" s="467"/>
      <c r="K15" s="467"/>
      <c r="L15" s="467"/>
      <c r="M15" s="468"/>
      <c r="N15" s="469" t="s">
        <v>8</v>
      </c>
      <c r="O15" s="470"/>
      <c r="P15" s="470"/>
      <c r="Q15" s="470"/>
      <c r="R15" s="470"/>
      <c r="S15" s="470"/>
      <c r="T15" s="470"/>
      <c r="U15" s="470"/>
      <c r="V15" s="471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50.099407407407405</v>
      </c>
      <c r="C18" s="23">
        <v>34.927407407407408</v>
      </c>
      <c r="D18" s="23">
        <v>34.806074074074075</v>
      </c>
      <c r="E18" s="23">
        <v>42.591888888888896</v>
      </c>
      <c r="F18" s="23">
        <v>42.684314814814826</v>
      </c>
      <c r="G18" s="23">
        <v>48.842222222222212</v>
      </c>
      <c r="H18" s="23">
        <v>48.933351851851853</v>
      </c>
      <c r="I18" s="23">
        <v>39.607037037037038</v>
      </c>
      <c r="J18" s="23">
        <v>39.739259259259256</v>
      </c>
      <c r="K18" s="23">
        <v>53.376444444444438</v>
      </c>
      <c r="L18" s="23">
        <v>29.100999999999999</v>
      </c>
      <c r="M18" s="23">
        <v>26.654888888888895</v>
      </c>
      <c r="N18" s="22">
        <v>15.747999999999999</v>
      </c>
      <c r="O18" s="23">
        <v>34.969666666666662</v>
      </c>
      <c r="P18" s="23">
        <v>48.815555555555555</v>
      </c>
      <c r="Q18" s="23">
        <v>58.215555555555568</v>
      </c>
      <c r="R18" s="23">
        <v>63.778777777777783</v>
      </c>
      <c r="S18" s="23">
        <v>55.568666666666672</v>
      </c>
      <c r="T18" s="23">
        <v>49.822000000000003</v>
      </c>
      <c r="U18" s="23">
        <v>33.074888888888893</v>
      </c>
      <c r="V18" s="24">
        <v>33.004888888888892</v>
      </c>
      <c r="W18" s="25">
        <f t="shared" ref="W18:W25" si="0">SUM(B18:V18)</f>
        <v>884.36129629629636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50.099407407407405</v>
      </c>
      <c r="C19" s="23">
        <v>34.927407407407408</v>
      </c>
      <c r="D19" s="23">
        <v>34.806074074074075</v>
      </c>
      <c r="E19" s="23">
        <v>42.591888888888896</v>
      </c>
      <c r="F19" s="23">
        <v>42.684314814814826</v>
      </c>
      <c r="G19" s="23">
        <v>48.842222222222212</v>
      </c>
      <c r="H19" s="23">
        <v>48.933351851851853</v>
      </c>
      <c r="I19" s="23">
        <v>39.607037037037038</v>
      </c>
      <c r="J19" s="23">
        <v>39.739259259259256</v>
      </c>
      <c r="K19" s="23">
        <v>53.376444444444438</v>
      </c>
      <c r="L19" s="23">
        <v>29.100999999999999</v>
      </c>
      <c r="M19" s="23">
        <v>26.654888888888895</v>
      </c>
      <c r="N19" s="22">
        <v>15.747999999999999</v>
      </c>
      <c r="O19" s="23">
        <v>34.969666666666662</v>
      </c>
      <c r="P19" s="23">
        <v>48.815555555555555</v>
      </c>
      <c r="Q19" s="23">
        <v>58.215555555555568</v>
      </c>
      <c r="R19" s="23">
        <v>63.778777777777783</v>
      </c>
      <c r="S19" s="23">
        <v>55.568666666666672</v>
      </c>
      <c r="T19" s="23">
        <v>49.822000000000003</v>
      </c>
      <c r="U19" s="23">
        <v>33.074888888888893</v>
      </c>
      <c r="V19" s="24">
        <v>33.004888888888892</v>
      </c>
      <c r="W19" s="25">
        <f t="shared" si="0"/>
        <v>884.36129629629636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51.6748950617284</v>
      </c>
      <c r="C21" s="23">
        <v>36.187061728395065</v>
      </c>
      <c r="D21" s="23">
        <v>36.141950617283953</v>
      </c>
      <c r="E21" s="23">
        <v>44.258407407407411</v>
      </c>
      <c r="F21" s="23">
        <v>44.321623456790114</v>
      </c>
      <c r="G21" s="23">
        <v>50.61601851851853</v>
      </c>
      <c r="H21" s="23">
        <v>50.800265432098769</v>
      </c>
      <c r="I21" s="23">
        <v>41.299308641975308</v>
      </c>
      <c r="J21" s="23">
        <v>41.45382716049383</v>
      </c>
      <c r="K21" s="23">
        <v>56.283703703703701</v>
      </c>
      <c r="L21" s="23">
        <v>30.698333333333334</v>
      </c>
      <c r="M21" s="23">
        <v>27.949407407407403</v>
      </c>
      <c r="N21" s="22">
        <v>16.922666666666665</v>
      </c>
      <c r="O21" s="23">
        <v>37.940388888888897</v>
      </c>
      <c r="P21" s="23">
        <v>52.9262962962963</v>
      </c>
      <c r="Q21" s="23">
        <v>61.555629629629628</v>
      </c>
      <c r="R21" s="23">
        <v>67.049481481481479</v>
      </c>
      <c r="S21" s="23">
        <v>58.42488888888888</v>
      </c>
      <c r="T21" s="23">
        <v>52.362666666666676</v>
      </c>
      <c r="U21" s="23">
        <v>33.331740740740742</v>
      </c>
      <c r="V21" s="24">
        <v>32.946740740740729</v>
      </c>
      <c r="W21" s="25">
        <f t="shared" si="0"/>
        <v>925.14530246913591</v>
      </c>
      <c r="Y21" s="2"/>
      <c r="Z21" s="19"/>
    </row>
    <row r="22" spans="1:32" ht="39.950000000000003" customHeight="1" x14ac:dyDescent="0.25">
      <c r="A22" s="91" t="s">
        <v>16</v>
      </c>
      <c r="B22" s="22">
        <v>51.6748950617284</v>
      </c>
      <c r="C22" s="23">
        <v>36.187061728395065</v>
      </c>
      <c r="D22" s="23">
        <v>36.141950617283953</v>
      </c>
      <c r="E22" s="23">
        <v>44.258407407407411</v>
      </c>
      <c r="F22" s="23">
        <v>44.321623456790114</v>
      </c>
      <c r="G22" s="23">
        <v>50.61601851851853</v>
      </c>
      <c r="H22" s="23">
        <v>50.800265432098769</v>
      </c>
      <c r="I22" s="23">
        <v>41.299308641975308</v>
      </c>
      <c r="J22" s="23">
        <v>41.45382716049383</v>
      </c>
      <c r="K22" s="23">
        <v>56.283703703703701</v>
      </c>
      <c r="L22" s="23">
        <v>30.698333333333334</v>
      </c>
      <c r="M22" s="23">
        <v>27.949407407407403</v>
      </c>
      <c r="N22" s="22">
        <v>16.922666666666665</v>
      </c>
      <c r="O22" s="23">
        <v>37.940388888888897</v>
      </c>
      <c r="P22" s="23">
        <v>52.9262962962963</v>
      </c>
      <c r="Q22" s="23">
        <v>61.555629629629628</v>
      </c>
      <c r="R22" s="23">
        <v>67.049481481481479</v>
      </c>
      <c r="S22" s="23">
        <v>58.42488888888888</v>
      </c>
      <c r="T22" s="23">
        <v>52.362666666666676</v>
      </c>
      <c r="U22" s="23">
        <v>33.331740740740742</v>
      </c>
      <c r="V22" s="24">
        <v>32.946740740740729</v>
      </c>
      <c r="W22" s="25">
        <f t="shared" si="0"/>
        <v>925.14530246913591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/>
      <c r="O23" s="23"/>
      <c r="P23" s="23"/>
      <c r="Q23" s="23"/>
      <c r="R23" s="23"/>
      <c r="S23" s="23"/>
      <c r="T23" s="23"/>
      <c r="U23" s="23"/>
      <c r="V23" s="24"/>
      <c r="W23" s="25">
        <f t="shared" si="0"/>
        <v>0</v>
      </c>
      <c r="Y23" s="2"/>
      <c r="Z23" s="19"/>
    </row>
    <row r="24" spans="1:32" ht="39.950000000000003" customHeight="1" x14ac:dyDescent="0.25">
      <c r="A24" s="91" t="s">
        <v>18</v>
      </c>
      <c r="B24" s="22">
        <v>51.6748950617284</v>
      </c>
      <c r="C24" s="23">
        <v>36.187061728395065</v>
      </c>
      <c r="D24" s="23">
        <v>36.141950617283953</v>
      </c>
      <c r="E24" s="23">
        <v>44.258407407407411</v>
      </c>
      <c r="F24" s="23">
        <v>44.321623456790114</v>
      </c>
      <c r="G24" s="23">
        <v>50.61601851851853</v>
      </c>
      <c r="H24" s="23">
        <v>50.800265432098769</v>
      </c>
      <c r="I24" s="23">
        <v>41.299308641975308</v>
      </c>
      <c r="J24" s="23">
        <v>41.45382716049383</v>
      </c>
      <c r="K24" s="23">
        <v>56.283703703703701</v>
      </c>
      <c r="L24" s="23">
        <v>30.698333333333334</v>
      </c>
      <c r="M24" s="23">
        <v>27.949407407407403</v>
      </c>
      <c r="N24" s="22">
        <v>16.922666666666665</v>
      </c>
      <c r="O24" s="23">
        <v>37.940388888888897</v>
      </c>
      <c r="P24" s="23">
        <v>52.9262962962963</v>
      </c>
      <c r="Q24" s="23">
        <v>61.555629629629628</v>
      </c>
      <c r="R24" s="23">
        <v>67.049481481481479</v>
      </c>
      <c r="S24" s="23">
        <v>58.42488888888888</v>
      </c>
      <c r="T24" s="23">
        <v>52.362666666666676</v>
      </c>
      <c r="U24" s="23">
        <v>33.331740740740742</v>
      </c>
      <c r="V24" s="24">
        <v>32.946740740740729</v>
      </c>
      <c r="W24" s="25">
        <f t="shared" si="0"/>
        <v>925.14530246913591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255.2235</v>
      </c>
      <c r="C25" s="27">
        <f t="shared" si="1"/>
        <v>178.416</v>
      </c>
      <c r="D25" s="27">
        <f t="shared" si="1"/>
        <v>178.03800000000001</v>
      </c>
      <c r="E25" s="27">
        <f t="shared" si="1"/>
        <v>217.95900000000003</v>
      </c>
      <c r="F25" s="27">
        <f t="shared" si="1"/>
        <v>218.33350000000002</v>
      </c>
      <c r="G25" s="27">
        <f t="shared" si="1"/>
        <v>249.53250000000003</v>
      </c>
      <c r="H25" s="27">
        <f t="shared" si="1"/>
        <v>250.26750000000001</v>
      </c>
      <c r="I25" s="27">
        <f t="shared" si="1"/>
        <v>203.11199999999999</v>
      </c>
      <c r="J25" s="27">
        <f t="shared" si="1"/>
        <v>203.84</v>
      </c>
      <c r="K25" s="27">
        <f t="shared" si="1"/>
        <v>275.60399999999998</v>
      </c>
      <c r="L25" s="27">
        <f t="shared" si="1"/>
        <v>150.297</v>
      </c>
      <c r="M25" s="27">
        <f t="shared" si="1"/>
        <v>137.15799999999999</v>
      </c>
      <c r="N25" s="26">
        <f>SUM(N18:N24)</f>
        <v>82.263999999999982</v>
      </c>
      <c r="O25" s="27">
        <f t="shared" ref="O25:Q25" si="2">SUM(O18:O24)</f>
        <v>183.76050000000001</v>
      </c>
      <c r="P25" s="27">
        <f t="shared" si="2"/>
        <v>256.41000000000003</v>
      </c>
      <c r="Q25" s="27">
        <f t="shared" si="2"/>
        <v>301.09800000000001</v>
      </c>
      <c r="R25" s="27">
        <f>SUM(R18:R24)</f>
        <v>328.70600000000002</v>
      </c>
      <c r="S25" s="27">
        <f t="shared" ref="S25:V25" si="3">SUM(S18:S24)</f>
        <v>286.41199999999998</v>
      </c>
      <c r="T25" s="27">
        <f t="shared" si="3"/>
        <v>256.73200000000003</v>
      </c>
      <c r="U25" s="27">
        <f t="shared" si="3"/>
        <v>166.14500000000001</v>
      </c>
      <c r="V25" s="28">
        <f t="shared" si="3"/>
        <v>164.84999999999997</v>
      </c>
      <c r="W25" s="25">
        <f t="shared" si="0"/>
        <v>4544.1585000000005</v>
      </c>
    </row>
    <row r="26" spans="1:32" s="2" customFormat="1" ht="36.75" customHeight="1" x14ac:dyDescent="0.25">
      <c r="A26" s="93" t="s">
        <v>19</v>
      </c>
      <c r="B26" s="29">
        <v>54.5</v>
      </c>
      <c r="C26" s="30">
        <v>54</v>
      </c>
      <c r="D26" s="30">
        <v>54</v>
      </c>
      <c r="E26" s="30">
        <v>53.5</v>
      </c>
      <c r="F26" s="30">
        <v>53.5</v>
      </c>
      <c r="G26" s="30">
        <v>52.5</v>
      </c>
      <c r="H26" s="30">
        <v>52.5</v>
      </c>
      <c r="I26" s="30">
        <v>52</v>
      </c>
      <c r="J26" s="30">
        <v>52</v>
      </c>
      <c r="K26" s="30">
        <v>51</v>
      </c>
      <c r="L26" s="30">
        <v>51</v>
      </c>
      <c r="M26" s="30">
        <v>50.5</v>
      </c>
      <c r="N26" s="29">
        <v>56.5</v>
      </c>
      <c r="O26" s="30">
        <v>55.5</v>
      </c>
      <c r="P26" s="30">
        <v>55.5</v>
      </c>
      <c r="Q26" s="30">
        <v>53.5</v>
      </c>
      <c r="R26" s="30">
        <v>53</v>
      </c>
      <c r="S26" s="30">
        <v>53</v>
      </c>
      <c r="T26" s="30">
        <v>53</v>
      </c>
      <c r="U26" s="30">
        <v>50.5</v>
      </c>
      <c r="V26" s="31">
        <v>50</v>
      </c>
      <c r="W26" s="32">
        <f>+((W25/W27)/7)*1000</f>
        <v>52.898101368970018</v>
      </c>
    </row>
    <row r="27" spans="1:32" s="2" customFormat="1" ht="33" customHeight="1" x14ac:dyDescent="0.25">
      <c r="A27" s="94" t="s">
        <v>20</v>
      </c>
      <c r="B27" s="33">
        <v>669</v>
      </c>
      <c r="C27" s="34">
        <v>472</v>
      </c>
      <c r="D27" s="34">
        <v>471</v>
      </c>
      <c r="E27" s="34">
        <v>582</v>
      </c>
      <c r="F27" s="34">
        <v>583</v>
      </c>
      <c r="G27" s="34">
        <v>679</v>
      </c>
      <c r="H27" s="34">
        <v>681</v>
      </c>
      <c r="I27" s="34">
        <v>558</v>
      </c>
      <c r="J27" s="34">
        <v>560</v>
      </c>
      <c r="K27" s="34">
        <v>772</v>
      </c>
      <c r="L27" s="34">
        <v>421</v>
      </c>
      <c r="M27" s="34">
        <v>388</v>
      </c>
      <c r="N27" s="33">
        <v>208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470</v>
      </c>
      <c r="V27" s="35">
        <v>471</v>
      </c>
      <c r="W27" s="36">
        <f>SUM(B27:V27)</f>
        <v>12272</v>
      </c>
      <c r="X27" s="2">
        <f>((W25*1000)/W27)/7</f>
        <v>52.898101368970011</v>
      </c>
    </row>
    <row r="28" spans="1:32" s="2" customFormat="1" ht="33" customHeight="1" x14ac:dyDescent="0.25">
      <c r="A28" s="95" t="s">
        <v>21</v>
      </c>
      <c r="B28" s="37">
        <f>((B27*B26)*7/1000-B18-B19)/3</f>
        <v>51.6748950617284</v>
      </c>
      <c r="C28" s="38">
        <f t="shared" ref="C28:V28" si="4">((C27*C26)*7/1000-C18-C19)/3</f>
        <v>36.187061728395065</v>
      </c>
      <c r="D28" s="38">
        <f t="shared" si="4"/>
        <v>36.141950617283953</v>
      </c>
      <c r="E28" s="38">
        <f t="shared" si="4"/>
        <v>44.258407407407411</v>
      </c>
      <c r="F28" s="38">
        <f t="shared" si="4"/>
        <v>44.321623456790114</v>
      </c>
      <c r="G28" s="38">
        <f t="shared" si="4"/>
        <v>50.61601851851853</v>
      </c>
      <c r="H28" s="38">
        <f t="shared" si="4"/>
        <v>50.800265432098769</v>
      </c>
      <c r="I28" s="38">
        <f t="shared" si="4"/>
        <v>41.299308641975308</v>
      </c>
      <c r="J28" s="38">
        <f t="shared" si="4"/>
        <v>41.45382716049383</v>
      </c>
      <c r="K28" s="38">
        <f t="shared" si="4"/>
        <v>56.283703703703701</v>
      </c>
      <c r="L28" s="38">
        <f t="shared" si="4"/>
        <v>30.698333333333334</v>
      </c>
      <c r="M28" s="38">
        <f t="shared" si="4"/>
        <v>27.949407407407403</v>
      </c>
      <c r="N28" s="37">
        <f t="shared" si="4"/>
        <v>16.922666666666665</v>
      </c>
      <c r="O28" s="38">
        <f t="shared" si="4"/>
        <v>37.940388888888897</v>
      </c>
      <c r="P28" s="38">
        <f t="shared" si="4"/>
        <v>52.9262962962963</v>
      </c>
      <c r="Q28" s="38">
        <f t="shared" si="4"/>
        <v>61.555629629629628</v>
      </c>
      <c r="R28" s="38">
        <f t="shared" si="4"/>
        <v>67.049481481481479</v>
      </c>
      <c r="S28" s="38">
        <f t="shared" si="4"/>
        <v>58.42488888888888</v>
      </c>
      <c r="T28" s="38">
        <f t="shared" si="4"/>
        <v>52.362666666666676</v>
      </c>
      <c r="U28" s="38">
        <f t="shared" si="4"/>
        <v>33.331740740740742</v>
      </c>
      <c r="V28" s="39">
        <f t="shared" si="4"/>
        <v>32.946740740740729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255.2235</v>
      </c>
      <c r="C29" s="42">
        <f t="shared" si="5"/>
        <v>178.416</v>
      </c>
      <c r="D29" s="42">
        <f>((D27*D26)*7)/1000</f>
        <v>178.03800000000001</v>
      </c>
      <c r="E29" s="42">
        <f>((E27*E26)*7)/1000</f>
        <v>217.959</v>
      </c>
      <c r="F29" s="42">
        <f t="shared" ref="F29:G29" si="6">((F27*F26)*7)/1000</f>
        <v>218.33349999999999</v>
      </c>
      <c r="G29" s="42">
        <f t="shared" si="6"/>
        <v>249.5325</v>
      </c>
      <c r="H29" s="42">
        <f>((H27*H26)*7)/1000</f>
        <v>250.26750000000001</v>
      </c>
      <c r="I29" s="42">
        <f t="shared" ref="I29:J29" si="7">((I27*I26)*7)/1000</f>
        <v>203.11199999999999</v>
      </c>
      <c r="J29" s="42">
        <f t="shared" si="7"/>
        <v>203.84</v>
      </c>
      <c r="K29" s="42">
        <f>((K27*K26)*7)/1000</f>
        <v>275.60399999999998</v>
      </c>
      <c r="L29" s="42">
        <f>((L27*L26)*7)/1000</f>
        <v>150.297</v>
      </c>
      <c r="M29" s="42">
        <f t="shared" ref="M29" si="8">((M27*M26)*7)/1000</f>
        <v>137.15799999999999</v>
      </c>
      <c r="N29" s="41">
        <f>((N27*N26)*7)/1000</f>
        <v>82.263999999999996</v>
      </c>
      <c r="O29" s="42">
        <f>((O27*O26)*7)/1000</f>
        <v>183.76050000000001</v>
      </c>
      <c r="P29" s="42">
        <f t="shared" ref="P29:V29" si="9">((P27*P26)*7)/1000</f>
        <v>256.41000000000003</v>
      </c>
      <c r="Q29" s="42">
        <f t="shared" si="9"/>
        <v>301.09800000000001</v>
      </c>
      <c r="R29" s="43">
        <f t="shared" si="9"/>
        <v>328.70600000000002</v>
      </c>
      <c r="S29" s="43">
        <f t="shared" si="9"/>
        <v>286.41199999999998</v>
      </c>
      <c r="T29" s="43">
        <f t="shared" si="9"/>
        <v>256.73200000000003</v>
      </c>
      <c r="U29" s="43">
        <f t="shared" si="9"/>
        <v>166.14500000000001</v>
      </c>
      <c r="V29" s="44">
        <f t="shared" si="9"/>
        <v>164.85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54.5</v>
      </c>
      <c r="C30" s="47">
        <f t="shared" si="10"/>
        <v>54</v>
      </c>
      <c r="D30" s="47">
        <f>+(D25/D27)/7*1000</f>
        <v>54</v>
      </c>
      <c r="E30" s="47">
        <f t="shared" ref="E30:G30" si="11">+(E25/E27)/7*1000</f>
        <v>53.500000000000007</v>
      </c>
      <c r="F30" s="47">
        <f t="shared" si="11"/>
        <v>53.5</v>
      </c>
      <c r="G30" s="47">
        <f t="shared" si="11"/>
        <v>52.500000000000007</v>
      </c>
      <c r="H30" s="47">
        <f>+(H25/H27)/7*1000</f>
        <v>52.5</v>
      </c>
      <c r="I30" s="47">
        <f t="shared" ref="I30:M30" si="12">+(I25/I27)/7*1000</f>
        <v>52</v>
      </c>
      <c r="J30" s="47">
        <f t="shared" si="12"/>
        <v>52</v>
      </c>
      <c r="K30" s="47">
        <f t="shared" si="12"/>
        <v>51</v>
      </c>
      <c r="L30" s="47">
        <f t="shared" si="12"/>
        <v>51</v>
      </c>
      <c r="M30" s="47">
        <f t="shared" si="12"/>
        <v>50.499999999999993</v>
      </c>
      <c r="N30" s="46">
        <f>+(N25/N27)/7*1000</f>
        <v>56.499999999999986</v>
      </c>
      <c r="O30" s="47">
        <f t="shared" ref="O30:V30" si="13">+(O25/O27)/7*1000</f>
        <v>55.5</v>
      </c>
      <c r="P30" s="47">
        <f t="shared" si="13"/>
        <v>55.5</v>
      </c>
      <c r="Q30" s="47">
        <f t="shared" si="13"/>
        <v>53.5</v>
      </c>
      <c r="R30" s="47">
        <f t="shared" si="13"/>
        <v>53</v>
      </c>
      <c r="S30" s="47">
        <f t="shared" si="13"/>
        <v>53</v>
      </c>
      <c r="T30" s="47">
        <f t="shared" si="13"/>
        <v>53.000000000000007</v>
      </c>
      <c r="U30" s="47">
        <f t="shared" si="13"/>
        <v>50.5</v>
      </c>
      <c r="V30" s="48">
        <f t="shared" si="13"/>
        <v>49.999999999999986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3" t="s">
        <v>8</v>
      </c>
      <c r="M36" s="453"/>
      <c r="N36" s="453"/>
      <c r="O36" s="453"/>
      <c r="P36" s="45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20.033037037037037</v>
      </c>
      <c r="C39" s="79">
        <v>42.76111111111112</v>
      </c>
      <c r="D39" s="79">
        <v>62.064370370370362</v>
      </c>
      <c r="E39" s="79">
        <v>39.871759259259271</v>
      </c>
      <c r="F39" s="79">
        <v>39.615092592592589</v>
      </c>
      <c r="G39" s="79">
        <v>48.199629629629619</v>
      </c>
      <c r="H39" s="79">
        <v>46.305740740740738</v>
      </c>
      <c r="I39" s="101">
        <f t="shared" ref="I39:I46" si="14">SUM(B39:H39)</f>
        <v>298.85074074074072</v>
      </c>
      <c r="J39" s="138"/>
      <c r="K39" s="91" t="s">
        <v>12</v>
      </c>
      <c r="L39" s="79">
        <v>15.2</v>
      </c>
      <c r="M39" s="79">
        <v>7.9</v>
      </c>
      <c r="N39" s="79">
        <v>21.1</v>
      </c>
      <c r="O39" s="79"/>
      <c r="P39" s="79"/>
      <c r="Q39" s="101">
        <f t="shared" ref="Q39:Q46" si="15">SUM(L39:P39)</f>
        <v>44.2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20.033037037037037</v>
      </c>
      <c r="C40" s="79">
        <v>42.76111111111112</v>
      </c>
      <c r="D40" s="79">
        <v>62.064370370370362</v>
      </c>
      <c r="E40" s="79">
        <v>39.871759259259271</v>
      </c>
      <c r="F40" s="79">
        <v>39.615092592592589</v>
      </c>
      <c r="G40" s="79">
        <v>48.199629629629619</v>
      </c>
      <c r="H40" s="79">
        <v>46.305740740740738</v>
      </c>
      <c r="I40" s="101">
        <f t="shared" si="14"/>
        <v>298.85074074074072</v>
      </c>
      <c r="J40" s="2"/>
      <c r="K40" s="92" t="s">
        <v>13</v>
      </c>
      <c r="L40" s="79">
        <v>15.2</v>
      </c>
      <c r="M40" s="79">
        <v>7.9</v>
      </c>
      <c r="N40" s="79">
        <v>21.1</v>
      </c>
      <c r="O40" s="79"/>
      <c r="P40" s="79"/>
      <c r="Q40" s="101">
        <f t="shared" si="15"/>
        <v>44.2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20.808141975308644</v>
      </c>
      <c r="C42" s="79">
        <v>44.992592592592587</v>
      </c>
      <c r="D42" s="79">
        <v>66.105253086419765</v>
      </c>
      <c r="E42" s="79">
        <v>42.141327160493809</v>
      </c>
      <c r="F42" s="79">
        <v>42.31243827160494</v>
      </c>
      <c r="G42" s="79">
        <v>51.861080246913588</v>
      </c>
      <c r="H42" s="79">
        <v>50.210506172839509</v>
      </c>
      <c r="I42" s="101">
        <f t="shared" si="14"/>
        <v>318.43133950617283</v>
      </c>
      <c r="J42" s="2"/>
      <c r="K42" s="92" t="s">
        <v>15</v>
      </c>
      <c r="L42" s="79">
        <v>15.7</v>
      </c>
      <c r="M42" s="79">
        <v>8.1</v>
      </c>
      <c r="N42" s="79">
        <v>21.8</v>
      </c>
      <c r="O42" s="79"/>
      <c r="P42" s="79"/>
      <c r="Q42" s="101">
        <f t="shared" si="15"/>
        <v>45.599999999999994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20.808141975308644</v>
      </c>
      <c r="C43" s="79">
        <v>44.992592592592587</v>
      </c>
      <c r="D43" s="79">
        <v>66.105253086419765</v>
      </c>
      <c r="E43" s="79">
        <v>42.141327160493809</v>
      </c>
      <c r="F43" s="79">
        <v>42.31243827160494</v>
      </c>
      <c r="G43" s="79">
        <v>51.861080246913588</v>
      </c>
      <c r="H43" s="79">
        <v>50.210506172839509</v>
      </c>
      <c r="I43" s="101">
        <f t="shared" si="14"/>
        <v>318.43133950617283</v>
      </c>
      <c r="J43" s="2"/>
      <c r="K43" s="91" t="s">
        <v>16</v>
      </c>
      <c r="L43" s="79">
        <v>15.7</v>
      </c>
      <c r="M43" s="79">
        <v>8.1</v>
      </c>
      <c r="N43" s="79">
        <v>21.8</v>
      </c>
      <c r="O43" s="79"/>
      <c r="P43" s="79"/>
      <c r="Q43" s="101">
        <f t="shared" si="15"/>
        <v>45.599999999999994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20.808141975308644</v>
      </c>
      <c r="C45" s="79">
        <v>44.992592592592587</v>
      </c>
      <c r="D45" s="79">
        <v>66.105253086419765</v>
      </c>
      <c r="E45" s="79">
        <v>42.141327160493809</v>
      </c>
      <c r="F45" s="79">
        <v>42.31243827160494</v>
      </c>
      <c r="G45" s="79">
        <v>51.861080246913588</v>
      </c>
      <c r="H45" s="79">
        <v>50.210506172839509</v>
      </c>
      <c r="I45" s="101">
        <f t="shared" si="14"/>
        <v>318.43133950617283</v>
      </c>
      <c r="J45" s="2"/>
      <c r="K45" s="91" t="s">
        <v>18</v>
      </c>
      <c r="L45" s="79">
        <v>15.7</v>
      </c>
      <c r="M45" s="79">
        <v>8.1999999999999993</v>
      </c>
      <c r="N45" s="79">
        <v>21.9</v>
      </c>
      <c r="O45" s="79"/>
      <c r="P45" s="79"/>
      <c r="Q45" s="101">
        <f t="shared" si="15"/>
        <v>45.8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102.4905</v>
      </c>
      <c r="C46" s="27">
        <f t="shared" si="16"/>
        <v>220.5</v>
      </c>
      <c r="D46" s="27">
        <f t="shared" si="16"/>
        <v>322.44450000000006</v>
      </c>
      <c r="E46" s="27">
        <f t="shared" si="16"/>
        <v>206.16749999999996</v>
      </c>
      <c r="F46" s="27">
        <f t="shared" si="16"/>
        <v>206.16750000000002</v>
      </c>
      <c r="G46" s="27">
        <f t="shared" si="16"/>
        <v>251.98250000000002</v>
      </c>
      <c r="H46" s="27">
        <f t="shared" si="16"/>
        <v>243.24299999999999</v>
      </c>
      <c r="I46" s="101">
        <f t="shared" si="14"/>
        <v>1552.9955</v>
      </c>
      <c r="K46" s="77" t="s">
        <v>10</v>
      </c>
      <c r="L46" s="81">
        <f>SUM(L39:L45)</f>
        <v>77.5</v>
      </c>
      <c r="M46" s="27">
        <f>SUM(M39:M45)</f>
        <v>40.200000000000003</v>
      </c>
      <c r="N46" s="27">
        <f>SUM(N39:N45)</f>
        <v>107.69999999999999</v>
      </c>
      <c r="O46" s="27">
        <f>SUM(O39:O45)</f>
        <v>0</v>
      </c>
      <c r="P46" s="27">
        <f>SUM(P39:P45)</f>
        <v>0</v>
      </c>
      <c r="Q46" s="101">
        <f t="shared" si="15"/>
        <v>225.39999999999998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64.5</v>
      </c>
      <c r="C47" s="30">
        <v>63</v>
      </c>
      <c r="D47" s="30">
        <v>61.5</v>
      </c>
      <c r="E47" s="30">
        <v>59.5</v>
      </c>
      <c r="F47" s="30">
        <v>59.5</v>
      </c>
      <c r="G47" s="30">
        <v>59.5</v>
      </c>
      <c r="H47" s="30">
        <v>58.5</v>
      </c>
      <c r="I47" s="102">
        <f>+((I46/I48)/7)*1000</f>
        <v>60.533833560709411</v>
      </c>
      <c r="K47" s="110" t="s">
        <v>19</v>
      </c>
      <c r="L47" s="82">
        <v>67.5</v>
      </c>
      <c r="M47" s="30">
        <v>67.5</v>
      </c>
      <c r="N47" s="30">
        <v>67.5</v>
      </c>
      <c r="O47" s="30"/>
      <c r="P47" s="30"/>
      <c r="Q47" s="102">
        <f>+((Q46/Q48)/7)*1000</f>
        <v>67.50524109014674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/>
      <c r="P48" s="65"/>
      <c r="Q48" s="112">
        <f>SUM(L48:P48)</f>
        <v>477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20.808141975308644</v>
      </c>
      <c r="C49" s="38">
        <f t="shared" si="17"/>
        <v>44.992592592592587</v>
      </c>
      <c r="D49" s="38">
        <f t="shared" si="17"/>
        <v>66.105253086419765</v>
      </c>
      <c r="E49" s="38">
        <f t="shared" si="17"/>
        <v>42.141327160493809</v>
      </c>
      <c r="F49" s="38">
        <f t="shared" si="17"/>
        <v>42.31243827160494</v>
      </c>
      <c r="G49" s="38">
        <f t="shared" si="17"/>
        <v>51.861080246913588</v>
      </c>
      <c r="H49" s="38">
        <f t="shared" si="17"/>
        <v>50.210506172839509</v>
      </c>
      <c r="I49" s="104">
        <f>((I46*1000)/I48)/7</f>
        <v>60.533833560709411</v>
      </c>
      <c r="K49" s="95" t="s">
        <v>21</v>
      </c>
      <c r="L49" s="84">
        <f t="shared" ref="L49:P49" si="18">((L48*L47)*7/1000-L39-L40)/3</f>
        <v>15.696666666666664</v>
      </c>
      <c r="M49" s="38">
        <f t="shared" si="18"/>
        <v>8.1208333333333353</v>
      </c>
      <c r="N49" s="38">
        <f t="shared" si="18"/>
        <v>21.843333333333334</v>
      </c>
      <c r="O49" s="38">
        <f t="shared" si="18"/>
        <v>0</v>
      </c>
      <c r="P49" s="38">
        <f t="shared" si="18"/>
        <v>0</v>
      </c>
      <c r="Q49" s="113">
        <f>((Q46*1000)/Q48)/7</f>
        <v>67.50524109014674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102.4905</v>
      </c>
      <c r="C50" s="42">
        <f t="shared" si="19"/>
        <v>220.5</v>
      </c>
      <c r="D50" s="42">
        <f t="shared" si="19"/>
        <v>322.44450000000001</v>
      </c>
      <c r="E50" s="42">
        <f t="shared" si="19"/>
        <v>206.16749999999999</v>
      </c>
      <c r="F50" s="42">
        <f t="shared" si="19"/>
        <v>206.16749999999999</v>
      </c>
      <c r="G50" s="42">
        <f t="shared" si="19"/>
        <v>251.98249999999999</v>
      </c>
      <c r="H50" s="42">
        <f t="shared" si="19"/>
        <v>243.24299999999999</v>
      </c>
      <c r="I50" s="87"/>
      <c r="K50" s="96" t="s">
        <v>22</v>
      </c>
      <c r="L50" s="85">
        <f>((L48*L47)*7)/1000</f>
        <v>77.489999999999995</v>
      </c>
      <c r="M50" s="42">
        <f>((M48*M47)*7)/1000</f>
        <v>40.162500000000001</v>
      </c>
      <c r="N50" s="42">
        <f>((N48*N47)*7)/1000</f>
        <v>107.73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64.5</v>
      </c>
      <c r="C51" s="47">
        <f t="shared" si="20"/>
        <v>63</v>
      </c>
      <c r="D51" s="47">
        <f t="shared" si="20"/>
        <v>61.500000000000014</v>
      </c>
      <c r="E51" s="47">
        <f t="shared" si="20"/>
        <v>59.499999999999993</v>
      </c>
      <c r="F51" s="47">
        <f t="shared" si="20"/>
        <v>59.500000000000007</v>
      </c>
      <c r="G51" s="47">
        <f t="shared" si="20"/>
        <v>59.500000000000007</v>
      </c>
      <c r="H51" s="47">
        <f t="shared" si="20"/>
        <v>58.5</v>
      </c>
      <c r="I51" s="105"/>
      <c r="J51" s="50"/>
      <c r="K51" s="97" t="s">
        <v>23</v>
      </c>
      <c r="L51" s="86">
        <f>+(L46/L48)/7*1000</f>
        <v>67.508710801393732</v>
      </c>
      <c r="M51" s="47">
        <f>+(M46/M48)/7*1000</f>
        <v>67.563025210084035</v>
      </c>
      <c r="N51" s="47">
        <f>+(N46/N48)/7*1000</f>
        <v>67.481203007518801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52" t="s">
        <v>25</v>
      </c>
      <c r="C55" s="453"/>
      <c r="D55" s="453"/>
      <c r="E55" s="453"/>
      <c r="F55" s="4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38.799999999999997</v>
      </c>
      <c r="C58" s="79">
        <v>47.1</v>
      </c>
      <c r="D58" s="79">
        <v>38.1</v>
      </c>
      <c r="E58" s="79">
        <v>35.4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38.799999999999997</v>
      </c>
      <c r="C59" s="79">
        <v>47.1</v>
      </c>
      <c r="D59" s="79">
        <v>38.1</v>
      </c>
      <c r="E59" s="79">
        <v>35.4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40.200000000000003</v>
      </c>
      <c r="C61" s="79">
        <v>48.8</v>
      </c>
      <c r="D61" s="79">
        <v>39.5</v>
      </c>
      <c r="E61" s="79">
        <v>36.700000000000003</v>
      </c>
      <c r="F61" s="79"/>
      <c r="G61" s="101">
        <f t="shared" si="21"/>
        <v>165.2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40.200000000000003</v>
      </c>
      <c r="C62" s="79">
        <v>48.8</v>
      </c>
      <c r="D62" s="79">
        <v>39.5</v>
      </c>
      <c r="E62" s="79">
        <v>36.700000000000003</v>
      </c>
      <c r="F62" s="79"/>
      <c r="G62" s="101">
        <f t="shared" si="21"/>
        <v>165.2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40.200000000000003</v>
      </c>
      <c r="C64" s="79">
        <v>48.8</v>
      </c>
      <c r="D64" s="79">
        <v>39.5</v>
      </c>
      <c r="E64" s="79">
        <v>36.700000000000003</v>
      </c>
      <c r="F64" s="79"/>
      <c r="G64" s="101">
        <f t="shared" si="21"/>
        <v>165.2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198.2</v>
      </c>
      <c r="C65" s="27">
        <f t="shared" ref="C65:F65" si="22">SUM(C58:C64)</f>
        <v>240.60000000000002</v>
      </c>
      <c r="D65" s="27">
        <f t="shared" si="22"/>
        <v>194.7</v>
      </c>
      <c r="E65" s="27">
        <f t="shared" si="22"/>
        <v>180.89999999999998</v>
      </c>
      <c r="F65" s="27">
        <f t="shared" si="22"/>
        <v>0</v>
      </c>
      <c r="G65" s="101">
        <f t="shared" si="21"/>
        <v>814.4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73</v>
      </c>
      <c r="C66" s="30">
        <v>73</v>
      </c>
      <c r="D66" s="30">
        <v>73</v>
      </c>
      <c r="E66" s="30">
        <v>73</v>
      </c>
      <c r="F66" s="30"/>
      <c r="G66" s="102">
        <f>+((G65/G67)/7)*1000</f>
        <v>72.987990679333222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/>
      <c r="G67" s="112">
        <f>SUM(B67:F67)</f>
        <v>1594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40.222666666666676</v>
      </c>
      <c r="C68" s="38">
        <f t="shared" si="23"/>
        <v>48.827000000000005</v>
      </c>
      <c r="D68" s="38">
        <f t="shared" si="23"/>
        <v>39.497000000000007</v>
      </c>
      <c r="E68" s="38">
        <f t="shared" si="23"/>
        <v>36.698</v>
      </c>
      <c r="F68" s="38">
        <f t="shared" si="23"/>
        <v>0</v>
      </c>
      <c r="G68" s="116">
        <f>((G65*1000)/G67)/7</f>
        <v>72.987990679333208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198.268</v>
      </c>
      <c r="C69" s="42">
        <f>((C67*C66)*7)/1000</f>
        <v>240.68100000000001</v>
      </c>
      <c r="D69" s="42">
        <f>((D67*D66)*7)/1000</f>
        <v>194.691</v>
      </c>
      <c r="E69" s="42">
        <f>((E67*E66)*7)/1000</f>
        <v>180.89400000000001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72.974963181148738</v>
      </c>
      <c r="C70" s="47">
        <f>+(C65/C67)/7*1000</f>
        <v>72.975432211101008</v>
      </c>
      <c r="D70" s="47">
        <f>+(D65/D67)/7*1000</f>
        <v>73.003374578177727</v>
      </c>
      <c r="E70" s="47">
        <f>+(E65/E67)/7*1000</f>
        <v>73.002421307506026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M15"/>
    <mergeCell ref="N15:V15"/>
    <mergeCell ref="B36:H36"/>
    <mergeCell ref="L36:P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239"/>
  <sheetViews>
    <sheetView topLeftCell="A4" zoomScale="30" zoomScaleNormal="30" workbookViewId="0">
      <selection activeCell="B24" sqref="B24: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2"/>
      <c r="Z3" s="2"/>
      <c r="AA3" s="2"/>
      <c r="AB3" s="2"/>
      <c r="AC3" s="2"/>
      <c r="AD3" s="17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3" t="s">
        <v>1</v>
      </c>
      <c r="B9" s="173"/>
      <c r="C9" s="173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3"/>
      <c r="B10" s="173"/>
      <c r="C10" s="17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3" t="s">
        <v>4</v>
      </c>
      <c r="B11" s="173"/>
      <c r="C11" s="173"/>
      <c r="D11" s="1"/>
      <c r="E11" s="171">
        <v>2</v>
      </c>
      <c r="F11" s="1"/>
      <c r="G11" s="1"/>
      <c r="H11" s="1"/>
      <c r="I11" s="1"/>
      <c r="J11" s="1"/>
      <c r="K11" s="461" t="s">
        <v>62</v>
      </c>
      <c r="L11" s="461"/>
      <c r="M11" s="172"/>
      <c r="N11" s="1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3"/>
      <c r="B12" s="173"/>
      <c r="C12" s="173"/>
      <c r="D12" s="1"/>
      <c r="E12" s="5"/>
      <c r="F12" s="1"/>
      <c r="G12" s="1"/>
      <c r="H12" s="1"/>
      <c r="I12" s="1"/>
      <c r="J12" s="1"/>
      <c r="K12" s="172"/>
      <c r="L12" s="172"/>
      <c r="M12" s="172"/>
      <c r="N12" s="1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3"/>
      <c r="B13" s="173"/>
      <c r="C13" s="173"/>
      <c r="D13" s="173"/>
      <c r="E13" s="173"/>
      <c r="F13" s="173"/>
      <c r="G13" s="173"/>
      <c r="H13" s="173"/>
      <c r="I13" s="173"/>
      <c r="J13" s="173"/>
      <c r="K13" s="173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"/>
      <c r="X13" s="1"/>
      <c r="Y13" s="1"/>
    </row>
    <row r="14" spans="1:30" s="3" customFormat="1" ht="27" thickBot="1" x14ac:dyDescent="0.3">
      <c r="A14" s="17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25</v>
      </c>
      <c r="C15" s="467"/>
      <c r="D15" s="467"/>
      <c r="E15" s="467"/>
      <c r="F15" s="467"/>
      <c r="G15" s="467"/>
      <c r="H15" s="467"/>
      <c r="I15" s="467"/>
      <c r="J15" s="467"/>
      <c r="K15" s="467"/>
      <c r="L15" s="467"/>
      <c r="M15" s="467"/>
      <c r="N15" s="467"/>
      <c r="O15" s="468"/>
      <c r="P15" s="469" t="s">
        <v>8</v>
      </c>
      <c r="Q15" s="470"/>
      <c r="R15" s="470"/>
      <c r="S15" s="470"/>
      <c r="T15" s="470"/>
      <c r="U15" s="470"/>
      <c r="V15" s="470"/>
      <c r="W15" s="470"/>
      <c r="X15" s="471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51.6748950617284</v>
      </c>
      <c r="C18" s="23">
        <v>36.187061728395065</v>
      </c>
      <c r="D18" s="23">
        <v>36.141950617283953</v>
      </c>
      <c r="E18" s="23">
        <v>44.258407407407411</v>
      </c>
      <c r="F18" s="23">
        <v>44.321623456790114</v>
      </c>
      <c r="G18" s="23">
        <v>50.61601851851853</v>
      </c>
      <c r="H18" s="23">
        <v>50.800265432098769</v>
      </c>
      <c r="I18" s="23">
        <v>41.299308641975308</v>
      </c>
      <c r="J18" s="23">
        <v>41.45382716049383</v>
      </c>
      <c r="K18" s="23">
        <v>56.283703703703701</v>
      </c>
      <c r="L18" s="23">
        <v>30.698333333333334</v>
      </c>
      <c r="M18" s="23">
        <v>27.949407407407403</v>
      </c>
      <c r="N18" s="23"/>
      <c r="O18" s="23"/>
      <c r="P18" s="22">
        <v>16.922666666666665</v>
      </c>
      <c r="Q18" s="23">
        <v>37.940388888888897</v>
      </c>
      <c r="R18" s="23">
        <v>52.9262962962963</v>
      </c>
      <c r="S18" s="23">
        <v>61.555629629629628</v>
      </c>
      <c r="T18" s="23">
        <v>67.049481481481479</v>
      </c>
      <c r="U18" s="23">
        <v>58.42488888888888</v>
      </c>
      <c r="V18" s="23">
        <v>52.362666666666676</v>
      </c>
      <c r="W18" s="23">
        <v>33.331740740740742</v>
      </c>
      <c r="X18" s="24">
        <v>32.946740740740729</v>
      </c>
      <c r="Y18" s="25">
        <f t="shared" ref="Y18:Y25" si="0">SUM(B18:X18)</f>
        <v>925.14530246913591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51.6748950617284</v>
      </c>
      <c r="C19" s="23">
        <v>36.187061728395065</v>
      </c>
      <c r="D19" s="23">
        <v>36.141950617283953</v>
      </c>
      <c r="E19" s="23">
        <v>44.258407407407411</v>
      </c>
      <c r="F19" s="23">
        <v>44.321623456790114</v>
      </c>
      <c r="G19" s="23">
        <v>50.61601851851853</v>
      </c>
      <c r="H19" s="23">
        <v>50.800265432098769</v>
      </c>
      <c r="I19" s="23">
        <v>41.299308641975308</v>
      </c>
      <c r="J19" s="23">
        <v>41.45382716049383</v>
      </c>
      <c r="K19" s="23">
        <v>56.283703703703701</v>
      </c>
      <c r="L19" s="23">
        <v>30.698333333333334</v>
      </c>
      <c r="M19" s="23">
        <v>27.949407407407403</v>
      </c>
      <c r="N19" s="23"/>
      <c r="O19" s="23"/>
      <c r="P19" s="22">
        <v>16.922666666666665</v>
      </c>
      <c r="Q19" s="23">
        <v>37.940388888888897</v>
      </c>
      <c r="R19" s="23">
        <v>52.9262962962963</v>
      </c>
      <c r="S19" s="23">
        <v>61.555629629629628</v>
      </c>
      <c r="T19" s="23">
        <v>67.049481481481479</v>
      </c>
      <c r="U19" s="23">
        <v>58.42488888888888</v>
      </c>
      <c r="V19" s="23">
        <v>52.362666666666676</v>
      </c>
      <c r="W19" s="23">
        <v>33.331740740740742</v>
      </c>
      <c r="X19" s="24">
        <v>32.946740740740729</v>
      </c>
      <c r="Y19" s="25">
        <f t="shared" si="0"/>
        <v>925.14530246913591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55.952736625514412</v>
      </c>
      <c r="C21" s="23">
        <v>39.20195884773662</v>
      </c>
      <c r="D21" s="23">
        <v>39.097866255144027</v>
      </c>
      <c r="E21" s="23">
        <v>47.900395061728382</v>
      </c>
      <c r="F21" s="23">
        <v>47.858251028806585</v>
      </c>
      <c r="G21" s="23">
        <v>54.847987654320981</v>
      </c>
      <c r="H21" s="23">
        <v>55.117156378600818</v>
      </c>
      <c r="I21" s="23">
        <v>44.728127572016461</v>
      </c>
      <c r="J21" s="23">
        <v>44.754615226337449</v>
      </c>
      <c r="K21" s="23">
        <v>60.52303086419753</v>
      </c>
      <c r="L21" s="23">
        <v>33.071611111111118</v>
      </c>
      <c r="M21" s="23">
        <v>30.255061728395059</v>
      </c>
      <c r="N21" s="23"/>
      <c r="O21" s="23"/>
      <c r="P21" s="22">
        <v>17.55822222222222</v>
      </c>
      <c r="Q21" s="23">
        <v>39.822740740740734</v>
      </c>
      <c r="R21" s="23">
        <v>55.300469135802473</v>
      </c>
      <c r="S21" s="23">
        <v>65.894913580246921</v>
      </c>
      <c r="T21" s="23">
        <v>72.10467901234567</v>
      </c>
      <c r="U21" s="23">
        <v>62.825407407407418</v>
      </c>
      <c r="V21" s="23">
        <v>56.188388888888881</v>
      </c>
      <c r="W21" s="23">
        <v>36.998839506172835</v>
      </c>
      <c r="X21" s="24">
        <v>36.707172839506178</v>
      </c>
      <c r="Y21" s="25">
        <f t="shared" si="0"/>
        <v>996.70963168724279</v>
      </c>
      <c r="AA21" s="2"/>
      <c r="AB21" s="19"/>
    </row>
    <row r="22" spans="1:32" ht="39.950000000000003" customHeight="1" x14ac:dyDescent="0.25">
      <c r="A22" s="91" t="s">
        <v>16</v>
      </c>
      <c r="B22" s="22">
        <v>55.952736625514412</v>
      </c>
      <c r="C22" s="23">
        <v>39.20195884773662</v>
      </c>
      <c r="D22" s="23">
        <v>39.097866255144027</v>
      </c>
      <c r="E22" s="23">
        <v>47.900395061728382</v>
      </c>
      <c r="F22" s="23">
        <v>47.858251028806585</v>
      </c>
      <c r="G22" s="23">
        <v>54.847987654320981</v>
      </c>
      <c r="H22" s="23">
        <v>55.117156378600818</v>
      </c>
      <c r="I22" s="23">
        <v>44.728127572016461</v>
      </c>
      <c r="J22" s="23">
        <v>44.754615226337449</v>
      </c>
      <c r="K22" s="23">
        <v>60.52303086419753</v>
      </c>
      <c r="L22" s="23">
        <v>33.071611111111118</v>
      </c>
      <c r="M22" s="23">
        <v>30.255061728395059</v>
      </c>
      <c r="N22" s="23"/>
      <c r="O22" s="23"/>
      <c r="P22" s="22">
        <v>17.55822222222222</v>
      </c>
      <c r="Q22" s="23">
        <v>39.822740740740734</v>
      </c>
      <c r="R22" s="23">
        <v>55.300469135802473</v>
      </c>
      <c r="S22" s="23">
        <v>65.894913580246921</v>
      </c>
      <c r="T22" s="23">
        <v>72.10467901234567</v>
      </c>
      <c r="U22" s="23">
        <v>62.825407407407418</v>
      </c>
      <c r="V22" s="23">
        <v>56.188388888888881</v>
      </c>
      <c r="W22" s="23">
        <v>36.998839506172835</v>
      </c>
      <c r="X22" s="24">
        <v>36.707172839506178</v>
      </c>
      <c r="Y22" s="25">
        <f t="shared" si="0"/>
        <v>996.70963168724279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31.1</v>
      </c>
      <c r="C24" s="23">
        <v>49.3</v>
      </c>
      <c r="D24" s="23">
        <v>61.1</v>
      </c>
      <c r="E24" s="23">
        <v>16.5</v>
      </c>
      <c r="F24" s="23">
        <v>42.3</v>
      </c>
      <c r="G24" s="23">
        <v>42.3</v>
      </c>
      <c r="H24" s="23">
        <v>43.7</v>
      </c>
      <c r="I24" s="23">
        <v>43.7</v>
      </c>
      <c r="J24" s="23">
        <v>40.200000000000003</v>
      </c>
      <c r="K24" s="23">
        <v>40.299999999999997</v>
      </c>
      <c r="L24" s="23">
        <v>37.6</v>
      </c>
      <c r="M24" s="23">
        <v>37.6</v>
      </c>
      <c r="N24" s="23">
        <v>34.799999999999997</v>
      </c>
      <c r="O24" s="23">
        <v>34.799999999999997</v>
      </c>
      <c r="P24" s="22">
        <v>17.55822222222222</v>
      </c>
      <c r="Q24" s="23">
        <v>39.822740740740734</v>
      </c>
      <c r="R24" s="23">
        <v>55.300469135802473</v>
      </c>
      <c r="S24" s="23">
        <v>65.894913580246921</v>
      </c>
      <c r="T24" s="23">
        <v>72.10467901234567</v>
      </c>
      <c r="U24" s="23">
        <v>62.825407407407418</v>
      </c>
      <c r="V24" s="23">
        <v>56.188388888888881</v>
      </c>
      <c r="W24" s="23">
        <v>36.998839506172835</v>
      </c>
      <c r="X24" s="24">
        <v>36.707172839506178</v>
      </c>
      <c r="Y24" s="25">
        <f t="shared" si="0"/>
        <v>998.70083333333321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246.35526337448562</v>
      </c>
      <c r="C25" s="27">
        <f t="shared" si="1"/>
        <v>200.07804115226338</v>
      </c>
      <c r="D25" s="27">
        <f t="shared" si="1"/>
        <v>211.57963374485595</v>
      </c>
      <c r="E25" s="27">
        <f t="shared" si="1"/>
        <v>200.81760493827159</v>
      </c>
      <c r="F25" s="27">
        <f t="shared" si="1"/>
        <v>226.65974897119338</v>
      </c>
      <c r="G25" s="27">
        <f t="shared" si="1"/>
        <v>253.22801234567902</v>
      </c>
      <c r="H25" s="27">
        <f t="shared" si="1"/>
        <v>255.53484362139915</v>
      </c>
      <c r="I25" s="27">
        <f t="shared" si="1"/>
        <v>215.75487242798351</v>
      </c>
      <c r="J25" s="27">
        <f t="shared" si="1"/>
        <v>212.61688477366255</v>
      </c>
      <c r="K25" s="27">
        <f t="shared" si="1"/>
        <v>273.91346913580247</v>
      </c>
      <c r="L25" s="27">
        <f t="shared" si="1"/>
        <v>165.13988888888889</v>
      </c>
      <c r="M25" s="27">
        <f t="shared" si="1"/>
        <v>154.00893827160493</v>
      </c>
      <c r="N25" s="27">
        <f t="shared" si="1"/>
        <v>34.799999999999997</v>
      </c>
      <c r="O25" s="27">
        <f t="shared" si="1"/>
        <v>34.799999999999997</v>
      </c>
      <c r="P25" s="26">
        <f>SUM(P18:P24)</f>
        <v>86.519999999999982</v>
      </c>
      <c r="Q25" s="27">
        <f t="shared" ref="Q25:S25" si="2">SUM(Q18:Q24)</f>
        <v>195.34899999999999</v>
      </c>
      <c r="R25" s="27">
        <f t="shared" si="2"/>
        <v>271.75400000000002</v>
      </c>
      <c r="S25" s="27">
        <f t="shared" si="2"/>
        <v>320.79599999999999</v>
      </c>
      <c r="T25" s="27">
        <f>SUM(T18:T24)</f>
        <v>350.41300000000001</v>
      </c>
      <c r="U25" s="27">
        <f t="shared" ref="U25:X25" si="3">SUM(U18:U24)</f>
        <v>305.32600000000002</v>
      </c>
      <c r="V25" s="27">
        <f t="shared" si="3"/>
        <v>273.29050000000001</v>
      </c>
      <c r="W25" s="27">
        <f t="shared" si="3"/>
        <v>177.65999999999997</v>
      </c>
      <c r="X25" s="28">
        <f t="shared" si="3"/>
        <v>176.01499999999999</v>
      </c>
      <c r="Y25" s="25">
        <f t="shared" si="0"/>
        <v>4842.4107016460912</v>
      </c>
    </row>
    <row r="26" spans="1:32" s="2" customFormat="1" ht="36.75" customHeight="1" x14ac:dyDescent="0.25">
      <c r="A26" s="93" t="s">
        <v>19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29">
        <v>60</v>
      </c>
      <c r="Q26" s="30">
        <v>59</v>
      </c>
      <c r="R26" s="30">
        <v>59</v>
      </c>
      <c r="S26" s="30">
        <v>57</v>
      </c>
      <c r="T26" s="30">
        <v>56.5</v>
      </c>
      <c r="U26" s="30">
        <v>56.5</v>
      </c>
      <c r="V26" s="30">
        <v>56.5</v>
      </c>
      <c r="W26" s="30">
        <v>54</v>
      </c>
      <c r="X26" s="31">
        <v>53.5</v>
      </c>
      <c r="Y26" s="32">
        <f>+((Y25/Y27)/7)*1000</f>
        <v>127.39833469208342</v>
      </c>
    </row>
    <row r="27" spans="1:32" s="2" customFormat="1" ht="33" customHeight="1" x14ac:dyDescent="0.25">
      <c r="A27" s="94" t="s">
        <v>20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3">
        <v>206</v>
      </c>
      <c r="Q27" s="34">
        <v>473</v>
      </c>
      <c r="R27" s="34">
        <v>658</v>
      </c>
      <c r="S27" s="34">
        <v>804</v>
      </c>
      <c r="T27" s="34">
        <v>886</v>
      </c>
      <c r="U27" s="34">
        <v>772</v>
      </c>
      <c r="V27" s="34">
        <v>691</v>
      </c>
      <c r="W27" s="34">
        <v>470</v>
      </c>
      <c r="X27" s="35">
        <v>470</v>
      </c>
      <c r="Y27" s="36">
        <f>SUM(B27:X27)</f>
        <v>5430</v>
      </c>
      <c r="Z27" s="2">
        <f>((Y25*1000)/Y27)/7</f>
        <v>127.39833469208342</v>
      </c>
    </row>
    <row r="28" spans="1:32" s="2" customFormat="1" ht="33" customHeight="1" x14ac:dyDescent="0.25">
      <c r="A28" s="95" t="s">
        <v>21</v>
      </c>
      <c r="B28" s="37">
        <f>((B27*B26)*7/1000-B18-B19)/3</f>
        <v>-34.449930041152264</v>
      </c>
      <c r="C28" s="38">
        <f t="shared" ref="C28:X28" si="4">((C27*C26)*7/1000-C18-C19)/3</f>
        <v>-24.124707818930045</v>
      </c>
      <c r="D28" s="38">
        <f t="shared" si="4"/>
        <v>-24.094633744855969</v>
      </c>
      <c r="E28" s="38">
        <f t="shared" si="4"/>
        <v>-29.505604938271606</v>
      </c>
      <c r="F28" s="38">
        <f t="shared" si="4"/>
        <v>-29.54774897119341</v>
      </c>
      <c r="G28" s="38">
        <f t="shared" si="4"/>
        <v>-33.744012345679018</v>
      </c>
      <c r="H28" s="38">
        <f t="shared" si="4"/>
        <v>-33.866843621399177</v>
      </c>
      <c r="I28" s="38">
        <f t="shared" si="4"/>
        <v>-27.532872427983538</v>
      </c>
      <c r="J28" s="38">
        <f t="shared" si="4"/>
        <v>-27.635884773662553</v>
      </c>
      <c r="K28" s="38">
        <f t="shared" ref="K28:L28" si="5">((K27*K26)*7/1000-K18-K19)/3</f>
        <v>-37.522469135802467</v>
      </c>
      <c r="L28" s="38">
        <f t="shared" si="5"/>
        <v>-20.465555555555557</v>
      </c>
      <c r="M28" s="38">
        <f t="shared" si="4"/>
        <v>-18.632938271604935</v>
      </c>
      <c r="N28" s="38">
        <f t="shared" si="4"/>
        <v>0</v>
      </c>
      <c r="O28" s="38">
        <f t="shared" si="4"/>
        <v>0</v>
      </c>
      <c r="P28" s="37">
        <f t="shared" si="4"/>
        <v>17.55822222222222</v>
      </c>
      <c r="Q28" s="38">
        <f t="shared" si="4"/>
        <v>39.822740740740734</v>
      </c>
      <c r="R28" s="38">
        <f t="shared" si="4"/>
        <v>55.300469135802473</v>
      </c>
      <c r="S28" s="38">
        <f t="shared" si="4"/>
        <v>65.894913580246921</v>
      </c>
      <c r="T28" s="38">
        <f t="shared" si="4"/>
        <v>72.10467901234567</v>
      </c>
      <c r="U28" s="38">
        <f t="shared" si="4"/>
        <v>62.825407407407418</v>
      </c>
      <c r="V28" s="38">
        <f t="shared" si="4"/>
        <v>56.188388888888881</v>
      </c>
      <c r="W28" s="38">
        <f t="shared" si="4"/>
        <v>36.998839506172835</v>
      </c>
      <c r="X28" s="39">
        <f t="shared" si="4"/>
        <v>36.707172839506178</v>
      </c>
      <c r="Y28" s="40"/>
    </row>
    <row r="29" spans="1:32" ht="33.75" customHeight="1" x14ac:dyDescent="0.25">
      <c r="A29" s="96" t="s">
        <v>22</v>
      </c>
      <c r="B29" s="41">
        <f t="shared" ref="B29:C29" si="6">((B27*B26)*7)/1000</f>
        <v>0</v>
      </c>
      <c r="C29" s="42">
        <f t="shared" si="6"/>
        <v>0</v>
      </c>
      <c r="D29" s="42">
        <f>((D27*D26)*7)/1000</f>
        <v>0</v>
      </c>
      <c r="E29" s="42">
        <f>((E27*E26)*7)/1000</f>
        <v>0</v>
      </c>
      <c r="F29" s="42">
        <f t="shared" ref="F29:G29" si="7">((F27*F26)*7)/1000</f>
        <v>0</v>
      </c>
      <c r="G29" s="42">
        <f t="shared" si="7"/>
        <v>0</v>
      </c>
      <c r="H29" s="42">
        <f>((H27*H26)*7)/1000</f>
        <v>0</v>
      </c>
      <c r="I29" s="42">
        <f t="shared" ref="I29:L29" si="8">((I27*I26)*7)/1000</f>
        <v>0</v>
      </c>
      <c r="J29" s="42">
        <f t="shared" si="8"/>
        <v>0</v>
      </c>
      <c r="K29" s="42">
        <f t="shared" si="8"/>
        <v>0</v>
      </c>
      <c r="L29" s="42">
        <f t="shared" si="8"/>
        <v>0</v>
      </c>
      <c r="M29" s="42">
        <f>((M27*M26)*7)/1000</f>
        <v>0</v>
      </c>
      <c r="N29" s="42">
        <f>((N27*N26)*7)/1000</f>
        <v>0</v>
      </c>
      <c r="O29" s="42">
        <f t="shared" ref="O29" si="9">((O27*O26)*7)/1000</f>
        <v>0</v>
      </c>
      <c r="P29" s="41">
        <f>((P27*P26)*7)/1000</f>
        <v>86.52</v>
      </c>
      <c r="Q29" s="42">
        <f>((Q27*Q26)*7)/1000</f>
        <v>195.34899999999999</v>
      </c>
      <c r="R29" s="42">
        <f t="shared" ref="R29:X29" si="10">((R27*R26)*7)/1000</f>
        <v>271.75400000000002</v>
      </c>
      <c r="S29" s="42">
        <f t="shared" si="10"/>
        <v>320.79599999999999</v>
      </c>
      <c r="T29" s="43">
        <f t="shared" si="10"/>
        <v>350.41300000000001</v>
      </c>
      <c r="U29" s="43">
        <f t="shared" si="10"/>
        <v>305.32600000000002</v>
      </c>
      <c r="V29" s="43">
        <f t="shared" si="10"/>
        <v>273.29050000000001</v>
      </c>
      <c r="W29" s="43">
        <f t="shared" si="10"/>
        <v>177.66</v>
      </c>
      <c r="X29" s="44">
        <f t="shared" si="10"/>
        <v>176.01499999999999</v>
      </c>
      <c r="Y29" s="45"/>
    </row>
    <row r="30" spans="1:32" ht="33.75" customHeight="1" thickBot="1" x14ac:dyDescent="0.3">
      <c r="A30" s="97" t="s">
        <v>23</v>
      </c>
      <c r="B30" s="46" t="e">
        <f t="shared" ref="B30:C30" si="11">+(B25/B27)/7*1000</f>
        <v>#DIV/0!</v>
      </c>
      <c r="C30" s="47" t="e">
        <f t="shared" si="11"/>
        <v>#DIV/0!</v>
      </c>
      <c r="D30" s="47" t="e">
        <f>+(D25/D27)/7*1000</f>
        <v>#DIV/0!</v>
      </c>
      <c r="E30" s="47" t="e">
        <f t="shared" ref="E30:G30" si="12">+(E25/E27)/7*1000</f>
        <v>#DIV/0!</v>
      </c>
      <c r="F30" s="47" t="e">
        <f t="shared" si="12"/>
        <v>#DIV/0!</v>
      </c>
      <c r="G30" s="47" t="e">
        <f t="shared" si="12"/>
        <v>#DIV/0!</v>
      </c>
      <c r="H30" s="47" t="e">
        <f>+(H25/H27)/7*1000</f>
        <v>#DIV/0!</v>
      </c>
      <c r="I30" s="47" t="e">
        <f t="shared" ref="I30:O30" si="13">+(I25/I27)/7*1000</f>
        <v>#DIV/0!</v>
      </c>
      <c r="J30" s="47" t="e">
        <f t="shared" si="13"/>
        <v>#DIV/0!</v>
      </c>
      <c r="K30" s="47" t="e">
        <f t="shared" ref="K30:L30" si="14">+(K25/K27)/7*1000</f>
        <v>#DIV/0!</v>
      </c>
      <c r="L30" s="47" t="e">
        <f t="shared" si="14"/>
        <v>#DIV/0!</v>
      </c>
      <c r="M30" s="47" t="e">
        <f t="shared" si="13"/>
        <v>#DIV/0!</v>
      </c>
      <c r="N30" s="47" t="e">
        <f t="shared" si="13"/>
        <v>#DIV/0!</v>
      </c>
      <c r="O30" s="47" t="e">
        <f t="shared" si="13"/>
        <v>#DIV/0!</v>
      </c>
      <c r="P30" s="46">
        <f>+(P25/P27)/7*1000</f>
        <v>59.999999999999993</v>
      </c>
      <c r="Q30" s="47">
        <f t="shared" ref="Q30:X30" si="15">+(Q25/Q27)/7*1000</f>
        <v>59</v>
      </c>
      <c r="R30" s="47">
        <f t="shared" si="15"/>
        <v>59.000000000000007</v>
      </c>
      <c r="S30" s="47">
        <f t="shared" si="15"/>
        <v>56.999999999999993</v>
      </c>
      <c r="T30" s="47">
        <f t="shared" si="15"/>
        <v>56.5</v>
      </c>
      <c r="U30" s="47">
        <f t="shared" si="15"/>
        <v>56.5</v>
      </c>
      <c r="V30" s="47">
        <f t="shared" si="15"/>
        <v>56.5</v>
      </c>
      <c r="W30" s="47">
        <f t="shared" si="15"/>
        <v>53.999999999999993</v>
      </c>
      <c r="X30" s="48">
        <f t="shared" si="15"/>
        <v>53.499999999999993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3" t="s">
        <v>8</v>
      </c>
      <c r="M36" s="453"/>
      <c r="N36" s="453"/>
      <c r="O36" s="453"/>
      <c r="P36" s="45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20.808141975308644</v>
      </c>
      <c r="C39" s="79">
        <v>44.992592592592587</v>
      </c>
      <c r="D39" s="79">
        <v>66.105253086419765</v>
      </c>
      <c r="E39" s="79">
        <v>42.141327160493809</v>
      </c>
      <c r="F39" s="79">
        <v>42.31243827160494</v>
      </c>
      <c r="G39" s="79">
        <v>51.861080246913588</v>
      </c>
      <c r="H39" s="79">
        <v>50.210506172839509</v>
      </c>
      <c r="I39" s="101">
        <f t="shared" ref="I39:I46" si="16">SUM(B39:H39)</f>
        <v>318.43133950617283</v>
      </c>
      <c r="J39" s="138"/>
      <c r="K39" s="91" t="s">
        <v>12</v>
      </c>
      <c r="L39" s="79">
        <v>15.7</v>
      </c>
      <c r="M39" s="79">
        <v>8.1999999999999993</v>
      </c>
      <c r="N39" s="79">
        <v>21.9</v>
      </c>
      <c r="O39" s="79"/>
      <c r="P39" s="79"/>
      <c r="Q39" s="101">
        <f t="shared" ref="Q39:Q46" si="17">SUM(L39:P39)</f>
        <v>45.8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20.808141975308644</v>
      </c>
      <c r="C40" s="79">
        <v>44.992592592592587</v>
      </c>
      <c r="D40" s="79">
        <v>66.105253086419765</v>
      </c>
      <c r="E40" s="79">
        <v>42.141327160493809</v>
      </c>
      <c r="F40" s="79">
        <v>42.31243827160494</v>
      </c>
      <c r="G40" s="79">
        <v>51.861080246913588</v>
      </c>
      <c r="H40" s="79">
        <v>50.210506172839509</v>
      </c>
      <c r="I40" s="101">
        <f t="shared" si="16"/>
        <v>318.43133950617283</v>
      </c>
      <c r="J40" s="2"/>
      <c r="K40" s="92" t="s">
        <v>13</v>
      </c>
      <c r="L40" s="79">
        <v>15.7</v>
      </c>
      <c r="M40" s="79">
        <v>8.1999999999999993</v>
      </c>
      <c r="N40" s="79">
        <v>21.9</v>
      </c>
      <c r="O40" s="79"/>
      <c r="P40" s="79"/>
      <c r="Q40" s="101">
        <f t="shared" si="17"/>
        <v>45.8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6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7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21.615572016460902</v>
      </c>
      <c r="C42" s="79">
        <v>47.004938271604942</v>
      </c>
      <c r="D42" s="79">
        <v>68.654331275720139</v>
      </c>
      <c r="E42" s="79">
        <v>44.093281893004132</v>
      </c>
      <c r="F42" s="79">
        <v>43.979207818930036</v>
      </c>
      <c r="G42" s="79">
        <v>53.655113168724277</v>
      </c>
      <c r="H42" s="79">
        <v>51.765329218107006</v>
      </c>
      <c r="I42" s="101">
        <f t="shared" si="16"/>
        <v>330.76777366255141</v>
      </c>
      <c r="J42" s="2"/>
      <c r="K42" s="92" t="s">
        <v>15</v>
      </c>
      <c r="L42" s="79">
        <v>15.9</v>
      </c>
      <c r="M42" s="79">
        <v>8.3000000000000007</v>
      </c>
      <c r="N42" s="79">
        <v>22</v>
      </c>
      <c r="O42" s="79"/>
      <c r="P42" s="79"/>
      <c r="Q42" s="101">
        <f t="shared" si="17"/>
        <v>46.2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21.615572016460902</v>
      </c>
      <c r="C43" s="79">
        <v>47.004938271604942</v>
      </c>
      <c r="D43" s="79">
        <v>68.654331275720139</v>
      </c>
      <c r="E43" s="79">
        <v>44.093281893004132</v>
      </c>
      <c r="F43" s="79">
        <v>43.979207818930036</v>
      </c>
      <c r="G43" s="79">
        <v>53.655113168724277</v>
      </c>
      <c r="H43" s="79">
        <v>51.765329218107006</v>
      </c>
      <c r="I43" s="101">
        <f t="shared" si="16"/>
        <v>330.76777366255141</v>
      </c>
      <c r="J43" s="2"/>
      <c r="K43" s="91" t="s">
        <v>16</v>
      </c>
      <c r="L43" s="79">
        <v>16</v>
      </c>
      <c r="M43" s="79">
        <v>8.3000000000000007</v>
      </c>
      <c r="N43" s="79">
        <v>22</v>
      </c>
      <c r="O43" s="79"/>
      <c r="P43" s="79"/>
      <c r="Q43" s="101">
        <f t="shared" si="17"/>
        <v>46.3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6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7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21.615572016460902</v>
      </c>
      <c r="C45" s="79">
        <v>47.004938271604942</v>
      </c>
      <c r="D45" s="79">
        <v>68.654331275720139</v>
      </c>
      <c r="E45" s="79">
        <v>44.093281893004132</v>
      </c>
      <c r="F45" s="79">
        <v>43.979207818930036</v>
      </c>
      <c r="G45" s="79">
        <v>53.655113168724277</v>
      </c>
      <c r="H45" s="79">
        <v>51.765329218107006</v>
      </c>
      <c r="I45" s="101">
        <f t="shared" si="16"/>
        <v>330.76777366255141</v>
      </c>
      <c r="J45" s="2"/>
      <c r="K45" s="91" t="s">
        <v>18</v>
      </c>
      <c r="L45" s="79">
        <v>16</v>
      </c>
      <c r="M45" s="79">
        <v>8.4</v>
      </c>
      <c r="N45" s="79">
        <v>22.1</v>
      </c>
      <c r="O45" s="79"/>
      <c r="P45" s="79"/>
      <c r="Q45" s="101">
        <f t="shared" si="17"/>
        <v>46.5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106.46299999999999</v>
      </c>
      <c r="C46" s="27">
        <f t="shared" si="18"/>
        <v>231</v>
      </c>
      <c r="D46" s="27">
        <f t="shared" si="18"/>
        <v>338.17349999999999</v>
      </c>
      <c r="E46" s="27">
        <f t="shared" si="18"/>
        <v>216.5625</v>
      </c>
      <c r="F46" s="27">
        <f t="shared" si="18"/>
        <v>216.5625</v>
      </c>
      <c r="G46" s="27">
        <f t="shared" si="18"/>
        <v>264.6875</v>
      </c>
      <c r="H46" s="27">
        <f t="shared" si="18"/>
        <v>255.71700000000004</v>
      </c>
      <c r="I46" s="101">
        <f t="shared" si="16"/>
        <v>1629.1660000000002</v>
      </c>
      <c r="K46" s="77" t="s">
        <v>10</v>
      </c>
      <c r="L46" s="81">
        <f>SUM(L39:L45)</f>
        <v>79.3</v>
      </c>
      <c r="M46" s="27">
        <f>SUM(M39:M45)</f>
        <v>41.4</v>
      </c>
      <c r="N46" s="27">
        <f>SUM(N39:N45)</f>
        <v>109.9</v>
      </c>
      <c r="O46" s="27">
        <f>SUM(O39:O45)</f>
        <v>0</v>
      </c>
      <c r="P46" s="27">
        <f>SUM(P39:P45)</f>
        <v>0</v>
      </c>
      <c r="Q46" s="101">
        <f t="shared" si="17"/>
        <v>230.6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67</v>
      </c>
      <c r="C47" s="30">
        <v>66</v>
      </c>
      <c r="D47" s="30">
        <v>64.5</v>
      </c>
      <c r="E47" s="30">
        <v>62.5</v>
      </c>
      <c r="F47" s="30">
        <v>62.5</v>
      </c>
      <c r="G47" s="30">
        <v>62.5</v>
      </c>
      <c r="H47" s="30">
        <v>61.5</v>
      </c>
      <c r="I47" s="102">
        <f>+((I46/I48)/7)*1000</f>
        <v>63.502864938608475</v>
      </c>
      <c r="K47" s="110" t="s">
        <v>19</v>
      </c>
      <c r="L47" s="82">
        <v>69.5</v>
      </c>
      <c r="M47" s="30">
        <v>69.5</v>
      </c>
      <c r="N47" s="30">
        <v>69.5</v>
      </c>
      <c r="O47" s="30"/>
      <c r="P47" s="30"/>
      <c r="Q47" s="102">
        <f>+((Q46/Q48)/7)*1000</f>
        <v>69.49969861362267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749</v>
      </c>
      <c r="E48" s="34">
        <v>495</v>
      </c>
      <c r="F48" s="34">
        <v>495</v>
      </c>
      <c r="G48" s="34">
        <v>605</v>
      </c>
      <c r="H48" s="34">
        <v>594</v>
      </c>
      <c r="I48" s="103">
        <f>SUM(B48:H48)</f>
        <v>3665</v>
      </c>
      <c r="J48" s="64"/>
      <c r="K48" s="94" t="s">
        <v>20</v>
      </c>
      <c r="L48" s="106">
        <v>163</v>
      </c>
      <c r="M48" s="65">
        <v>85</v>
      </c>
      <c r="N48" s="65">
        <v>226</v>
      </c>
      <c r="O48" s="65"/>
      <c r="P48" s="65"/>
      <c r="Q48" s="112">
        <f>SUM(L48:P48)</f>
        <v>474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21.615572016460902</v>
      </c>
      <c r="C49" s="38">
        <f t="shared" si="19"/>
        <v>47.004938271604942</v>
      </c>
      <c r="D49" s="38">
        <f t="shared" si="19"/>
        <v>68.654331275720139</v>
      </c>
      <c r="E49" s="38">
        <f t="shared" si="19"/>
        <v>44.093281893004132</v>
      </c>
      <c r="F49" s="38">
        <f t="shared" si="19"/>
        <v>43.979207818930036</v>
      </c>
      <c r="G49" s="38">
        <f t="shared" si="19"/>
        <v>53.655113168724277</v>
      </c>
      <c r="H49" s="38">
        <f t="shared" si="19"/>
        <v>51.765329218107006</v>
      </c>
      <c r="I49" s="104">
        <f>((I46*1000)/I48)/7</f>
        <v>63.502864938608468</v>
      </c>
      <c r="K49" s="95" t="s">
        <v>21</v>
      </c>
      <c r="L49" s="84">
        <f t="shared" ref="L49:P49" si="20">((L48*L47)*7/1000-L39-L40)/3</f>
        <v>15.966499999999996</v>
      </c>
      <c r="M49" s="38">
        <f t="shared" si="20"/>
        <v>8.3175000000000008</v>
      </c>
      <c r="N49" s="38">
        <f t="shared" si="20"/>
        <v>22.049666666666667</v>
      </c>
      <c r="O49" s="38">
        <f t="shared" si="20"/>
        <v>0</v>
      </c>
      <c r="P49" s="38">
        <f t="shared" si="20"/>
        <v>0</v>
      </c>
      <c r="Q49" s="113">
        <f>((Q46*1000)/Q48)/7</f>
        <v>69.49969861362267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106.46299999999999</v>
      </c>
      <c r="C50" s="42">
        <f t="shared" si="21"/>
        <v>231</v>
      </c>
      <c r="D50" s="42">
        <f t="shared" si="21"/>
        <v>338.17349999999999</v>
      </c>
      <c r="E50" s="42">
        <f t="shared" si="21"/>
        <v>216.5625</v>
      </c>
      <c r="F50" s="42">
        <f t="shared" si="21"/>
        <v>216.5625</v>
      </c>
      <c r="G50" s="42">
        <f t="shared" si="21"/>
        <v>264.6875</v>
      </c>
      <c r="H50" s="42">
        <f t="shared" si="21"/>
        <v>255.71700000000001</v>
      </c>
      <c r="I50" s="87"/>
      <c r="K50" s="96" t="s">
        <v>22</v>
      </c>
      <c r="L50" s="85">
        <f>((L48*L47)*7)/1000</f>
        <v>79.299499999999995</v>
      </c>
      <c r="M50" s="42">
        <f>((M48*M47)*7)/1000</f>
        <v>41.352499999999999</v>
      </c>
      <c r="N50" s="42">
        <f>((N48*N47)*7)/1000</f>
        <v>109.949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66.999999999999986</v>
      </c>
      <c r="C51" s="47">
        <f t="shared" si="22"/>
        <v>66</v>
      </c>
      <c r="D51" s="47">
        <f t="shared" si="22"/>
        <v>64.5</v>
      </c>
      <c r="E51" s="47">
        <f t="shared" si="22"/>
        <v>62.5</v>
      </c>
      <c r="F51" s="47">
        <f t="shared" si="22"/>
        <v>62.5</v>
      </c>
      <c r="G51" s="47">
        <f t="shared" si="22"/>
        <v>62.5</v>
      </c>
      <c r="H51" s="47">
        <f t="shared" si="22"/>
        <v>61.500000000000007</v>
      </c>
      <c r="I51" s="105"/>
      <c r="J51" s="50"/>
      <c r="K51" s="97" t="s">
        <v>23</v>
      </c>
      <c r="L51" s="86">
        <f>+(L46/L48)/7*1000</f>
        <v>69.50043821209465</v>
      </c>
      <c r="M51" s="47">
        <f>+(M46/M48)/7*1000</f>
        <v>69.579831932773104</v>
      </c>
      <c r="N51" s="47">
        <f>+(N46/N48)/7*1000</f>
        <v>69.469026548672574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52" t="s">
        <v>25</v>
      </c>
      <c r="C55" s="453"/>
      <c r="D55" s="453"/>
      <c r="E55" s="453"/>
      <c r="F55" s="4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40.200000000000003</v>
      </c>
      <c r="C58" s="79">
        <v>48.8</v>
      </c>
      <c r="D58" s="79">
        <v>39.5</v>
      </c>
      <c r="E58" s="79">
        <v>36.700000000000003</v>
      </c>
      <c r="F58" s="79"/>
      <c r="G58" s="101">
        <f t="shared" ref="G58:G65" si="23">SUM(B58:F58)</f>
        <v>165.2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40.200000000000003</v>
      </c>
      <c r="C59" s="79">
        <v>48.8</v>
      </c>
      <c r="D59" s="79">
        <v>39.5</v>
      </c>
      <c r="E59" s="79">
        <v>36.700000000000003</v>
      </c>
      <c r="F59" s="79"/>
      <c r="G59" s="101">
        <f t="shared" si="23"/>
        <v>165.2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3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40.700000000000003</v>
      </c>
      <c r="C61" s="79">
        <v>49.9</v>
      </c>
      <c r="D61" s="79">
        <v>40.299999999999997</v>
      </c>
      <c r="E61" s="79">
        <v>37.5</v>
      </c>
      <c r="F61" s="79"/>
      <c r="G61" s="101">
        <f t="shared" si="23"/>
        <v>168.39999999999998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40.799999999999997</v>
      </c>
      <c r="C62" s="79">
        <v>49.9</v>
      </c>
      <c r="D62" s="79">
        <v>40.299999999999997</v>
      </c>
      <c r="E62" s="79">
        <v>37.5</v>
      </c>
      <c r="F62" s="79"/>
      <c r="G62" s="101">
        <f t="shared" si="23"/>
        <v>168.5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3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40.799999999999997</v>
      </c>
      <c r="C64" s="79">
        <v>49.9</v>
      </c>
      <c r="D64" s="79">
        <v>40.299999999999997</v>
      </c>
      <c r="E64" s="79">
        <v>37.5</v>
      </c>
      <c r="F64" s="79"/>
      <c r="G64" s="101">
        <f t="shared" si="23"/>
        <v>168.5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202.7</v>
      </c>
      <c r="C65" s="27">
        <f t="shared" ref="C65:F65" si="24">SUM(C58:C64)</f>
        <v>247.3</v>
      </c>
      <c r="D65" s="27">
        <f t="shared" si="24"/>
        <v>199.89999999999998</v>
      </c>
      <c r="E65" s="27">
        <f t="shared" si="24"/>
        <v>185.9</v>
      </c>
      <c r="F65" s="27">
        <f t="shared" si="24"/>
        <v>0</v>
      </c>
      <c r="G65" s="101">
        <f t="shared" si="23"/>
        <v>835.8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75</v>
      </c>
      <c r="C66" s="30">
        <v>75</v>
      </c>
      <c r="D66" s="30">
        <v>75</v>
      </c>
      <c r="E66" s="30">
        <v>75</v>
      </c>
      <c r="F66" s="30"/>
      <c r="G66" s="102">
        <f>+((G65/G67)/7)*1000</f>
        <v>75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386</v>
      </c>
      <c r="C67" s="65">
        <v>471</v>
      </c>
      <c r="D67" s="65">
        <v>381</v>
      </c>
      <c r="E67" s="65">
        <v>354</v>
      </c>
      <c r="F67" s="65"/>
      <c r="G67" s="112">
        <f>SUM(B67:F67)</f>
        <v>1592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((B67*B66)*7/1000-B58-B59)/3</f>
        <v>40.749999999999993</v>
      </c>
      <c r="C68" s="38">
        <f t="shared" si="25"/>
        <v>49.891666666666673</v>
      </c>
      <c r="D68" s="38">
        <f t="shared" si="25"/>
        <v>40.341666666666669</v>
      </c>
      <c r="E68" s="38">
        <f t="shared" si="25"/>
        <v>37.483333333333327</v>
      </c>
      <c r="F68" s="38">
        <f t="shared" si="25"/>
        <v>0</v>
      </c>
      <c r="G68" s="116">
        <f>((G65*1000)/G67)/7</f>
        <v>75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202.65</v>
      </c>
      <c r="C69" s="42">
        <f>((C67*C66)*7)/1000</f>
        <v>247.27500000000001</v>
      </c>
      <c r="D69" s="42">
        <f>((D67*D66)*7)/1000</f>
        <v>200.02500000000001</v>
      </c>
      <c r="E69" s="42">
        <f>((E67*E66)*7)/1000</f>
        <v>185.85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75.018504811250921</v>
      </c>
      <c r="C70" s="47">
        <f>+(C65/C67)/7*1000</f>
        <v>75.007582650894761</v>
      </c>
      <c r="D70" s="47">
        <f>+(D65/D67)/7*1000</f>
        <v>74.953130858642666</v>
      </c>
      <c r="E70" s="47">
        <f>+(E65/E67)/7*1000</f>
        <v>75.020177562550444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P15:X15"/>
    <mergeCell ref="B15:O15"/>
    <mergeCell ref="B36:H36"/>
    <mergeCell ref="L36:P3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239"/>
  <sheetViews>
    <sheetView topLeftCell="A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174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  <c r="W3" s="174"/>
      <c r="X3" s="174"/>
      <c r="Y3" s="2"/>
      <c r="Z3" s="2"/>
      <c r="AA3" s="2"/>
      <c r="AB3" s="2"/>
      <c r="AC3" s="2"/>
      <c r="AD3" s="1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4" t="s">
        <v>1</v>
      </c>
      <c r="B9" s="174"/>
      <c r="C9" s="174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4"/>
      <c r="B10" s="174"/>
      <c r="C10" s="1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4" t="s">
        <v>4</v>
      </c>
      <c r="B11" s="174"/>
      <c r="C11" s="174"/>
      <c r="D11" s="1"/>
      <c r="E11" s="175">
        <v>2</v>
      </c>
      <c r="F11" s="1"/>
      <c r="G11" s="1"/>
      <c r="H11" s="1"/>
      <c r="I11" s="1"/>
      <c r="J11" s="1"/>
      <c r="K11" s="461" t="s">
        <v>63</v>
      </c>
      <c r="L11" s="461"/>
      <c r="M11" s="176"/>
      <c r="N11" s="1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4"/>
      <c r="B12" s="174"/>
      <c r="C12" s="174"/>
      <c r="D12" s="1"/>
      <c r="E12" s="5"/>
      <c r="F12" s="1"/>
      <c r="G12" s="1"/>
      <c r="H12" s="1"/>
      <c r="I12" s="1"/>
      <c r="J12" s="1"/>
      <c r="K12" s="176"/>
      <c r="L12" s="176"/>
      <c r="M12" s="176"/>
      <c r="N12" s="1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4"/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6"/>
      <c r="M13" s="176"/>
      <c r="N13" s="176"/>
      <c r="O13" s="176"/>
      <c r="P13" s="176"/>
      <c r="Q13" s="176"/>
      <c r="R13" s="176"/>
      <c r="S13" s="176"/>
      <c r="T13" s="176"/>
      <c r="U13" s="176"/>
      <c r="V13" s="176"/>
      <c r="W13" s="1"/>
      <c r="X13" s="1"/>
      <c r="Y13" s="1"/>
    </row>
    <row r="14" spans="1:30" s="3" customFormat="1" ht="27" thickBot="1" x14ac:dyDescent="0.3">
      <c r="A14" s="1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25</v>
      </c>
      <c r="C15" s="467"/>
      <c r="D15" s="467"/>
      <c r="E15" s="467"/>
      <c r="F15" s="467"/>
      <c r="G15" s="467"/>
      <c r="H15" s="467"/>
      <c r="I15" s="467"/>
      <c r="J15" s="467"/>
      <c r="K15" s="467"/>
      <c r="L15" s="467"/>
      <c r="M15" s="467"/>
      <c r="N15" s="467"/>
      <c r="O15" s="468"/>
      <c r="P15" s="469" t="s">
        <v>8</v>
      </c>
      <c r="Q15" s="470"/>
      <c r="R15" s="470"/>
      <c r="S15" s="470"/>
      <c r="T15" s="470"/>
      <c r="U15" s="470"/>
      <c r="V15" s="470"/>
      <c r="W15" s="470"/>
      <c r="X15" s="471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31.1</v>
      </c>
      <c r="C18" s="23">
        <v>49.3</v>
      </c>
      <c r="D18" s="23">
        <v>61.1</v>
      </c>
      <c r="E18" s="23">
        <v>16.5</v>
      </c>
      <c r="F18" s="23">
        <v>42.3</v>
      </c>
      <c r="G18" s="23">
        <v>42.3</v>
      </c>
      <c r="H18" s="23">
        <v>43.7</v>
      </c>
      <c r="I18" s="23">
        <v>43.7</v>
      </c>
      <c r="J18" s="23">
        <v>40.200000000000003</v>
      </c>
      <c r="K18" s="23">
        <v>40.299999999999997</v>
      </c>
      <c r="L18" s="23">
        <v>37.6</v>
      </c>
      <c r="M18" s="23">
        <v>37.6</v>
      </c>
      <c r="N18" s="23">
        <v>34.799999999999997</v>
      </c>
      <c r="O18" s="23">
        <v>34.799999999999997</v>
      </c>
      <c r="P18" s="22">
        <v>23.7</v>
      </c>
      <c r="Q18" s="23">
        <v>46.3</v>
      </c>
      <c r="R18" s="23">
        <v>61.4</v>
      </c>
      <c r="S18" s="23">
        <v>42</v>
      </c>
      <c r="T18" s="23">
        <v>42.1</v>
      </c>
      <c r="U18" s="23">
        <v>68</v>
      </c>
      <c r="V18" s="23">
        <v>52.3</v>
      </c>
      <c r="W18" s="23">
        <v>47.3</v>
      </c>
      <c r="X18" s="24">
        <v>60</v>
      </c>
      <c r="Y18" s="25">
        <f t="shared" ref="Y18:Y25" si="0">SUM(B18:X18)</f>
        <v>998.39999999999986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31.1</v>
      </c>
      <c r="C19" s="23">
        <v>49.3</v>
      </c>
      <c r="D19" s="23">
        <v>61.1</v>
      </c>
      <c r="E19" s="23">
        <v>16.5</v>
      </c>
      <c r="F19" s="23">
        <v>42.3</v>
      </c>
      <c r="G19" s="23">
        <v>42.3</v>
      </c>
      <c r="H19" s="23">
        <v>43.7</v>
      </c>
      <c r="I19" s="23">
        <v>43.7</v>
      </c>
      <c r="J19" s="23">
        <v>40.200000000000003</v>
      </c>
      <c r="K19" s="23">
        <v>40.299999999999997</v>
      </c>
      <c r="L19" s="23">
        <v>37.6</v>
      </c>
      <c r="M19" s="23">
        <v>37.6</v>
      </c>
      <c r="N19" s="23">
        <v>34.799999999999997</v>
      </c>
      <c r="O19" s="23">
        <v>34.799999999999997</v>
      </c>
      <c r="P19" s="22">
        <v>23.7</v>
      </c>
      <c r="Q19" s="23">
        <v>46.3</v>
      </c>
      <c r="R19" s="23">
        <v>61.4</v>
      </c>
      <c r="S19" s="23">
        <v>42</v>
      </c>
      <c r="T19" s="23">
        <v>42.1</v>
      </c>
      <c r="U19" s="23">
        <v>68</v>
      </c>
      <c r="V19" s="23">
        <v>52.3</v>
      </c>
      <c r="W19" s="23">
        <v>47.3</v>
      </c>
      <c r="X19" s="24">
        <v>60</v>
      </c>
      <c r="Y19" s="25">
        <f t="shared" si="0"/>
        <v>998.39999999999986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34.818666666666672</v>
      </c>
      <c r="C21" s="23">
        <v>54.381333333333338</v>
      </c>
      <c r="D21" s="23">
        <v>65.706333333333333</v>
      </c>
      <c r="E21" s="23">
        <v>17.656833333333335</v>
      </c>
      <c r="F21" s="23">
        <v>44.879999999999995</v>
      </c>
      <c r="G21" s="23">
        <v>44.879999999999995</v>
      </c>
      <c r="H21" s="23">
        <v>43.279333333333341</v>
      </c>
      <c r="I21" s="23">
        <v>43.279333333333341</v>
      </c>
      <c r="J21" s="23">
        <v>41.040500000000002</v>
      </c>
      <c r="K21" s="23">
        <v>40.394000000000013</v>
      </c>
      <c r="L21" s="23">
        <v>37.186666666666667</v>
      </c>
      <c r="M21" s="23">
        <v>37.186666666666667</v>
      </c>
      <c r="N21" s="23">
        <v>33.856999999999992</v>
      </c>
      <c r="O21" s="23">
        <v>33.856999999999992</v>
      </c>
      <c r="P21" s="22">
        <v>26.723833333333332</v>
      </c>
      <c r="Q21" s="23">
        <v>51.820833333333326</v>
      </c>
      <c r="R21" s="23">
        <v>65.959000000000017</v>
      </c>
      <c r="S21" s="23">
        <v>44.1</v>
      </c>
      <c r="T21" s="23">
        <v>44.173333333333339</v>
      </c>
      <c r="U21" s="23">
        <v>69.343000000000004</v>
      </c>
      <c r="V21" s="23">
        <v>51.746666666666648</v>
      </c>
      <c r="W21" s="23">
        <v>45.872666666666667</v>
      </c>
      <c r="X21" s="24">
        <v>56.765666666666675</v>
      </c>
      <c r="Y21" s="25">
        <f t="shared" si="0"/>
        <v>1028.9086666666667</v>
      </c>
      <c r="AA21" s="2"/>
      <c r="AB21" s="19"/>
    </row>
    <row r="22" spans="1:32" ht="39.950000000000003" customHeight="1" x14ac:dyDescent="0.25">
      <c r="A22" s="91" t="s">
        <v>16</v>
      </c>
      <c r="B22" s="22">
        <v>34.818666666666672</v>
      </c>
      <c r="C22" s="23">
        <v>54.381333333333338</v>
      </c>
      <c r="D22" s="23">
        <v>65.706333333333333</v>
      </c>
      <c r="E22" s="23">
        <v>17.656833333333335</v>
      </c>
      <c r="F22" s="23">
        <v>44.879999999999995</v>
      </c>
      <c r="G22" s="23">
        <v>44.879999999999995</v>
      </c>
      <c r="H22" s="23">
        <v>43.279333333333341</v>
      </c>
      <c r="I22" s="23">
        <v>43.279333333333341</v>
      </c>
      <c r="J22" s="23">
        <v>41.040500000000002</v>
      </c>
      <c r="K22" s="23">
        <v>40.394000000000013</v>
      </c>
      <c r="L22" s="23">
        <v>37.186666666666667</v>
      </c>
      <c r="M22" s="23">
        <v>37.186666666666667</v>
      </c>
      <c r="N22" s="23">
        <v>33.856999999999992</v>
      </c>
      <c r="O22" s="23">
        <v>33.856999999999992</v>
      </c>
      <c r="P22" s="22">
        <v>26.723833333333332</v>
      </c>
      <c r="Q22" s="23">
        <v>51.820833333333326</v>
      </c>
      <c r="R22" s="23">
        <v>65.959000000000017</v>
      </c>
      <c r="S22" s="23">
        <v>44.1</v>
      </c>
      <c r="T22" s="23">
        <v>44.173333333333339</v>
      </c>
      <c r="U22" s="23">
        <v>69.343000000000004</v>
      </c>
      <c r="V22" s="23">
        <v>51.746666666666648</v>
      </c>
      <c r="W22" s="23">
        <v>45.872666666666667</v>
      </c>
      <c r="X22" s="24">
        <v>56.765666666666675</v>
      </c>
      <c r="Y22" s="25">
        <f t="shared" si="0"/>
        <v>1028.9086666666667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34.818666666666672</v>
      </c>
      <c r="C24" s="23">
        <v>54.381333333333338</v>
      </c>
      <c r="D24" s="23">
        <v>65.706333333333333</v>
      </c>
      <c r="E24" s="23">
        <v>17.656833333333335</v>
      </c>
      <c r="F24" s="23">
        <v>44.879999999999995</v>
      </c>
      <c r="G24" s="23">
        <v>44.879999999999995</v>
      </c>
      <c r="H24" s="23">
        <v>43.279333333333341</v>
      </c>
      <c r="I24" s="23">
        <v>43.279333333333341</v>
      </c>
      <c r="J24" s="23">
        <v>41.040500000000002</v>
      </c>
      <c r="K24" s="23">
        <v>40.394000000000013</v>
      </c>
      <c r="L24" s="23">
        <v>37.186666666666667</v>
      </c>
      <c r="M24" s="23">
        <v>37.186666666666667</v>
      </c>
      <c r="N24" s="23">
        <v>33.856999999999992</v>
      </c>
      <c r="O24" s="23">
        <v>33.856999999999992</v>
      </c>
      <c r="P24" s="22">
        <v>26.723833333333332</v>
      </c>
      <c r="Q24" s="23">
        <v>51.820833333333326</v>
      </c>
      <c r="R24" s="23">
        <v>65.959000000000017</v>
      </c>
      <c r="S24" s="23">
        <v>44.1</v>
      </c>
      <c r="T24" s="23">
        <v>44.173333333333339</v>
      </c>
      <c r="U24" s="23">
        <v>69.343000000000004</v>
      </c>
      <c r="V24" s="23">
        <v>51.746666666666648</v>
      </c>
      <c r="W24" s="23">
        <v>45.872666666666667</v>
      </c>
      <c r="X24" s="24">
        <v>56.765666666666675</v>
      </c>
      <c r="Y24" s="25">
        <f t="shared" si="0"/>
        <v>1028.9086666666667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166.65600000000001</v>
      </c>
      <c r="C25" s="27">
        <f t="shared" si="1"/>
        <v>261.74400000000003</v>
      </c>
      <c r="D25" s="27">
        <f t="shared" si="1"/>
        <v>319.31900000000002</v>
      </c>
      <c r="E25" s="27">
        <f t="shared" si="1"/>
        <v>85.970500000000015</v>
      </c>
      <c r="F25" s="27">
        <f t="shared" si="1"/>
        <v>219.23999999999998</v>
      </c>
      <c r="G25" s="27">
        <f t="shared" si="1"/>
        <v>219.23999999999998</v>
      </c>
      <c r="H25" s="27">
        <f t="shared" si="1"/>
        <v>217.23800000000003</v>
      </c>
      <c r="I25" s="27">
        <f t="shared" si="1"/>
        <v>217.23800000000003</v>
      </c>
      <c r="J25" s="27">
        <f t="shared" si="1"/>
        <v>203.52150000000003</v>
      </c>
      <c r="K25" s="27">
        <f t="shared" si="1"/>
        <v>201.78200000000001</v>
      </c>
      <c r="L25" s="27">
        <f t="shared" si="1"/>
        <v>186.76</v>
      </c>
      <c r="M25" s="27">
        <f t="shared" si="1"/>
        <v>186.76</v>
      </c>
      <c r="N25" s="27">
        <f t="shared" si="1"/>
        <v>171.17099999999999</v>
      </c>
      <c r="O25" s="27">
        <f t="shared" si="1"/>
        <v>171.17099999999999</v>
      </c>
      <c r="P25" s="26">
        <f>SUM(P18:P24)</f>
        <v>127.57149999999999</v>
      </c>
      <c r="Q25" s="27">
        <f t="shared" ref="Q25:S25" si="2">SUM(Q18:Q24)</f>
        <v>248.06249999999997</v>
      </c>
      <c r="R25" s="27">
        <f t="shared" si="2"/>
        <v>320.67700000000002</v>
      </c>
      <c r="S25" s="27">
        <f t="shared" si="2"/>
        <v>216.29999999999998</v>
      </c>
      <c r="T25" s="27">
        <f>SUM(T18:T24)</f>
        <v>216.72000000000003</v>
      </c>
      <c r="U25" s="27">
        <f t="shared" ref="U25:X25" si="3">SUM(U18:U24)</f>
        <v>344.02900000000005</v>
      </c>
      <c r="V25" s="27">
        <f t="shared" si="3"/>
        <v>259.83999999999992</v>
      </c>
      <c r="W25" s="27">
        <f t="shared" si="3"/>
        <v>232.21800000000002</v>
      </c>
      <c r="X25" s="28">
        <f t="shared" si="3"/>
        <v>290.29700000000003</v>
      </c>
      <c r="Y25" s="25">
        <f t="shared" si="0"/>
        <v>5083.5259999999998</v>
      </c>
    </row>
    <row r="26" spans="1:32" s="2" customFormat="1" ht="36.75" customHeight="1" x14ac:dyDescent="0.25">
      <c r="A26" s="93" t="s">
        <v>19</v>
      </c>
      <c r="B26" s="29">
        <v>62</v>
      </c>
      <c r="C26" s="30">
        <v>61.5</v>
      </c>
      <c r="D26" s="30">
        <v>60.5</v>
      </c>
      <c r="E26" s="30">
        <v>60.5</v>
      </c>
      <c r="F26" s="30">
        <v>60</v>
      </c>
      <c r="G26" s="30">
        <v>60</v>
      </c>
      <c r="H26" s="30">
        <v>59</v>
      </c>
      <c r="I26" s="30">
        <v>59</v>
      </c>
      <c r="J26" s="30">
        <v>58.5</v>
      </c>
      <c r="K26" s="30">
        <v>58</v>
      </c>
      <c r="L26" s="30">
        <v>57.5</v>
      </c>
      <c r="M26" s="30">
        <v>57.5</v>
      </c>
      <c r="N26" s="30">
        <v>57</v>
      </c>
      <c r="O26" s="30">
        <v>57</v>
      </c>
      <c r="P26" s="29">
        <v>63.5</v>
      </c>
      <c r="Q26" s="30">
        <v>62.5</v>
      </c>
      <c r="R26" s="30">
        <v>61</v>
      </c>
      <c r="S26" s="30">
        <v>60</v>
      </c>
      <c r="T26" s="30">
        <v>60</v>
      </c>
      <c r="U26" s="30">
        <v>59</v>
      </c>
      <c r="V26" s="30">
        <v>58</v>
      </c>
      <c r="W26" s="30">
        <v>57</v>
      </c>
      <c r="X26" s="31">
        <v>56.5</v>
      </c>
      <c r="Y26" s="32">
        <f>+((Y25/Y27)/7)*1000</f>
        <v>59.283102040816324</v>
      </c>
    </row>
    <row r="27" spans="1:32" s="2" customFormat="1" ht="33" customHeight="1" x14ac:dyDescent="0.25">
      <c r="A27" s="94" t="s">
        <v>20</v>
      </c>
      <c r="B27" s="33">
        <v>384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526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429</v>
      </c>
      <c r="P27" s="33">
        <v>287</v>
      </c>
      <c r="Q27" s="34">
        <v>567</v>
      </c>
      <c r="R27" s="34">
        <v>751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12250</v>
      </c>
      <c r="Z27" s="2">
        <f>((Y25*1000)/Y27)/7</f>
        <v>59.283102040816331</v>
      </c>
    </row>
    <row r="28" spans="1:32" s="2" customFormat="1" ht="33" customHeight="1" x14ac:dyDescent="0.25">
      <c r="A28" s="95" t="s">
        <v>21</v>
      </c>
      <c r="B28" s="37">
        <f>((B27*B26)*7/1000-B18-B19)/3</f>
        <v>34.818666666666672</v>
      </c>
      <c r="C28" s="38">
        <f t="shared" ref="C28:X28" si="4">((C27*C26)*7/1000-C18-C19)/3</f>
        <v>54.381333333333338</v>
      </c>
      <c r="D28" s="38">
        <f t="shared" si="4"/>
        <v>65.706333333333333</v>
      </c>
      <c r="E28" s="38">
        <f t="shared" si="4"/>
        <v>17.656833333333335</v>
      </c>
      <c r="F28" s="38">
        <f t="shared" si="4"/>
        <v>44.879999999999995</v>
      </c>
      <c r="G28" s="38">
        <f t="shared" si="4"/>
        <v>44.879999999999995</v>
      </c>
      <c r="H28" s="38">
        <f t="shared" si="4"/>
        <v>43.279333333333341</v>
      </c>
      <c r="I28" s="38">
        <f t="shared" si="4"/>
        <v>43.279333333333341</v>
      </c>
      <c r="J28" s="38">
        <f t="shared" si="4"/>
        <v>41.040500000000002</v>
      </c>
      <c r="K28" s="38">
        <f t="shared" si="4"/>
        <v>40.394000000000013</v>
      </c>
      <c r="L28" s="38">
        <f t="shared" si="4"/>
        <v>37.186666666666667</v>
      </c>
      <c r="M28" s="38">
        <f t="shared" si="4"/>
        <v>37.186666666666667</v>
      </c>
      <c r="N28" s="38">
        <f t="shared" si="4"/>
        <v>33.856999999999992</v>
      </c>
      <c r="O28" s="38">
        <f t="shared" si="4"/>
        <v>33.856999999999992</v>
      </c>
      <c r="P28" s="37">
        <f t="shared" si="4"/>
        <v>26.723833333333332</v>
      </c>
      <c r="Q28" s="38">
        <f t="shared" si="4"/>
        <v>51.820833333333326</v>
      </c>
      <c r="R28" s="38">
        <f t="shared" si="4"/>
        <v>65.959000000000017</v>
      </c>
      <c r="S28" s="38">
        <f t="shared" si="4"/>
        <v>44.1</v>
      </c>
      <c r="T28" s="38">
        <f t="shared" si="4"/>
        <v>44.173333333333339</v>
      </c>
      <c r="U28" s="38">
        <f t="shared" si="4"/>
        <v>69.343000000000004</v>
      </c>
      <c r="V28" s="38">
        <f t="shared" si="4"/>
        <v>51.746666666666648</v>
      </c>
      <c r="W28" s="38">
        <f t="shared" si="4"/>
        <v>45.872666666666667</v>
      </c>
      <c r="X28" s="39">
        <f t="shared" si="4"/>
        <v>56.765666666666675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166.65600000000001</v>
      </c>
      <c r="C29" s="42">
        <f t="shared" si="5"/>
        <v>261.74400000000003</v>
      </c>
      <c r="D29" s="42">
        <f>((D27*D26)*7)/1000</f>
        <v>319.31900000000002</v>
      </c>
      <c r="E29" s="42">
        <f>((E27*E26)*7)/1000</f>
        <v>85.970500000000001</v>
      </c>
      <c r="F29" s="42">
        <f t="shared" ref="F29:G29" si="6">((F27*F26)*7)/1000</f>
        <v>219.24</v>
      </c>
      <c r="G29" s="42">
        <f t="shared" si="6"/>
        <v>219.24</v>
      </c>
      <c r="H29" s="42">
        <f>((H27*H26)*7)/1000</f>
        <v>217.238</v>
      </c>
      <c r="I29" s="42">
        <f t="shared" ref="I29:L29" si="7">((I27*I26)*7)/1000</f>
        <v>217.238</v>
      </c>
      <c r="J29" s="42">
        <f t="shared" si="7"/>
        <v>203.5215</v>
      </c>
      <c r="K29" s="42">
        <f t="shared" si="7"/>
        <v>201.78200000000001</v>
      </c>
      <c r="L29" s="42">
        <f t="shared" si="7"/>
        <v>186.76</v>
      </c>
      <c r="M29" s="42">
        <f>((M27*M26)*7)/1000</f>
        <v>186.76</v>
      </c>
      <c r="N29" s="42">
        <f>((N27*N26)*7)/1000</f>
        <v>171.17099999999999</v>
      </c>
      <c r="O29" s="42">
        <f t="shared" ref="O29" si="8">((O27*O26)*7)/1000</f>
        <v>171.17099999999999</v>
      </c>
      <c r="P29" s="41">
        <f>((P27*P26)*7)/1000</f>
        <v>127.5715</v>
      </c>
      <c r="Q29" s="42">
        <f>((Q27*Q26)*7)/1000</f>
        <v>248.0625</v>
      </c>
      <c r="R29" s="42">
        <f t="shared" ref="R29:X29" si="9">((R27*R26)*7)/1000</f>
        <v>320.67700000000002</v>
      </c>
      <c r="S29" s="42">
        <f t="shared" si="9"/>
        <v>216.3</v>
      </c>
      <c r="T29" s="43">
        <f t="shared" si="9"/>
        <v>216.72</v>
      </c>
      <c r="U29" s="43">
        <f t="shared" si="9"/>
        <v>344.029</v>
      </c>
      <c r="V29" s="43">
        <f t="shared" si="9"/>
        <v>259.83999999999997</v>
      </c>
      <c r="W29" s="43">
        <f t="shared" si="9"/>
        <v>232.21799999999999</v>
      </c>
      <c r="X29" s="44">
        <f t="shared" si="9"/>
        <v>290.29700000000003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62</v>
      </c>
      <c r="C30" s="47">
        <f t="shared" si="10"/>
        <v>61.500000000000007</v>
      </c>
      <c r="D30" s="47">
        <f>+(D25/D27)/7*1000</f>
        <v>60.500000000000007</v>
      </c>
      <c r="E30" s="47">
        <f t="shared" ref="E30:G30" si="11">+(E25/E27)/7*1000</f>
        <v>60.500000000000014</v>
      </c>
      <c r="F30" s="47">
        <f t="shared" si="11"/>
        <v>60</v>
      </c>
      <c r="G30" s="47">
        <f t="shared" si="11"/>
        <v>60</v>
      </c>
      <c r="H30" s="47">
        <f>+(H25/H27)/7*1000</f>
        <v>59.000000000000007</v>
      </c>
      <c r="I30" s="47">
        <f t="shared" ref="I30:O30" si="12">+(I25/I27)/7*1000</f>
        <v>59.000000000000007</v>
      </c>
      <c r="J30" s="47">
        <f t="shared" si="12"/>
        <v>58.500000000000007</v>
      </c>
      <c r="K30" s="47">
        <f t="shared" si="12"/>
        <v>58</v>
      </c>
      <c r="L30" s="47">
        <f t="shared" si="12"/>
        <v>57.499999999999993</v>
      </c>
      <c r="M30" s="47">
        <f t="shared" si="12"/>
        <v>57.499999999999993</v>
      </c>
      <c r="N30" s="47">
        <f t="shared" si="12"/>
        <v>56.999999999999993</v>
      </c>
      <c r="O30" s="47">
        <f t="shared" si="12"/>
        <v>56.999999999999993</v>
      </c>
      <c r="P30" s="46">
        <f>+(P25/P27)/7*1000</f>
        <v>63.499999999999986</v>
      </c>
      <c r="Q30" s="47">
        <f t="shared" ref="Q30:X30" si="13">+(Q25/Q27)/7*1000</f>
        <v>62.499999999999993</v>
      </c>
      <c r="R30" s="47">
        <f t="shared" si="13"/>
        <v>61.000000000000007</v>
      </c>
      <c r="S30" s="47">
        <f t="shared" si="13"/>
        <v>60</v>
      </c>
      <c r="T30" s="47">
        <f t="shared" si="13"/>
        <v>60.000000000000007</v>
      </c>
      <c r="U30" s="47">
        <f t="shared" si="13"/>
        <v>59.000000000000014</v>
      </c>
      <c r="V30" s="47">
        <f t="shared" si="13"/>
        <v>57.999999999999979</v>
      </c>
      <c r="W30" s="47">
        <f t="shared" si="13"/>
        <v>57</v>
      </c>
      <c r="X30" s="48">
        <f t="shared" si="13"/>
        <v>56.5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3" t="s">
        <v>8</v>
      </c>
      <c r="M36" s="453"/>
      <c r="N36" s="453"/>
      <c r="O36" s="453"/>
      <c r="P36" s="45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24</v>
      </c>
      <c r="C39" s="79">
        <v>49.8</v>
      </c>
      <c r="D39" s="79">
        <v>43.4</v>
      </c>
      <c r="E39" s="79">
        <v>58.3</v>
      </c>
      <c r="F39" s="79">
        <v>60</v>
      </c>
      <c r="G39" s="79">
        <v>43.8</v>
      </c>
      <c r="H39" s="79">
        <v>51.5</v>
      </c>
      <c r="I39" s="101">
        <f t="shared" ref="I39:I46" si="14">SUM(B39:H39)</f>
        <v>330.8</v>
      </c>
      <c r="J39" s="138"/>
      <c r="K39" s="91" t="s">
        <v>12</v>
      </c>
      <c r="L39" s="79">
        <v>6.9</v>
      </c>
      <c r="M39" s="79">
        <v>10.8</v>
      </c>
      <c r="N39" s="79">
        <v>20</v>
      </c>
      <c r="O39" s="79">
        <v>8.8000000000000007</v>
      </c>
      <c r="P39" s="79"/>
      <c r="Q39" s="101">
        <f t="shared" ref="Q39:Q46" si="15">SUM(L39:P39)</f>
        <v>46.5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24</v>
      </c>
      <c r="C40" s="79">
        <v>49.8</v>
      </c>
      <c r="D40" s="79">
        <v>43.4</v>
      </c>
      <c r="E40" s="79">
        <v>58.3</v>
      </c>
      <c r="F40" s="79">
        <v>60</v>
      </c>
      <c r="G40" s="79">
        <v>43.8</v>
      </c>
      <c r="H40" s="79">
        <v>51.5</v>
      </c>
      <c r="I40" s="101">
        <f t="shared" si="14"/>
        <v>330.8</v>
      </c>
      <c r="J40" s="2"/>
      <c r="K40" s="92" t="s">
        <v>13</v>
      </c>
      <c r="L40" s="79">
        <v>6.9</v>
      </c>
      <c r="M40" s="79">
        <v>10.8</v>
      </c>
      <c r="N40" s="79">
        <v>20</v>
      </c>
      <c r="O40" s="79">
        <v>8.8000000000000007</v>
      </c>
      <c r="P40" s="79"/>
      <c r="Q40" s="101">
        <f t="shared" si="15"/>
        <v>46.5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27.283333333333331</v>
      </c>
      <c r="C42" s="79">
        <v>55.67199999999999</v>
      </c>
      <c r="D42" s="79">
        <v>47.385333333333328</v>
      </c>
      <c r="E42" s="79">
        <v>61.371000000000002</v>
      </c>
      <c r="F42" s="79">
        <v>62.255999999999993</v>
      </c>
      <c r="G42" s="79">
        <v>44.924166666666657</v>
      </c>
      <c r="H42" s="79">
        <v>51.301166666666667</v>
      </c>
      <c r="I42" s="101">
        <f t="shared" si="14"/>
        <v>350.19300000000004</v>
      </c>
      <c r="J42" s="2"/>
      <c r="K42" s="92" t="s">
        <v>15</v>
      </c>
      <c r="L42" s="79">
        <v>7.3</v>
      </c>
      <c r="M42" s="79">
        <v>11.3</v>
      </c>
      <c r="N42" s="79">
        <v>20.9</v>
      </c>
      <c r="O42" s="79">
        <v>8.4</v>
      </c>
      <c r="P42" s="79"/>
      <c r="Q42" s="101">
        <f t="shared" si="15"/>
        <v>47.9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27.283333333333331</v>
      </c>
      <c r="C43" s="79">
        <v>55.67199999999999</v>
      </c>
      <c r="D43" s="79">
        <v>47.385333333333328</v>
      </c>
      <c r="E43" s="79">
        <v>61.371000000000002</v>
      </c>
      <c r="F43" s="79">
        <v>62.255999999999993</v>
      </c>
      <c r="G43" s="79">
        <v>44.924166666666657</v>
      </c>
      <c r="H43" s="79">
        <v>51.301166666666667</v>
      </c>
      <c r="I43" s="101">
        <f t="shared" si="14"/>
        <v>350.19300000000004</v>
      </c>
      <c r="J43" s="2"/>
      <c r="K43" s="91" t="s">
        <v>16</v>
      </c>
      <c r="L43" s="79">
        <v>7.3</v>
      </c>
      <c r="M43" s="79">
        <v>11.3</v>
      </c>
      <c r="N43" s="79">
        <v>20.9</v>
      </c>
      <c r="O43" s="79">
        <v>8.4</v>
      </c>
      <c r="P43" s="79"/>
      <c r="Q43" s="101">
        <f t="shared" si="15"/>
        <v>47.9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27.283333333333331</v>
      </c>
      <c r="C45" s="79">
        <v>55.67199999999999</v>
      </c>
      <c r="D45" s="79">
        <v>47.385333333333328</v>
      </c>
      <c r="E45" s="79">
        <v>61.371000000000002</v>
      </c>
      <c r="F45" s="79">
        <v>62.255999999999993</v>
      </c>
      <c r="G45" s="79">
        <v>44.924166666666657</v>
      </c>
      <c r="H45" s="79">
        <v>51.301166666666667</v>
      </c>
      <c r="I45" s="101">
        <f t="shared" si="14"/>
        <v>350.19300000000004</v>
      </c>
      <c r="J45" s="2"/>
      <c r="K45" s="91" t="s">
        <v>18</v>
      </c>
      <c r="L45" s="79">
        <v>7.4</v>
      </c>
      <c r="M45" s="79">
        <v>11.3</v>
      </c>
      <c r="N45" s="79">
        <v>21</v>
      </c>
      <c r="O45" s="79">
        <v>8.4</v>
      </c>
      <c r="P45" s="79"/>
      <c r="Q45" s="101">
        <f t="shared" si="15"/>
        <v>48.1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129.85</v>
      </c>
      <c r="C46" s="27">
        <f t="shared" si="16"/>
        <v>266.61599999999999</v>
      </c>
      <c r="D46" s="27">
        <f t="shared" si="16"/>
        <v>228.95599999999999</v>
      </c>
      <c r="E46" s="27">
        <f t="shared" si="16"/>
        <v>300.71300000000002</v>
      </c>
      <c r="F46" s="27">
        <f t="shared" si="16"/>
        <v>306.76799999999997</v>
      </c>
      <c r="G46" s="27">
        <f t="shared" si="16"/>
        <v>222.37249999999995</v>
      </c>
      <c r="H46" s="27">
        <f t="shared" si="16"/>
        <v>256.90350000000001</v>
      </c>
      <c r="I46" s="101">
        <f t="shared" si="14"/>
        <v>1712.1790000000001</v>
      </c>
      <c r="K46" s="77" t="s">
        <v>10</v>
      </c>
      <c r="L46" s="81">
        <f>SUM(L39:L45)</f>
        <v>35.800000000000004</v>
      </c>
      <c r="M46" s="27">
        <f>SUM(M39:M45)</f>
        <v>55.5</v>
      </c>
      <c r="N46" s="27">
        <f>SUM(N39:N45)</f>
        <v>102.8</v>
      </c>
      <c r="O46" s="27">
        <f>SUM(O39:O45)</f>
        <v>42.8</v>
      </c>
      <c r="P46" s="27">
        <f>SUM(P39:P45)</f>
        <v>0</v>
      </c>
      <c r="Q46" s="101">
        <f t="shared" si="15"/>
        <v>236.90000000000003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70</v>
      </c>
      <c r="C47" s="30">
        <v>69</v>
      </c>
      <c r="D47" s="30">
        <v>68</v>
      </c>
      <c r="E47" s="30">
        <v>66.5</v>
      </c>
      <c r="F47" s="30">
        <v>66</v>
      </c>
      <c r="G47" s="30">
        <v>65.5</v>
      </c>
      <c r="H47" s="30">
        <v>64.5</v>
      </c>
      <c r="I47" s="102">
        <f>+((I46/I48)/7)*1000</f>
        <v>66.793282359366458</v>
      </c>
      <c r="K47" s="110" t="s">
        <v>19</v>
      </c>
      <c r="L47" s="82">
        <v>72</v>
      </c>
      <c r="M47" s="30">
        <v>72</v>
      </c>
      <c r="N47" s="30">
        <v>72</v>
      </c>
      <c r="O47" s="30">
        <v>72</v>
      </c>
      <c r="P47" s="30"/>
      <c r="Q47" s="102">
        <f>+((Q46/Q48)/7)*1000</f>
        <v>72.006079027355639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110</v>
      </c>
      <c r="N48" s="65">
        <v>204</v>
      </c>
      <c r="O48" s="65">
        <v>85</v>
      </c>
      <c r="P48" s="65"/>
      <c r="Q48" s="112">
        <f>SUM(L48:P48)</f>
        <v>470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27.283333333333331</v>
      </c>
      <c r="C49" s="38">
        <f t="shared" si="17"/>
        <v>55.67199999999999</v>
      </c>
      <c r="D49" s="38">
        <f t="shared" si="17"/>
        <v>47.385333333333328</v>
      </c>
      <c r="E49" s="38">
        <f t="shared" si="17"/>
        <v>61.371000000000002</v>
      </c>
      <c r="F49" s="38">
        <f t="shared" si="17"/>
        <v>62.255999999999993</v>
      </c>
      <c r="G49" s="38">
        <f t="shared" si="17"/>
        <v>44.924166666666657</v>
      </c>
      <c r="H49" s="38">
        <f t="shared" si="17"/>
        <v>51.301166666666667</v>
      </c>
      <c r="I49" s="104">
        <f>((I46*1000)/I48)/7</f>
        <v>66.793282359366472</v>
      </c>
      <c r="K49" s="95" t="s">
        <v>21</v>
      </c>
      <c r="L49" s="84">
        <f t="shared" ref="L49:P49" si="18">((L48*L47)*7/1000-L39-L40)/3</f>
        <v>7.3280000000000003</v>
      </c>
      <c r="M49" s="38">
        <f t="shared" si="18"/>
        <v>11.280000000000001</v>
      </c>
      <c r="N49" s="38">
        <f t="shared" si="18"/>
        <v>20.938666666666666</v>
      </c>
      <c r="O49" s="38">
        <f t="shared" si="18"/>
        <v>8.4133333333333358</v>
      </c>
      <c r="P49" s="38">
        <f t="shared" si="18"/>
        <v>0</v>
      </c>
      <c r="Q49" s="113">
        <f>((Q46*1000)/Q48)/7</f>
        <v>72.006079027355639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129.85</v>
      </c>
      <c r="C50" s="42">
        <f t="shared" si="19"/>
        <v>266.61599999999999</v>
      </c>
      <c r="D50" s="42">
        <f t="shared" si="19"/>
        <v>228.95599999999999</v>
      </c>
      <c r="E50" s="42">
        <f t="shared" si="19"/>
        <v>300.71300000000002</v>
      </c>
      <c r="F50" s="42">
        <f t="shared" si="19"/>
        <v>306.76799999999997</v>
      </c>
      <c r="G50" s="42">
        <f t="shared" si="19"/>
        <v>222.3725</v>
      </c>
      <c r="H50" s="42">
        <f t="shared" si="19"/>
        <v>256.90350000000001</v>
      </c>
      <c r="I50" s="87"/>
      <c r="K50" s="96" t="s">
        <v>22</v>
      </c>
      <c r="L50" s="85">
        <f>((L48*L47)*7)/1000</f>
        <v>35.783999999999999</v>
      </c>
      <c r="M50" s="42">
        <f>((M48*M47)*7)/1000</f>
        <v>55.44</v>
      </c>
      <c r="N50" s="42">
        <f>((N48*N47)*7)/1000</f>
        <v>102.816</v>
      </c>
      <c r="O50" s="42">
        <f>((O48*O47)*7)/1000</f>
        <v>42.84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69.999999999999986</v>
      </c>
      <c r="C51" s="47">
        <f t="shared" si="20"/>
        <v>68.999999999999986</v>
      </c>
      <c r="D51" s="47">
        <f t="shared" si="20"/>
        <v>67.999999999999986</v>
      </c>
      <c r="E51" s="47">
        <f t="shared" si="20"/>
        <v>66.5</v>
      </c>
      <c r="F51" s="47">
        <f t="shared" si="20"/>
        <v>65.999999999999986</v>
      </c>
      <c r="G51" s="47">
        <f t="shared" si="20"/>
        <v>65.499999999999986</v>
      </c>
      <c r="H51" s="47">
        <f t="shared" si="20"/>
        <v>64.5</v>
      </c>
      <c r="I51" s="105"/>
      <c r="J51" s="50"/>
      <c r="K51" s="97" t="s">
        <v>23</v>
      </c>
      <c r="L51" s="86">
        <f>+(L46/L48)/7*1000</f>
        <v>72.032193158953731</v>
      </c>
      <c r="M51" s="47">
        <f>+(M46/M48)/7*1000</f>
        <v>72.077922077922068</v>
      </c>
      <c r="N51" s="47">
        <f>+(N46/N48)/7*1000</f>
        <v>71.988795518207283</v>
      </c>
      <c r="O51" s="47">
        <f>+(O46/O48)/7*1000</f>
        <v>71.932773109243698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52" t="s">
        <v>25</v>
      </c>
      <c r="C55" s="453"/>
      <c r="D55" s="453"/>
      <c r="E55" s="453"/>
      <c r="F55" s="4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40.799999999999997</v>
      </c>
      <c r="C58" s="79">
        <v>49.9</v>
      </c>
      <c r="D58" s="79">
        <v>40.299999999999997</v>
      </c>
      <c r="E58" s="79">
        <v>37.5</v>
      </c>
      <c r="F58" s="79"/>
      <c r="G58" s="101">
        <f t="shared" ref="G58:G65" si="21">SUM(B58:F58)</f>
        <v>168.5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40.799999999999997</v>
      </c>
      <c r="C59" s="79">
        <v>49.9</v>
      </c>
      <c r="D59" s="79">
        <v>40.299999999999997</v>
      </c>
      <c r="E59" s="79">
        <v>37.5</v>
      </c>
      <c r="F59" s="79"/>
      <c r="G59" s="101">
        <f t="shared" si="21"/>
        <v>168.5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41.6</v>
      </c>
      <c r="C61" s="79">
        <v>51.2</v>
      </c>
      <c r="D61" s="79">
        <v>41.6</v>
      </c>
      <c r="E61" s="79">
        <v>38.6</v>
      </c>
      <c r="F61" s="79"/>
      <c r="G61" s="101">
        <f t="shared" si="21"/>
        <v>173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47</v>
      </c>
      <c r="C62" s="79">
        <v>47.8</v>
      </c>
      <c r="D62" s="79">
        <v>46.5</v>
      </c>
      <c r="E62" s="79">
        <v>31.7</v>
      </c>
      <c r="F62" s="79"/>
      <c r="G62" s="101">
        <f t="shared" si="21"/>
        <v>173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47</v>
      </c>
      <c r="C64" s="79">
        <v>47.8</v>
      </c>
      <c r="D64" s="79">
        <v>46.5</v>
      </c>
      <c r="E64" s="79">
        <v>31.7</v>
      </c>
      <c r="F64" s="79"/>
      <c r="G64" s="101">
        <f t="shared" si="21"/>
        <v>173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217.2</v>
      </c>
      <c r="C65" s="27">
        <f t="shared" ref="C65:F65" si="22">SUM(C58:C64)</f>
        <v>246.60000000000002</v>
      </c>
      <c r="D65" s="27">
        <f t="shared" si="22"/>
        <v>215.2</v>
      </c>
      <c r="E65" s="27">
        <f t="shared" si="22"/>
        <v>176.99999999999997</v>
      </c>
      <c r="F65" s="27">
        <f t="shared" si="22"/>
        <v>0</v>
      </c>
      <c r="G65" s="101">
        <f t="shared" si="21"/>
        <v>856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77</v>
      </c>
      <c r="C66" s="30">
        <v>77</v>
      </c>
      <c r="D66" s="30">
        <v>77</v>
      </c>
      <c r="E66" s="30">
        <v>77</v>
      </c>
      <c r="F66" s="30"/>
      <c r="G66" s="102">
        <f>+((G65/G67)/7)*1000</f>
        <v>77.445037546367516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>
        <v>289</v>
      </c>
      <c r="F67" s="65"/>
      <c r="G67" s="112">
        <f>SUM(B67:F67)</f>
        <v>1579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49.876999999999988</v>
      </c>
      <c r="C68" s="38">
        <f t="shared" si="23"/>
        <v>45.067999999999991</v>
      </c>
      <c r="D68" s="38">
        <f t="shared" si="23"/>
        <v>49.491666666666653</v>
      </c>
      <c r="E68" s="38">
        <f t="shared" si="23"/>
        <v>26.923666666666662</v>
      </c>
      <c r="F68" s="38">
        <f t="shared" si="23"/>
        <v>0</v>
      </c>
      <c r="G68" s="116">
        <f>((G65*1000)/G67)/7</f>
        <v>77.445037546367502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231.23099999999999</v>
      </c>
      <c r="C69" s="42">
        <f>((C67*C66)*7)/1000</f>
        <v>235.00399999999999</v>
      </c>
      <c r="D69" s="42">
        <f>((D67*D66)*7)/1000</f>
        <v>229.07499999999999</v>
      </c>
      <c r="E69" s="42">
        <f>((E67*E66)*7)/1000</f>
        <v>155.77099999999999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72.327672327672332</v>
      </c>
      <c r="C70" s="47">
        <f>+(C65/C67)/7*1000</f>
        <v>80.799475753604199</v>
      </c>
      <c r="D70" s="47">
        <f>+(D65/D67)/7*1000</f>
        <v>72.336134453781511</v>
      </c>
      <c r="E70" s="47">
        <f>+(E65/E67)/7*1000</f>
        <v>87.493821057834893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239"/>
  <sheetViews>
    <sheetView topLeftCell="A46" zoomScale="30" zoomScaleNormal="30" workbookViewId="0">
      <selection activeCell="I67" sqref="I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Y3" s="2"/>
      <c r="Z3" s="2"/>
      <c r="AA3" s="2"/>
      <c r="AB3" s="2"/>
      <c r="AC3" s="2"/>
      <c r="AD3" s="1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9" t="s">
        <v>1</v>
      </c>
      <c r="B9" s="179"/>
      <c r="C9" s="179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9"/>
      <c r="B10" s="179"/>
      <c r="C10" s="1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9" t="s">
        <v>4</v>
      </c>
      <c r="B11" s="179"/>
      <c r="C11" s="179"/>
      <c r="D11" s="1"/>
      <c r="E11" s="177">
        <v>2</v>
      </c>
      <c r="F11" s="1"/>
      <c r="G11" s="1"/>
      <c r="H11" s="1"/>
      <c r="I11" s="1"/>
      <c r="J11" s="1"/>
      <c r="K11" s="461" t="s">
        <v>64</v>
      </c>
      <c r="L11" s="461"/>
      <c r="M11" s="178"/>
      <c r="N11" s="1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9"/>
      <c r="B12" s="179"/>
      <c r="C12" s="179"/>
      <c r="D12" s="1"/>
      <c r="E12" s="5"/>
      <c r="F12" s="1"/>
      <c r="G12" s="1"/>
      <c r="H12" s="1"/>
      <c r="I12" s="1"/>
      <c r="J12" s="1"/>
      <c r="K12" s="178"/>
      <c r="L12" s="178"/>
      <c r="M12" s="178"/>
      <c r="N12" s="1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9"/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8"/>
      <c r="M13" s="178"/>
      <c r="N13" s="178"/>
      <c r="O13" s="178"/>
      <c r="P13" s="178"/>
      <c r="Q13" s="178"/>
      <c r="R13" s="178"/>
      <c r="S13" s="178"/>
      <c r="T13" s="178"/>
      <c r="U13" s="178"/>
      <c r="V13" s="178"/>
      <c r="W13" s="1"/>
      <c r="X13" s="1"/>
      <c r="Y13" s="1"/>
    </row>
    <row r="14" spans="1:30" s="3" customFormat="1" ht="27" thickBot="1" x14ac:dyDescent="0.3">
      <c r="A14" s="1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25</v>
      </c>
      <c r="C15" s="467"/>
      <c r="D15" s="467"/>
      <c r="E15" s="467"/>
      <c r="F15" s="467"/>
      <c r="G15" s="467"/>
      <c r="H15" s="467"/>
      <c r="I15" s="467"/>
      <c r="J15" s="467"/>
      <c r="K15" s="467"/>
      <c r="L15" s="467"/>
      <c r="M15" s="467"/>
      <c r="N15" s="467"/>
      <c r="O15" s="468"/>
      <c r="P15" s="469" t="s">
        <v>8</v>
      </c>
      <c r="Q15" s="470"/>
      <c r="R15" s="470"/>
      <c r="S15" s="470"/>
      <c r="T15" s="470"/>
      <c r="U15" s="470"/>
      <c r="V15" s="470"/>
      <c r="W15" s="470"/>
      <c r="X15" s="471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34.818666666666672</v>
      </c>
      <c r="C18" s="23">
        <v>54.381333333333338</v>
      </c>
      <c r="D18" s="23">
        <v>65.706333333333333</v>
      </c>
      <c r="E18" s="23">
        <v>17.656833333333335</v>
      </c>
      <c r="F18" s="23">
        <v>44.879999999999995</v>
      </c>
      <c r="G18" s="23">
        <v>44.879999999999995</v>
      </c>
      <c r="H18" s="23">
        <v>43.279333333333341</v>
      </c>
      <c r="I18" s="23">
        <v>43.279333333333341</v>
      </c>
      <c r="J18" s="23">
        <v>41.040500000000002</v>
      </c>
      <c r="K18" s="23">
        <v>40.394000000000013</v>
      </c>
      <c r="L18" s="23">
        <v>37.186666666666667</v>
      </c>
      <c r="M18" s="23">
        <v>37.186666666666667</v>
      </c>
      <c r="N18" s="23">
        <v>33.856999999999992</v>
      </c>
      <c r="O18" s="23">
        <v>33.856999999999992</v>
      </c>
      <c r="P18" s="22">
        <v>26.723833333333332</v>
      </c>
      <c r="Q18" s="23">
        <v>51.820833333333326</v>
      </c>
      <c r="R18" s="23">
        <v>65.959000000000017</v>
      </c>
      <c r="S18" s="23">
        <v>44.1</v>
      </c>
      <c r="T18" s="23">
        <v>44.173333333333339</v>
      </c>
      <c r="U18" s="23">
        <v>69.343000000000004</v>
      </c>
      <c r="V18" s="23">
        <v>51.746666666666648</v>
      </c>
      <c r="W18" s="23">
        <v>45.872666666666667</v>
      </c>
      <c r="X18" s="24">
        <v>56.765666666666675</v>
      </c>
      <c r="Y18" s="25">
        <f t="shared" ref="Y18:Y25" si="0">SUM(B18:X18)</f>
        <v>1028.9086666666667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34.818666666666672</v>
      </c>
      <c r="C19" s="23">
        <v>54.381333333333338</v>
      </c>
      <c r="D19" s="23">
        <v>65.706333333333333</v>
      </c>
      <c r="E19" s="23">
        <v>17.656833333333335</v>
      </c>
      <c r="F19" s="23">
        <v>44.879999999999995</v>
      </c>
      <c r="G19" s="23">
        <v>44.879999999999995</v>
      </c>
      <c r="H19" s="23">
        <v>43.279333333333341</v>
      </c>
      <c r="I19" s="23">
        <v>43.279333333333341</v>
      </c>
      <c r="J19" s="23">
        <v>41.040500000000002</v>
      </c>
      <c r="K19" s="23">
        <v>40.394000000000013</v>
      </c>
      <c r="L19" s="23">
        <v>37.186666666666667</v>
      </c>
      <c r="M19" s="23">
        <v>37.186666666666667</v>
      </c>
      <c r="N19" s="23">
        <v>33.856999999999992</v>
      </c>
      <c r="O19" s="23">
        <v>33.856999999999992</v>
      </c>
      <c r="P19" s="22">
        <v>26.723833333333332</v>
      </c>
      <c r="Q19" s="23">
        <v>51.820833333333326</v>
      </c>
      <c r="R19" s="23">
        <v>65.959000000000017</v>
      </c>
      <c r="S19" s="23">
        <v>44.1</v>
      </c>
      <c r="T19" s="23">
        <v>44.173333333333339</v>
      </c>
      <c r="U19" s="23">
        <v>69.343000000000004</v>
      </c>
      <c r="V19" s="23">
        <v>51.746666666666648</v>
      </c>
      <c r="W19" s="23">
        <v>45.872666666666667</v>
      </c>
      <c r="X19" s="24">
        <v>56.765666666666675</v>
      </c>
      <c r="Y19" s="25">
        <f t="shared" si="0"/>
        <v>1028.9086666666667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37.110055555555554</v>
      </c>
      <c r="C21" s="23">
        <v>58.087111111111106</v>
      </c>
      <c r="D21" s="23">
        <v>71.432111111111098</v>
      </c>
      <c r="E21" s="23">
        <v>19.253944444444443</v>
      </c>
      <c r="F21" s="23">
        <v>49.25</v>
      </c>
      <c r="G21" s="23">
        <v>49.25</v>
      </c>
      <c r="H21" s="23">
        <v>49.696444444444438</v>
      </c>
      <c r="I21" s="23">
        <v>49.5471111111111</v>
      </c>
      <c r="J21" s="23">
        <v>46.278500000000001</v>
      </c>
      <c r="K21" s="23">
        <v>46.129666666666658</v>
      </c>
      <c r="L21" s="23">
        <v>42.875555555555557</v>
      </c>
      <c r="M21" s="23">
        <v>42.875555555555557</v>
      </c>
      <c r="N21" s="23">
        <v>39.490666666666669</v>
      </c>
      <c r="O21" s="23">
        <v>39.845333333333336</v>
      </c>
      <c r="P21" s="22">
        <v>27.586111111111109</v>
      </c>
      <c r="Q21" s="23">
        <v>54.755277777777792</v>
      </c>
      <c r="R21" s="23">
        <v>71.527333333333331</v>
      </c>
      <c r="S21" s="23">
        <v>48.708333333333336</v>
      </c>
      <c r="T21" s="23">
        <v>48.811111111111103</v>
      </c>
      <c r="U21" s="23">
        <v>78.165999999999997</v>
      </c>
      <c r="V21" s="23">
        <v>59.582222222222242</v>
      </c>
      <c r="W21" s="23">
        <v>53.614222222222217</v>
      </c>
      <c r="X21" s="24">
        <v>68.341555555555544</v>
      </c>
      <c r="Y21" s="25">
        <f t="shared" si="0"/>
        <v>1152.2142222222224</v>
      </c>
      <c r="AA21" s="2"/>
      <c r="AB21" s="19"/>
    </row>
    <row r="22" spans="1:32" ht="39.950000000000003" customHeight="1" x14ac:dyDescent="0.25">
      <c r="A22" s="91" t="s">
        <v>16</v>
      </c>
      <c r="B22" s="22">
        <v>37.110055555555554</v>
      </c>
      <c r="C22" s="23">
        <v>58.087111111111106</v>
      </c>
      <c r="D22" s="23">
        <v>71.432111111111098</v>
      </c>
      <c r="E22" s="23">
        <v>19.253944444444443</v>
      </c>
      <c r="F22" s="23">
        <v>49.25</v>
      </c>
      <c r="G22" s="23">
        <v>49.25</v>
      </c>
      <c r="H22" s="23">
        <v>49.696444444444438</v>
      </c>
      <c r="I22" s="23">
        <v>49.5471111111111</v>
      </c>
      <c r="J22" s="23">
        <v>46.278500000000001</v>
      </c>
      <c r="K22" s="23">
        <v>46.129666666666658</v>
      </c>
      <c r="L22" s="23">
        <v>42.875555555555557</v>
      </c>
      <c r="M22" s="23">
        <v>42.875555555555557</v>
      </c>
      <c r="N22" s="23">
        <v>39.490666666666669</v>
      </c>
      <c r="O22" s="23">
        <v>39.845333333333336</v>
      </c>
      <c r="P22" s="22">
        <v>27.586111111111109</v>
      </c>
      <c r="Q22" s="23">
        <v>54.755277777777792</v>
      </c>
      <c r="R22" s="23">
        <v>71.527333333333331</v>
      </c>
      <c r="S22" s="23">
        <v>48.708333333333336</v>
      </c>
      <c r="T22" s="23">
        <v>48.811111111111103</v>
      </c>
      <c r="U22" s="23">
        <v>78.165999999999997</v>
      </c>
      <c r="V22" s="23">
        <v>59.582222222222242</v>
      </c>
      <c r="W22" s="23">
        <v>53.614222222222217</v>
      </c>
      <c r="X22" s="24">
        <v>68.341555555555544</v>
      </c>
      <c r="Y22" s="25">
        <f t="shared" si="0"/>
        <v>1152.2142222222224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37.110055555555554</v>
      </c>
      <c r="C24" s="23">
        <v>58.087111111111106</v>
      </c>
      <c r="D24" s="23">
        <v>71.432111111111098</v>
      </c>
      <c r="E24" s="23">
        <v>19.253944444444443</v>
      </c>
      <c r="F24" s="23">
        <v>49.25</v>
      </c>
      <c r="G24" s="23">
        <v>49.25</v>
      </c>
      <c r="H24" s="23">
        <v>49.696444444444438</v>
      </c>
      <c r="I24" s="23">
        <v>49.5471111111111</v>
      </c>
      <c r="J24" s="23">
        <v>46.278500000000001</v>
      </c>
      <c r="K24" s="23">
        <v>46.129666666666658</v>
      </c>
      <c r="L24" s="23">
        <v>42.875555555555557</v>
      </c>
      <c r="M24" s="23">
        <v>42.875555555555557</v>
      </c>
      <c r="N24" s="23">
        <v>39.490666666666669</v>
      </c>
      <c r="O24" s="23">
        <v>39.845333333333336</v>
      </c>
      <c r="P24" s="22">
        <v>27.586111111111109</v>
      </c>
      <c r="Q24" s="23">
        <v>54.755277777777792</v>
      </c>
      <c r="R24" s="23">
        <v>71.527333333333331</v>
      </c>
      <c r="S24" s="23">
        <v>48.708333333333336</v>
      </c>
      <c r="T24" s="23">
        <v>48.811111111111103</v>
      </c>
      <c r="U24" s="23">
        <v>78.165999999999997</v>
      </c>
      <c r="V24" s="23">
        <v>59.582222222222242</v>
      </c>
      <c r="W24" s="23">
        <v>53.614222222222217</v>
      </c>
      <c r="X24" s="24">
        <v>68.341555555555544</v>
      </c>
      <c r="Y24" s="25">
        <f t="shared" si="0"/>
        <v>1152.2142222222224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180.96750000000003</v>
      </c>
      <c r="C25" s="27">
        <f t="shared" si="1"/>
        <v>283.024</v>
      </c>
      <c r="D25" s="27">
        <f t="shared" si="1"/>
        <v>345.709</v>
      </c>
      <c r="E25" s="27">
        <f t="shared" si="1"/>
        <v>93.075500000000005</v>
      </c>
      <c r="F25" s="27">
        <f t="shared" si="1"/>
        <v>237.51</v>
      </c>
      <c r="G25" s="27">
        <f t="shared" si="1"/>
        <v>237.51</v>
      </c>
      <c r="H25" s="27">
        <f t="shared" si="1"/>
        <v>235.648</v>
      </c>
      <c r="I25" s="27">
        <f t="shared" si="1"/>
        <v>235.19999999999996</v>
      </c>
      <c r="J25" s="27">
        <f t="shared" si="1"/>
        <v>220.91650000000001</v>
      </c>
      <c r="K25" s="27">
        <f t="shared" si="1"/>
        <v>219.17699999999999</v>
      </c>
      <c r="L25" s="27">
        <f t="shared" si="1"/>
        <v>203.00000000000003</v>
      </c>
      <c r="M25" s="27">
        <f t="shared" si="1"/>
        <v>203.00000000000003</v>
      </c>
      <c r="N25" s="27">
        <f t="shared" si="1"/>
        <v>186.18600000000001</v>
      </c>
      <c r="O25" s="27">
        <f t="shared" si="1"/>
        <v>187.25</v>
      </c>
      <c r="P25" s="26">
        <f>SUM(P18:P24)</f>
        <v>136.20599999999999</v>
      </c>
      <c r="Q25" s="27">
        <f t="shared" ref="Q25:S25" si="2">SUM(Q18:Q24)</f>
        <v>267.90750000000003</v>
      </c>
      <c r="R25" s="27">
        <f t="shared" si="2"/>
        <v>346.5</v>
      </c>
      <c r="S25" s="27">
        <f t="shared" si="2"/>
        <v>234.32500000000002</v>
      </c>
      <c r="T25" s="27">
        <f>SUM(T18:T24)</f>
        <v>234.77999999999997</v>
      </c>
      <c r="U25" s="27">
        <f t="shared" ref="U25:X25" si="3">SUM(U18:U24)</f>
        <v>373.18400000000003</v>
      </c>
      <c r="V25" s="27">
        <f t="shared" si="3"/>
        <v>282.24</v>
      </c>
      <c r="W25" s="27">
        <f t="shared" si="3"/>
        <v>252.58799999999999</v>
      </c>
      <c r="X25" s="28">
        <f t="shared" si="3"/>
        <v>318.55599999999998</v>
      </c>
      <c r="Y25" s="25">
        <f t="shared" si="0"/>
        <v>5514.4599999999991</v>
      </c>
    </row>
    <row r="26" spans="1:32" s="2" customFormat="1" ht="36.75" customHeight="1" x14ac:dyDescent="0.25">
      <c r="A26" s="93" t="s">
        <v>19</v>
      </c>
      <c r="B26" s="29">
        <v>67.5</v>
      </c>
      <c r="C26" s="30">
        <v>66.5</v>
      </c>
      <c r="D26" s="30">
        <v>65.5</v>
      </c>
      <c r="E26" s="30">
        <v>65.5</v>
      </c>
      <c r="F26" s="30">
        <v>65</v>
      </c>
      <c r="G26" s="30">
        <v>65</v>
      </c>
      <c r="H26" s="30">
        <v>64</v>
      </c>
      <c r="I26" s="30">
        <v>64</v>
      </c>
      <c r="J26" s="30">
        <v>63.5</v>
      </c>
      <c r="K26" s="30">
        <v>63</v>
      </c>
      <c r="L26" s="30">
        <v>62.5</v>
      </c>
      <c r="M26" s="30">
        <v>62.5</v>
      </c>
      <c r="N26" s="30">
        <v>62</v>
      </c>
      <c r="O26" s="30">
        <v>62.5</v>
      </c>
      <c r="P26" s="29">
        <v>69</v>
      </c>
      <c r="Q26" s="30">
        <v>67.5</v>
      </c>
      <c r="R26" s="30">
        <v>66</v>
      </c>
      <c r="S26" s="30">
        <v>65</v>
      </c>
      <c r="T26" s="30">
        <v>65</v>
      </c>
      <c r="U26" s="30">
        <v>64</v>
      </c>
      <c r="V26" s="30">
        <v>63</v>
      </c>
      <c r="W26" s="30">
        <v>62</v>
      </c>
      <c r="X26" s="31">
        <v>62</v>
      </c>
      <c r="Y26" s="32">
        <f>+((Y25/Y27)/7)*1000</f>
        <v>64.355853279960783</v>
      </c>
    </row>
    <row r="27" spans="1:32" s="2" customFormat="1" ht="33" customHeight="1" x14ac:dyDescent="0.25">
      <c r="A27" s="94" t="s">
        <v>20</v>
      </c>
      <c r="B27" s="33">
        <v>383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525</v>
      </c>
      <c r="J27" s="34">
        <v>497</v>
      </c>
      <c r="K27" s="34">
        <v>497</v>
      </c>
      <c r="L27" s="34">
        <v>464</v>
      </c>
      <c r="M27" s="34">
        <v>464</v>
      </c>
      <c r="N27" s="34">
        <v>429</v>
      </c>
      <c r="O27" s="34">
        <v>428</v>
      </c>
      <c r="P27" s="33">
        <v>282</v>
      </c>
      <c r="Q27" s="34">
        <v>567</v>
      </c>
      <c r="R27" s="34">
        <v>750</v>
      </c>
      <c r="S27" s="34">
        <v>515</v>
      </c>
      <c r="T27" s="34">
        <v>516</v>
      </c>
      <c r="U27" s="34">
        <v>833</v>
      </c>
      <c r="V27" s="34">
        <v>640</v>
      </c>
      <c r="W27" s="34">
        <v>582</v>
      </c>
      <c r="X27" s="35">
        <v>734</v>
      </c>
      <c r="Y27" s="36">
        <f>SUM(B27:X27)</f>
        <v>12241</v>
      </c>
      <c r="Z27" s="2">
        <f>((Y25*1000)/Y27)/7</f>
        <v>64.355853279960769</v>
      </c>
    </row>
    <row r="28" spans="1:32" s="2" customFormat="1" ht="33" customHeight="1" x14ac:dyDescent="0.25">
      <c r="A28" s="95" t="s">
        <v>21</v>
      </c>
      <c r="B28" s="37">
        <f>((B27*B26)*7/1000-B18-B19)/3</f>
        <v>37.110055555555554</v>
      </c>
      <c r="C28" s="38">
        <f t="shared" ref="C28:X28" si="4">((C27*C26)*7/1000-C18-C19)/3</f>
        <v>58.087111111111106</v>
      </c>
      <c r="D28" s="38">
        <f t="shared" si="4"/>
        <v>71.432111111111098</v>
      </c>
      <c r="E28" s="38">
        <f t="shared" si="4"/>
        <v>19.253944444444443</v>
      </c>
      <c r="F28" s="38">
        <f t="shared" si="4"/>
        <v>49.25</v>
      </c>
      <c r="G28" s="38">
        <f t="shared" si="4"/>
        <v>49.25</v>
      </c>
      <c r="H28" s="38">
        <f t="shared" si="4"/>
        <v>49.696444444444438</v>
      </c>
      <c r="I28" s="38">
        <f t="shared" si="4"/>
        <v>49.5471111111111</v>
      </c>
      <c r="J28" s="38">
        <f t="shared" si="4"/>
        <v>46.278500000000001</v>
      </c>
      <c r="K28" s="38">
        <f t="shared" si="4"/>
        <v>46.129666666666658</v>
      </c>
      <c r="L28" s="38">
        <f t="shared" si="4"/>
        <v>42.875555555555557</v>
      </c>
      <c r="M28" s="38">
        <f t="shared" si="4"/>
        <v>42.875555555555557</v>
      </c>
      <c r="N28" s="38">
        <f t="shared" si="4"/>
        <v>39.490666666666669</v>
      </c>
      <c r="O28" s="38">
        <f t="shared" si="4"/>
        <v>39.845333333333336</v>
      </c>
      <c r="P28" s="37">
        <f t="shared" si="4"/>
        <v>27.586111111111109</v>
      </c>
      <c r="Q28" s="38">
        <f t="shared" si="4"/>
        <v>54.755277777777792</v>
      </c>
      <c r="R28" s="38">
        <f t="shared" si="4"/>
        <v>71.527333333333331</v>
      </c>
      <c r="S28" s="38">
        <f t="shared" si="4"/>
        <v>48.708333333333336</v>
      </c>
      <c r="T28" s="38">
        <f t="shared" si="4"/>
        <v>48.811111111111103</v>
      </c>
      <c r="U28" s="38">
        <f t="shared" si="4"/>
        <v>78.165999999999997</v>
      </c>
      <c r="V28" s="38">
        <f t="shared" si="4"/>
        <v>59.582222222222242</v>
      </c>
      <c r="W28" s="38">
        <f t="shared" si="4"/>
        <v>53.614222222222217</v>
      </c>
      <c r="X28" s="39">
        <f t="shared" si="4"/>
        <v>68.341555555555544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180.9675</v>
      </c>
      <c r="C29" s="42">
        <f t="shared" si="5"/>
        <v>283.024</v>
      </c>
      <c r="D29" s="42">
        <f>((D27*D26)*7)/1000</f>
        <v>345.709</v>
      </c>
      <c r="E29" s="42">
        <f>((E27*E26)*7)/1000</f>
        <v>93.075500000000005</v>
      </c>
      <c r="F29" s="42">
        <f t="shared" ref="F29:G29" si="6">((F27*F26)*7)/1000</f>
        <v>237.51</v>
      </c>
      <c r="G29" s="42">
        <f t="shared" si="6"/>
        <v>237.51</v>
      </c>
      <c r="H29" s="42">
        <f>((H27*H26)*7)/1000</f>
        <v>235.648</v>
      </c>
      <c r="I29" s="42">
        <f t="shared" ref="I29:L29" si="7">((I27*I26)*7)/1000</f>
        <v>235.2</v>
      </c>
      <c r="J29" s="42">
        <f t="shared" si="7"/>
        <v>220.91650000000001</v>
      </c>
      <c r="K29" s="42">
        <f t="shared" si="7"/>
        <v>219.17699999999999</v>
      </c>
      <c r="L29" s="42">
        <f t="shared" si="7"/>
        <v>203</v>
      </c>
      <c r="M29" s="42">
        <f>((M27*M26)*7)/1000</f>
        <v>203</v>
      </c>
      <c r="N29" s="42">
        <f>((N27*N26)*7)/1000</f>
        <v>186.18600000000001</v>
      </c>
      <c r="O29" s="42">
        <f t="shared" ref="O29" si="8">((O27*O26)*7)/1000</f>
        <v>187.25</v>
      </c>
      <c r="P29" s="41">
        <f>((P27*P26)*7)/1000</f>
        <v>136.20599999999999</v>
      </c>
      <c r="Q29" s="42">
        <f>((Q27*Q26)*7)/1000</f>
        <v>267.90750000000003</v>
      </c>
      <c r="R29" s="42">
        <f t="shared" ref="R29:X29" si="9">((R27*R26)*7)/1000</f>
        <v>346.5</v>
      </c>
      <c r="S29" s="42">
        <f t="shared" si="9"/>
        <v>234.32499999999999</v>
      </c>
      <c r="T29" s="43">
        <f t="shared" si="9"/>
        <v>234.78</v>
      </c>
      <c r="U29" s="43">
        <f t="shared" si="9"/>
        <v>373.18400000000003</v>
      </c>
      <c r="V29" s="43">
        <f t="shared" si="9"/>
        <v>282.24</v>
      </c>
      <c r="W29" s="43">
        <f t="shared" si="9"/>
        <v>252.58799999999999</v>
      </c>
      <c r="X29" s="44">
        <f t="shared" si="9"/>
        <v>318.55599999999998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67.500000000000014</v>
      </c>
      <c r="C30" s="47">
        <f t="shared" si="10"/>
        <v>66.5</v>
      </c>
      <c r="D30" s="47">
        <f>+(D25/D27)/7*1000</f>
        <v>65.5</v>
      </c>
      <c r="E30" s="47">
        <f t="shared" ref="E30:G30" si="11">+(E25/E27)/7*1000</f>
        <v>65.5</v>
      </c>
      <c r="F30" s="47">
        <f t="shared" si="11"/>
        <v>64.999999999999986</v>
      </c>
      <c r="G30" s="47">
        <f t="shared" si="11"/>
        <v>64.999999999999986</v>
      </c>
      <c r="H30" s="47">
        <f>+(H25/H27)/7*1000</f>
        <v>64</v>
      </c>
      <c r="I30" s="47">
        <f t="shared" ref="I30:O30" si="12">+(I25/I27)/7*1000</f>
        <v>63.999999999999986</v>
      </c>
      <c r="J30" s="47">
        <f t="shared" si="12"/>
        <v>63.5</v>
      </c>
      <c r="K30" s="47">
        <f t="shared" si="12"/>
        <v>63</v>
      </c>
      <c r="L30" s="47">
        <f t="shared" si="12"/>
        <v>62.500000000000014</v>
      </c>
      <c r="M30" s="47">
        <f t="shared" si="12"/>
        <v>62.500000000000014</v>
      </c>
      <c r="N30" s="47">
        <f t="shared" si="12"/>
        <v>62</v>
      </c>
      <c r="O30" s="47">
        <f t="shared" si="12"/>
        <v>62.5</v>
      </c>
      <c r="P30" s="46">
        <f>+(P25/P27)/7*1000</f>
        <v>68.999999999999986</v>
      </c>
      <c r="Q30" s="47">
        <f t="shared" ref="Q30:X30" si="13">+(Q25/Q27)/7*1000</f>
        <v>67.5</v>
      </c>
      <c r="R30" s="47">
        <f t="shared" si="13"/>
        <v>66</v>
      </c>
      <c r="S30" s="47">
        <f t="shared" si="13"/>
        <v>65</v>
      </c>
      <c r="T30" s="47">
        <f t="shared" si="13"/>
        <v>64.999999999999986</v>
      </c>
      <c r="U30" s="47">
        <f t="shared" si="13"/>
        <v>64</v>
      </c>
      <c r="V30" s="47">
        <f t="shared" si="13"/>
        <v>63</v>
      </c>
      <c r="W30" s="47">
        <f t="shared" si="13"/>
        <v>62</v>
      </c>
      <c r="X30" s="48">
        <f t="shared" si="13"/>
        <v>62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3" t="s">
        <v>8</v>
      </c>
      <c r="M36" s="453"/>
      <c r="N36" s="453"/>
      <c r="O36" s="453"/>
      <c r="P36" s="45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27.283333333333331</v>
      </c>
      <c r="C39" s="79">
        <v>55.67199999999999</v>
      </c>
      <c r="D39" s="79">
        <v>47.385333333333328</v>
      </c>
      <c r="E39" s="79">
        <v>61.371000000000002</v>
      </c>
      <c r="F39" s="79">
        <v>62.255999999999993</v>
      </c>
      <c r="G39" s="79">
        <v>44.924166666666657</v>
      </c>
      <c r="H39" s="79">
        <v>51.301166666666667</v>
      </c>
      <c r="I39" s="101">
        <f t="shared" ref="I39:I46" si="14">SUM(B39:H39)</f>
        <v>350.19300000000004</v>
      </c>
      <c r="J39" s="138"/>
      <c r="K39" s="91" t="s">
        <v>12</v>
      </c>
      <c r="L39" s="79">
        <v>7.4</v>
      </c>
      <c r="M39" s="79">
        <v>11.3</v>
      </c>
      <c r="N39" s="79">
        <v>21</v>
      </c>
      <c r="O39" s="79"/>
      <c r="P39" s="79"/>
      <c r="Q39" s="101">
        <f t="shared" ref="Q39:Q46" si="15">SUM(L39:P39)</f>
        <v>39.700000000000003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27.283333333333331</v>
      </c>
      <c r="C40" s="79">
        <v>55.67199999999999</v>
      </c>
      <c r="D40" s="79">
        <v>47.385333333333328</v>
      </c>
      <c r="E40" s="79">
        <v>61.371000000000002</v>
      </c>
      <c r="F40" s="79">
        <v>62.255999999999993</v>
      </c>
      <c r="G40" s="79">
        <v>44.924166666666657</v>
      </c>
      <c r="H40" s="79">
        <v>51.301166666666667</v>
      </c>
      <c r="I40" s="101">
        <f t="shared" si="14"/>
        <v>350.19300000000004</v>
      </c>
      <c r="J40" s="2"/>
      <c r="K40" s="92" t="s">
        <v>13</v>
      </c>
      <c r="L40" s="79">
        <v>7.4</v>
      </c>
      <c r="M40" s="79">
        <v>11.3</v>
      </c>
      <c r="N40" s="79">
        <v>21</v>
      </c>
      <c r="O40" s="79"/>
      <c r="P40" s="79"/>
      <c r="Q40" s="101">
        <f t="shared" si="15"/>
        <v>39.700000000000003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27.567777777777781</v>
      </c>
      <c r="C42" s="79">
        <v>57.553333333333342</v>
      </c>
      <c r="D42" s="79">
        <v>49.778944444444441</v>
      </c>
      <c r="E42" s="79">
        <v>66.106666666666669</v>
      </c>
      <c r="F42" s="79">
        <v>68.498666666666665</v>
      </c>
      <c r="G42" s="79">
        <v>48.701388888888893</v>
      </c>
      <c r="H42" s="79">
        <v>56.080555555555556</v>
      </c>
      <c r="I42" s="101">
        <f t="shared" si="14"/>
        <v>374.28733333333338</v>
      </c>
      <c r="J42" s="2"/>
      <c r="K42" s="92" t="s">
        <v>15</v>
      </c>
      <c r="L42" s="79">
        <v>7.5</v>
      </c>
      <c r="M42" s="79">
        <v>11.6</v>
      </c>
      <c r="N42" s="79">
        <v>21.7</v>
      </c>
      <c r="O42" s="79"/>
      <c r="P42" s="79"/>
      <c r="Q42" s="101">
        <f t="shared" si="15"/>
        <v>40.799999999999997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27.567777777777781</v>
      </c>
      <c r="C43" s="79">
        <v>57.553333333333342</v>
      </c>
      <c r="D43" s="79">
        <v>49.778944444444441</v>
      </c>
      <c r="E43" s="79">
        <v>66.106666666666669</v>
      </c>
      <c r="F43" s="79">
        <v>68.498666666666665</v>
      </c>
      <c r="G43" s="79">
        <v>48.701388888888893</v>
      </c>
      <c r="H43" s="79">
        <v>56.080555555555556</v>
      </c>
      <c r="I43" s="101">
        <f t="shared" si="14"/>
        <v>374.28733333333338</v>
      </c>
      <c r="J43" s="2"/>
      <c r="K43" s="91" t="s">
        <v>16</v>
      </c>
      <c r="L43" s="79">
        <v>7.6</v>
      </c>
      <c r="M43" s="79">
        <v>11.7</v>
      </c>
      <c r="N43" s="79">
        <v>21.8</v>
      </c>
      <c r="O43" s="79"/>
      <c r="P43" s="79"/>
      <c r="Q43" s="101">
        <f t="shared" si="15"/>
        <v>41.099999999999994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27.567777777777781</v>
      </c>
      <c r="C45" s="79">
        <v>57.553333333333342</v>
      </c>
      <c r="D45" s="79">
        <v>49.778944444444441</v>
      </c>
      <c r="E45" s="79">
        <v>66.106666666666669</v>
      </c>
      <c r="F45" s="79">
        <v>68.498666666666665</v>
      </c>
      <c r="G45" s="79">
        <v>48.701388888888893</v>
      </c>
      <c r="H45" s="79">
        <v>56.080555555555556</v>
      </c>
      <c r="I45" s="101">
        <f t="shared" si="14"/>
        <v>374.28733333333338</v>
      </c>
      <c r="J45" s="2"/>
      <c r="K45" s="91" t="s">
        <v>18</v>
      </c>
      <c r="L45" s="79">
        <v>7.6</v>
      </c>
      <c r="M45" s="79">
        <v>11.7</v>
      </c>
      <c r="N45" s="79">
        <v>21.8</v>
      </c>
      <c r="O45" s="79"/>
      <c r="P45" s="79"/>
      <c r="Q45" s="101">
        <f t="shared" si="15"/>
        <v>41.099999999999994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137.27000000000001</v>
      </c>
      <c r="C46" s="27">
        <f t="shared" si="16"/>
        <v>284.00400000000002</v>
      </c>
      <c r="D46" s="27">
        <f t="shared" si="16"/>
        <v>244.10749999999999</v>
      </c>
      <c r="E46" s="27">
        <f t="shared" si="16"/>
        <v>321.06200000000001</v>
      </c>
      <c r="F46" s="27">
        <f t="shared" si="16"/>
        <v>330.00799999999998</v>
      </c>
      <c r="G46" s="27">
        <f t="shared" si="16"/>
        <v>235.95249999999999</v>
      </c>
      <c r="H46" s="27">
        <f t="shared" si="16"/>
        <v>270.84399999999999</v>
      </c>
      <c r="I46" s="101">
        <f t="shared" si="14"/>
        <v>1823.248</v>
      </c>
      <c r="K46" s="77" t="s">
        <v>10</v>
      </c>
      <c r="L46" s="81">
        <f>SUM(L39:L45)</f>
        <v>37.5</v>
      </c>
      <c r="M46" s="27">
        <f>SUM(M39:M45)</f>
        <v>57.600000000000009</v>
      </c>
      <c r="N46" s="27">
        <f>SUM(N39:N45)</f>
        <v>107.3</v>
      </c>
      <c r="O46" s="27">
        <f>SUM(O39:O45)</f>
        <v>0</v>
      </c>
      <c r="P46" s="27">
        <f>SUM(P39:P45)</f>
        <v>0</v>
      </c>
      <c r="Q46" s="101">
        <f t="shared" si="15"/>
        <v>202.4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74</v>
      </c>
      <c r="C47" s="30">
        <v>73.5</v>
      </c>
      <c r="D47" s="30">
        <v>72.5</v>
      </c>
      <c r="E47" s="30">
        <v>71</v>
      </c>
      <c r="F47" s="30">
        <v>71</v>
      </c>
      <c r="G47" s="30">
        <v>69.5</v>
      </c>
      <c r="H47" s="30">
        <v>68</v>
      </c>
      <c r="I47" s="102">
        <f>+((I46/I48)/7)*1000</f>
        <v>71.126160567995626</v>
      </c>
      <c r="K47" s="110" t="s">
        <v>19</v>
      </c>
      <c r="L47" s="82">
        <v>75.5</v>
      </c>
      <c r="M47" s="30">
        <v>75.5</v>
      </c>
      <c r="N47" s="30">
        <v>75.5</v>
      </c>
      <c r="O47" s="30"/>
      <c r="P47" s="30"/>
      <c r="Q47" s="102">
        <f>+((Q46/Q48)/7)*1000</f>
        <v>75.494218575158513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481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3662</v>
      </c>
      <c r="J48" s="64"/>
      <c r="K48" s="94" t="s">
        <v>20</v>
      </c>
      <c r="L48" s="106">
        <v>71</v>
      </c>
      <c r="M48" s="65">
        <v>109</v>
      </c>
      <c r="N48" s="65">
        <v>203</v>
      </c>
      <c r="O48" s="65"/>
      <c r="P48" s="65"/>
      <c r="Q48" s="112">
        <f>SUM(L48:P48)</f>
        <v>383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27.567777777777781</v>
      </c>
      <c r="C49" s="38">
        <f t="shared" si="17"/>
        <v>57.553333333333342</v>
      </c>
      <c r="D49" s="38">
        <f t="shared" si="17"/>
        <v>49.778944444444441</v>
      </c>
      <c r="E49" s="38">
        <f t="shared" si="17"/>
        <v>66.106666666666669</v>
      </c>
      <c r="F49" s="38">
        <f t="shared" si="17"/>
        <v>68.498666666666665</v>
      </c>
      <c r="G49" s="38">
        <f t="shared" si="17"/>
        <v>48.701388888888893</v>
      </c>
      <c r="H49" s="38">
        <f t="shared" si="17"/>
        <v>56.080555555555556</v>
      </c>
      <c r="I49" s="104">
        <f>((I46*1000)/I48)/7</f>
        <v>71.126160567995626</v>
      </c>
      <c r="K49" s="95" t="s">
        <v>21</v>
      </c>
      <c r="L49" s="84">
        <f t="shared" ref="L49:P49" si="18">((L48*L47)*7/1000-L39-L40)/3</f>
        <v>7.5745000000000005</v>
      </c>
      <c r="M49" s="38">
        <f t="shared" si="18"/>
        <v>11.668833333333334</v>
      </c>
      <c r="N49" s="38">
        <f t="shared" si="18"/>
        <v>21.761833333333332</v>
      </c>
      <c r="O49" s="38">
        <f t="shared" si="18"/>
        <v>0</v>
      </c>
      <c r="P49" s="38">
        <f t="shared" si="18"/>
        <v>0</v>
      </c>
      <c r="Q49" s="113">
        <f>((Q46*1000)/Q48)/7</f>
        <v>75.494218575158513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137.27000000000001</v>
      </c>
      <c r="C50" s="42">
        <f t="shared" si="19"/>
        <v>284.00400000000002</v>
      </c>
      <c r="D50" s="42">
        <f t="shared" si="19"/>
        <v>244.10749999999999</v>
      </c>
      <c r="E50" s="42">
        <f t="shared" si="19"/>
        <v>321.06200000000001</v>
      </c>
      <c r="F50" s="42">
        <f t="shared" si="19"/>
        <v>330.00799999999998</v>
      </c>
      <c r="G50" s="42">
        <f t="shared" si="19"/>
        <v>235.95249999999999</v>
      </c>
      <c r="H50" s="42">
        <f t="shared" si="19"/>
        <v>270.84399999999999</v>
      </c>
      <c r="I50" s="87"/>
      <c r="K50" s="96" t="s">
        <v>22</v>
      </c>
      <c r="L50" s="85">
        <f>((L48*L47)*7)/1000</f>
        <v>37.523499999999999</v>
      </c>
      <c r="M50" s="42">
        <f>((M48*M47)*7)/1000</f>
        <v>57.606499999999997</v>
      </c>
      <c r="N50" s="42">
        <f>((N48*N47)*7)/1000</f>
        <v>107.2855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74</v>
      </c>
      <c r="C51" s="47">
        <f t="shared" si="20"/>
        <v>73.500000000000014</v>
      </c>
      <c r="D51" s="47">
        <f t="shared" si="20"/>
        <v>72.5</v>
      </c>
      <c r="E51" s="47">
        <f t="shared" si="20"/>
        <v>71</v>
      </c>
      <c r="F51" s="47">
        <f t="shared" si="20"/>
        <v>71</v>
      </c>
      <c r="G51" s="47">
        <f t="shared" si="20"/>
        <v>69.499999999999986</v>
      </c>
      <c r="H51" s="47">
        <f t="shared" si="20"/>
        <v>67.999999999999986</v>
      </c>
      <c r="I51" s="105"/>
      <c r="J51" s="50"/>
      <c r="K51" s="97" t="s">
        <v>23</v>
      </c>
      <c r="L51" s="86">
        <f>+(L46/L48)/7*1000</f>
        <v>75.452716297786708</v>
      </c>
      <c r="M51" s="47">
        <f>+(M46/M48)/7*1000</f>
        <v>75.491480996068162</v>
      </c>
      <c r="N51" s="47">
        <f>+(N46/N48)/7*1000</f>
        <v>75.510204081632651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52" t="s">
        <v>25</v>
      </c>
      <c r="C55" s="453"/>
      <c r="D55" s="453"/>
      <c r="E55" s="453"/>
      <c r="F55" s="4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47</v>
      </c>
      <c r="C58" s="79">
        <v>47.8</v>
      </c>
      <c r="D58" s="79">
        <v>46.5</v>
      </c>
      <c r="E58" s="79"/>
      <c r="F58" s="79"/>
      <c r="G58" s="101">
        <f t="shared" ref="G58:G65" si="21">SUM(B58:F58)</f>
        <v>141.30000000000001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47</v>
      </c>
      <c r="C59" s="79">
        <v>47.8</v>
      </c>
      <c r="D59" s="79">
        <v>46.5</v>
      </c>
      <c r="E59" s="79"/>
      <c r="F59" s="79"/>
      <c r="G59" s="101">
        <f t="shared" si="21"/>
        <v>141.30000000000001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48.7</v>
      </c>
      <c r="C61" s="79">
        <v>47.7</v>
      </c>
      <c r="D61" s="79">
        <v>48.3</v>
      </c>
      <c r="E61" s="79"/>
      <c r="F61" s="79"/>
      <c r="G61" s="101">
        <f t="shared" si="21"/>
        <v>144.69999999999999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48.7</v>
      </c>
      <c r="C62" s="79">
        <v>47.7</v>
      </c>
      <c r="D62" s="79">
        <v>48.3</v>
      </c>
      <c r="E62" s="79"/>
      <c r="F62" s="79"/>
      <c r="G62" s="101">
        <f t="shared" si="21"/>
        <v>144.69999999999999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48.7</v>
      </c>
      <c r="C64" s="79">
        <v>47.7</v>
      </c>
      <c r="D64" s="79">
        <v>48.4</v>
      </c>
      <c r="E64" s="79"/>
      <c r="F64" s="79"/>
      <c r="G64" s="101">
        <f t="shared" si="21"/>
        <v>144.80000000000001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240.09999999999997</v>
      </c>
      <c r="C65" s="27">
        <f t="shared" ref="C65:F65" si="22">SUM(C58:C64)</f>
        <v>238.7</v>
      </c>
      <c r="D65" s="27">
        <f t="shared" si="22"/>
        <v>238.00000000000003</v>
      </c>
      <c r="E65" s="27">
        <f t="shared" si="22"/>
        <v>0</v>
      </c>
      <c r="F65" s="27">
        <f t="shared" si="22"/>
        <v>0</v>
      </c>
      <c r="G65" s="101">
        <f t="shared" si="21"/>
        <v>716.8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80</v>
      </c>
      <c r="C66" s="30">
        <v>80</v>
      </c>
      <c r="D66" s="30">
        <v>80</v>
      </c>
      <c r="E66" s="30"/>
      <c r="F66" s="30"/>
      <c r="G66" s="102">
        <f>+((G65/G67)/7)*1000</f>
        <v>79.999999999999986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426</v>
      </c>
      <c r="D67" s="65">
        <v>425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48.74666666666667</v>
      </c>
      <c r="C68" s="38">
        <f t="shared" si="23"/>
        <v>47.653333333333329</v>
      </c>
      <c r="D68" s="38">
        <f t="shared" si="23"/>
        <v>48.333333333333336</v>
      </c>
      <c r="E68" s="38">
        <f t="shared" si="23"/>
        <v>0</v>
      </c>
      <c r="F68" s="38">
        <f t="shared" si="23"/>
        <v>0</v>
      </c>
      <c r="G68" s="116">
        <f>((G65*1000)/G67)/7</f>
        <v>80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240.24</v>
      </c>
      <c r="C69" s="42">
        <f>((C67*C66)*7)/1000</f>
        <v>238.56</v>
      </c>
      <c r="D69" s="42">
        <f>((D67*D66)*7)/1000</f>
        <v>238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79.953379953379937</v>
      </c>
      <c r="C70" s="47">
        <f>+(C65/C67)/7*1000</f>
        <v>80.046948356807505</v>
      </c>
      <c r="D70" s="47">
        <f>+(D65/D67)/7*1000</f>
        <v>80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239"/>
  <sheetViews>
    <sheetView topLeftCell="D13" zoomScale="30" zoomScaleNormal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  <c r="Q3" s="180"/>
      <c r="R3" s="180"/>
      <c r="S3" s="180"/>
      <c r="T3" s="180"/>
      <c r="U3" s="180"/>
      <c r="V3" s="180"/>
      <c r="W3" s="180"/>
      <c r="X3" s="180"/>
      <c r="Y3" s="2"/>
      <c r="Z3" s="2"/>
      <c r="AA3" s="2"/>
      <c r="AB3" s="2"/>
      <c r="AC3" s="2"/>
      <c r="AD3" s="1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0" t="s">
        <v>1</v>
      </c>
      <c r="B9" s="180"/>
      <c r="C9" s="180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0"/>
      <c r="B10" s="180"/>
      <c r="C10" s="1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0" t="s">
        <v>4</v>
      </c>
      <c r="B11" s="180"/>
      <c r="C11" s="180"/>
      <c r="D11" s="1"/>
      <c r="E11" s="181">
        <v>2</v>
      </c>
      <c r="F11" s="1"/>
      <c r="G11" s="1"/>
      <c r="H11" s="1"/>
      <c r="I11" s="1"/>
      <c r="J11" s="1"/>
      <c r="K11" s="461" t="s">
        <v>65</v>
      </c>
      <c r="L11" s="461"/>
      <c r="M11" s="182"/>
      <c r="N11" s="1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0"/>
      <c r="B12" s="180"/>
      <c r="C12" s="180"/>
      <c r="D12" s="1"/>
      <c r="E12" s="5"/>
      <c r="F12" s="1"/>
      <c r="G12" s="1"/>
      <c r="H12" s="1"/>
      <c r="I12" s="1"/>
      <c r="J12" s="1"/>
      <c r="K12" s="182"/>
      <c r="L12" s="182"/>
      <c r="M12" s="182"/>
      <c r="N12" s="1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0"/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"/>
      <c r="X13" s="1"/>
      <c r="Y13" s="1"/>
    </row>
    <row r="14" spans="1:30" s="3" customFormat="1" ht="27" thickBot="1" x14ac:dyDescent="0.3">
      <c r="A14" s="1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25</v>
      </c>
      <c r="C15" s="467"/>
      <c r="D15" s="467"/>
      <c r="E15" s="467"/>
      <c r="F15" s="467"/>
      <c r="G15" s="467"/>
      <c r="H15" s="467"/>
      <c r="I15" s="467"/>
      <c r="J15" s="467"/>
      <c r="K15" s="467"/>
      <c r="L15" s="467"/>
      <c r="M15" s="467"/>
      <c r="N15" s="467"/>
      <c r="O15" s="468"/>
      <c r="P15" s="469" t="s">
        <v>8</v>
      </c>
      <c r="Q15" s="470"/>
      <c r="R15" s="470"/>
      <c r="S15" s="470"/>
      <c r="T15" s="470"/>
      <c r="U15" s="470"/>
      <c r="V15" s="470"/>
      <c r="W15" s="470"/>
      <c r="X15" s="471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37.110055555555554</v>
      </c>
      <c r="C18" s="23">
        <v>58.087111111111106</v>
      </c>
      <c r="D18" s="23">
        <v>71.432111111111098</v>
      </c>
      <c r="E18" s="23">
        <v>19.253944444444443</v>
      </c>
      <c r="F18" s="23">
        <v>49.25</v>
      </c>
      <c r="G18" s="23">
        <v>49.25</v>
      </c>
      <c r="H18" s="23">
        <v>49.696444444444438</v>
      </c>
      <c r="I18" s="23">
        <v>49.5471111111111</v>
      </c>
      <c r="J18" s="23">
        <v>46.278500000000001</v>
      </c>
      <c r="K18" s="23">
        <v>46.129666666666658</v>
      </c>
      <c r="L18" s="23">
        <v>42.875555555555557</v>
      </c>
      <c r="M18" s="23">
        <v>42.875555555555557</v>
      </c>
      <c r="N18" s="23">
        <v>39.490666666666669</v>
      </c>
      <c r="O18" s="23">
        <v>39.845333333333336</v>
      </c>
      <c r="P18" s="22">
        <v>27.586111111111109</v>
      </c>
      <c r="Q18" s="23">
        <v>54.755277777777792</v>
      </c>
      <c r="R18" s="23">
        <v>71.527333333333331</v>
      </c>
      <c r="S18" s="23">
        <v>48.708333333333336</v>
      </c>
      <c r="T18" s="23">
        <v>48.811111111111103</v>
      </c>
      <c r="U18" s="23">
        <v>78.165999999999997</v>
      </c>
      <c r="V18" s="23">
        <v>59.582222222222242</v>
      </c>
      <c r="W18" s="23">
        <v>53.614222222222217</v>
      </c>
      <c r="X18" s="24">
        <v>68.341555555555544</v>
      </c>
      <c r="Y18" s="25">
        <f t="shared" ref="Y18:Y25" si="0">SUM(B18:X18)</f>
        <v>1152.2142222222224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37.110055555555554</v>
      </c>
      <c r="C19" s="23">
        <v>58.087111111111106</v>
      </c>
      <c r="D19" s="23">
        <v>71.432111111111098</v>
      </c>
      <c r="E19" s="23">
        <v>19.253944444444443</v>
      </c>
      <c r="F19" s="23">
        <v>49.25</v>
      </c>
      <c r="G19" s="23">
        <v>49.25</v>
      </c>
      <c r="H19" s="23">
        <v>49.696444444444438</v>
      </c>
      <c r="I19" s="23">
        <v>49.5471111111111</v>
      </c>
      <c r="J19" s="23">
        <v>46.278500000000001</v>
      </c>
      <c r="K19" s="23">
        <v>46.129666666666658</v>
      </c>
      <c r="L19" s="23">
        <v>42.875555555555557</v>
      </c>
      <c r="M19" s="23">
        <v>42.875555555555557</v>
      </c>
      <c r="N19" s="23">
        <v>39.490666666666669</v>
      </c>
      <c r="O19" s="23">
        <v>39.845333333333336</v>
      </c>
      <c r="P19" s="22">
        <v>27.586111111111109</v>
      </c>
      <c r="Q19" s="23">
        <v>54.755277777777792</v>
      </c>
      <c r="R19" s="23">
        <v>71.527333333333331</v>
      </c>
      <c r="S19" s="23">
        <v>48.708333333333336</v>
      </c>
      <c r="T19" s="23">
        <v>48.811111111111103</v>
      </c>
      <c r="U19" s="23">
        <v>78.165999999999997</v>
      </c>
      <c r="V19" s="23">
        <v>59.582222222222242</v>
      </c>
      <c r="W19" s="23">
        <v>53.614222222222217</v>
      </c>
      <c r="X19" s="24">
        <v>68.341555555555544</v>
      </c>
      <c r="Y19" s="25">
        <f t="shared" si="0"/>
        <v>1152.2142222222224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40.156962962962957</v>
      </c>
      <c r="C21" s="23">
        <v>62.709925925925916</v>
      </c>
      <c r="D21" s="23">
        <v>76.411592592592584</v>
      </c>
      <c r="E21" s="23">
        <v>20.557537037037036</v>
      </c>
      <c r="F21" s="23">
        <v>52.426666666666669</v>
      </c>
      <c r="G21" s="23">
        <v>52.426666666666669</v>
      </c>
      <c r="H21" s="23">
        <v>51.555037037037039</v>
      </c>
      <c r="I21" s="23">
        <v>51.332592592592611</v>
      </c>
      <c r="J21" s="23">
        <v>48.584833333333329</v>
      </c>
      <c r="K21" s="23">
        <v>47.945555555555565</v>
      </c>
      <c r="L21" s="23">
        <v>45.037629629629627</v>
      </c>
      <c r="M21" s="23">
        <v>45.037629629629627</v>
      </c>
      <c r="N21" s="23">
        <v>41.24038888888888</v>
      </c>
      <c r="O21" s="23">
        <v>40.846444444444437</v>
      </c>
      <c r="P21" s="22">
        <v>29.955925925925925</v>
      </c>
      <c r="Q21" s="23">
        <v>59.413981481481471</v>
      </c>
      <c r="R21" s="23">
        <v>76.399444444444441</v>
      </c>
      <c r="S21" s="23">
        <v>51.644444444444439</v>
      </c>
      <c r="T21" s="23">
        <v>51.739259259259264</v>
      </c>
      <c r="U21" s="23">
        <v>82.00233333333334</v>
      </c>
      <c r="V21" s="23">
        <v>61.82518518518517</v>
      </c>
      <c r="W21" s="23">
        <v>55.08685185185184</v>
      </c>
      <c r="X21" s="24">
        <v>69.187629629629626</v>
      </c>
      <c r="Y21" s="25">
        <f t="shared" si="0"/>
        <v>1213.5245185185181</v>
      </c>
      <c r="AA21" s="2"/>
      <c r="AB21" s="19"/>
    </row>
    <row r="22" spans="1:32" ht="39.950000000000003" customHeight="1" x14ac:dyDescent="0.25">
      <c r="A22" s="91" t="s">
        <v>16</v>
      </c>
      <c r="B22" s="22">
        <v>40.156962962962957</v>
      </c>
      <c r="C22" s="23">
        <v>62.709925925925916</v>
      </c>
      <c r="D22" s="23">
        <v>76.411592592592584</v>
      </c>
      <c r="E22" s="23">
        <v>20.557537037037036</v>
      </c>
      <c r="F22" s="23">
        <v>52.426666666666669</v>
      </c>
      <c r="G22" s="23">
        <v>52.426666666666669</v>
      </c>
      <c r="H22" s="23">
        <v>51.555037037037039</v>
      </c>
      <c r="I22" s="23">
        <v>51.332592592592611</v>
      </c>
      <c r="J22" s="23">
        <v>48.584833333333329</v>
      </c>
      <c r="K22" s="23">
        <v>47.945555555555565</v>
      </c>
      <c r="L22" s="23">
        <v>45.037629629629627</v>
      </c>
      <c r="M22" s="23">
        <v>45.037629629629627</v>
      </c>
      <c r="N22" s="23">
        <v>41.24038888888888</v>
      </c>
      <c r="O22" s="23">
        <v>40.846444444444437</v>
      </c>
      <c r="P22" s="22">
        <v>29.955925925925925</v>
      </c>
      <c r="Q22" s="23">
        <v>59.413981481481471</v>
      </c>
      <c r="R22" s="23">
        <v>76.399444444444441</v>
      </c>
      <c r="S22" s="23">
        <v>51.644444444444439</v>
      </c>
      <c r="T22" s="23">
        <v>51.739259259259264</v>
      </c>
      <c r="U22" s="23">
        <v>82.00233333333334</v>
      </c>
      <c r="V22" s="23">
        <v>61.82518518518517</v>
      </c>
      <c r="W22" s="23">
        <v>55.08685185185184</v>
      </c>
      <c r="X22" s="24">
        <v>69.187629629629626</v>
      </c>
      <c r="Y22" s="25">
        <f t="shared" si="0"/>
        <v>1213.5245185185181</v>
      </c>
      <c r="AA22" s="2"/>
      <c r="AB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2"/>
      <c r="Q23" s="23"/>
      <c r="R23" s="23"/>
      <c r="S23" s="23"/>
      <c r="T23" s="23"/>
      <c r="U23" s="23"/>
      <c r="V23" s="23"/>
      <c r="W23" s="23"/>
      <c r="X23" s="24"/>
      <c r="Y23" s="25">
        <f t="shared" si="0"/>
        <v>0</v>
      </c>
      <c r="AA23" s="2"/>
      <c r="AB23" s="19"/>
    </row>
    <row r="24" spans="1:32" ht="39.950000000000003" customHeight="1" x14ac:dyDescent="0.25">
      <c r="A24" s="91" t="s">
        <v>18</v>
      </c>
      <c r="B24" s="22">
        <v>40.156962962962957</v>
      </c>
      <c r="C24" s="23">
        <v>62.709925925925916</v>
      </c>
      <c r="D24" s="23">
        <v>76.411592592592584</v>
      </c>
      <c r="E24" s="23">
        <v>20.557537037037036</v>
      </c>
      <c r="F24" s="23">
        <v>52.426666666666669</v>
      </c>
      <c r="G24" s="23">
        <v>52.426666666666669</v>
      </c>
      <c r="H24" s="23">
        <v>51.555037037037039</v>
      </c>
      <c r="I24" s="23">
        <v>51.332592592592611</v>
      </c>
      <c r="J24" s="23">
        <v>48.584833333333329</v>
      </c>
      <c r="K24" s="23">
        <v>47.945555555555565</v>
      </c>
      <c r="L24" s="23">
        <v>45.037629629629627</v>
      </c>
      <c r="M24" s="23">
        <v>45.037629629629627</v>
      </c>
      <c r="N24" s="23">
        <v>41.24038888888888</v>
      </c>
      <c r="O24" s="23">
        <v>40.846444444444437</v>
      </c>
      <c r="P24" s="22">
        <v>29.955925925925925</v>
      </c>
      <c r="Q24" s="23">
        <v>59.413981481481471</v>
      </c>
      <c r="R24" s="23">
        <v>76.399444444444441</v>
      </c>
      <c r="S24" s="23">
        <v>51.644444444444439</v>
      </c>
      <c r="T24" s="23">
        <v>51.739259259259264</v>
      </c>
      <c r="U24" s="23">
        <v>82.00233333333334</v>
      </c>
      <c r="V24" s="23">
        <v>61.82518518518517</v>
      </c>
      <c r="W24" s="23">
        <v>55.08685185185184</v>
      </c>
      <c r="X24" s="24">
        <v>69.187629629629626</v>
      </c>
      <c r="Y24" s="25">
        <f t="shared" si="0"/>
        <v>1213.5245185185181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194.69099999999997</v>
      </c>
      <c r="C25" s="27">
        <f t="shared" si="1"/>
        <v>304.30399999999997</v>
      </c>
      <c r="D25" s="27">
        <f t="shared" si="1"/>
        <v>372.09899999999993</v>
      </c>
      <c r="E25" s="27">
        <f t="shared" si="1"/>
        <v>100.18049999999999</v>
      </c>
      <c r="F25" s="27">
        <f t="shared" si="1"/>
        <v>255.78000000000003</v>
      </c>
      <c r="G25" s="27">
        <f t="shared" si="1"/>
        <v>255.78000000000003</v>
      </c>
      <c r="H25" s="27">
        <f t="shared" si="1"/>
        <v>254.05799999999999</v>
      </c>
      <c r="I25" s="27">
        <f t="shared" si="1"/>
        <v>253.09200000000004</v>
      </c>
      <c r="J25" s="27">
        <f t="shared" si="1"/>
        <v>238.3115</v>
      </c>
      <c r="K25" s="27">
        <f t="shared" si="1"/>
        <v>236.096</v>
      </c>
      <c r="L25" s="27">
        <f t="shared" si="1"/>
        <v>220.864</v>
      </c>
      <c r="M25" s="27">
        <f t="shared" si="1"/>
        <v>220.864</v>
      </c>
      <c r="N25" s="27">
        <f t="shared" si="1"/>
        <v>202.70249999999996</v>
      </c>
      <c r="O25" s="27">
        <f t="shared" si="1"/>
        <v>202.23</v>
      </c>
      <c r="P25" s="26">
        <f>SUM(P18:P24)</f>
        <v>145.04</v>
      </c>
      <c r="Q25" s="27">
        <f t="shared" ref="Q25:S25" si="2">SUM(Q18:Q24)</f>
        <v>287.7525</v>
      </c>
      <c r="R25" s="27">
        <f t="shared" si="2"/>
        <v>372.25299999999999</v>
      </c>
      <c r="S25" s="27">
        <f t="shared" si="2"/>
        <v>252.35</v>
      </c>
      <c r="T25" s="27">
        <f>SUM(T18:T24)</f>
        <v>252.83999999999997</v>
      </c>
      <c r="U25" s="27">
        <f t="shared" ref="U25:X25" si="3">SUM(U18:U24)</f>
        <v>402.33900000000006</v>
      </c>
      <c r="V25" s="27">
        <f t="shared" si="3"/>
        <v>304.64</v>
      </c>
      <c r="W25" s="27">
        <f t="shared" si="3"/>
        <v>272.48899999999998</v>
      </c>
      <c r="X25" s="28">
        <f t="shared" si="3"/>
        <v>344.24599999999992</v>
      </c>
      <c r="Y25" s="25">
        <f t="shared" si="0"/>
        <v>5945.0020000000004</v>
      </c>
    </row>
    <row r="26" spans="1:32" s="2" customFormat="1" ht="36.75" customHeight="1" x14ac:dyDescent="0.25">
      <c r="A26" s="93" t="s">
        <v>19</v>
      </c>
      <c r="B26" s="29">
        <v>73</v>
      </c>
      <c r="C26" s="30">
        <v>71.5</v>
      </c>
      <c r="D26" s="30">
        <v>70.5</v>
      </c>
      <c r="E26" s="30">
        <v>70.5</v>
      </c>
      <c r="F26" s="30">
        <v>70</v>
      </c>
      <c r="G26" s="30">
        <v>70</v>
      </c>
      <c r="H26" s="30">
        <v>69</v>
      </c>
      <c r="I26" s="30">
        <v>69</v>
      </c>
      <c r="J26" s="30">
        <v>68.5</v>
      </c>
      <c r="K26" s="30">
        <v>68</v>
      </c>
      <c r="L26" s="30">
        <v>68</v>
      </c>
      <c r="M26" s="30">
        <v>68</v>
      </c>
      <c r="N26" s="30">
        <v>67.5</v>
      </c>
      <c r="O26" s="30">
        <v>67.5</v>
      </c>
      <c r="P26" s="29">
        <v>74</v>
      </c>
      <c r="Q26" s="30">
        <v>72.5</v>
      </c>
      <c r="R26" s="30">
        <v>71</v>
      </c>
      <c r="S26" s="30">
        <v>70</v>
      </c>
      <c r="T26" s="30">
        <v>70</v>
      </c>
      <c r="U26" s="30">
        <v>69</v>
      </c>
      <c r="V26" s="30">
        <v>68</v>
      </c>
      <c r="W26" s="30">
        <v>67</v>
      </c>
      <c r="X26" s="31">
        <v>67</v>
      </c>
      <c r="Y26" s="32">
        <f>+((Y25/Y27)/7)*1000</f>
        <v>69.425815417313828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608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464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640</v>
      </c>
      <c r="W27" s="34">
        <v>581</v>
      </c>
      <c r="X27" s="35">
        <v>734</v>
      </c>
      <c r="Y27" s="36">
        <f>SUM(B27:X27)</f>
        <v>12233</v>
      </c>
      <c r="Z27" s="2">
        <f>((Y25*1000)/Y27)/7</f>
        <v>69.425815417313828</v>
      </c>
    </row>
    <row r="28" spans="1:32" s="2" customFormat="1" ht="33" customHeight="1" x14ac:dyDescent="0.25">
      <c r="A28" s="95" t="s">
        <v>21</v>
      </c>
      <c r="B28" s="37">
        <f>((B27*B26)*7/1000-B18-B19)/3</f>
        <v>40.156962962962957</v>
      </c>
      <c r="C28" s="38">
        <f t="shared" ref="C28:X28" si="4">((C27*C26)*7/1000-C18-C19)/3</f>
        <v>62.709925925925916</v>
      </c>
      <c r="D28" s="38">
        <f t="shared" si="4"/>
        <v>76.411592592592584</v>
      </c>
      <c r="E28" s="38">
        <f t="shared" si="4"/>
        <v>20.557537037037036</v>
      </c>
      <c r="F28" s="38">
        <f t="shared" si="4"/>
        <v>52.426666666666669</v>
      </c>
      <c r="G28" s="38">
        <f t="shared" si="4"/>
        <v>52.426666666666669</v>
      </c>
      <c r="H28" s="38">
        <f t="shared" si="4"/>
        <v>51.555037037037039</v>
      </c>
      <c r="I28" s="38">
        <f t="shared" si="4"/>
        <v>51.332592592592611</v>
      </c>
      <c r="J28" s="38">
        <f t="shared" si="4"/>
        <v>48.584833333333329</v>
      </c>
      <c r="K28" s="38">
        <f t="shared" si="4"/>
        <v>47.945555555555565</v>
      </c>
      <c r="L28" s="38">
        <f t="shared" si="4"/>
        <v>45.037629629629627</v>
      </c>
      <c r="M28" s="38">
        <f t="shared" si="4"/>
        <v>45.037629629629627</v>
      </c>
      <c r="N28" s="38">
        <f t="shared" si="4"/>
        <v>41.24038888888888</v>
      </c>
      <c r="O28" s="38">
        <f t="shared" si="4"/>
        <v>40.846444444444437</v>
      </c>
      <c r="P28" s="37">
        <f t="shared" si="4"/>
        <v>29.955925925925925</v>
      </c>
      <c r="Q28" s="38">
        <f t="shared" si="4"/>
        <v>59.413981481481471</v>
      </c>
      <c r="R28" s="38">
        <f t="shared" si="4"/>
        <v>76.399444444444441</v>
      </c>
      <c r="S28" s="38">
        <f t="shared" si="4"/>
        <v>51.644444444444439</v>
      </c>
      <c r="T28" s="38">
        <f t="shared" si="4"/>
        <v>51.739259259259264</v>
      </c>
      <c r="U28" s="38">
        <f t="shared" si="4"/>
        <v>82.00233333333334</v>
      </c>
      <c r="V28" s="38">
        <f t="shared" si="4"/>
        <v>61.82518518518517</v>
      </c>
      <c r="W28" s="38">
        <f t="shared" si="4"/>
        <v>55.08685185185184</v>
      </c>
      <c r="X28" s="39">
        <f t="shared" si="4"/>
        <v>69.187629629629626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194.691</v>
      </c>
      <c r="C29" s="42">
        <f t="shared" si="5"/>
        <v>304.30399999999997</v>
      </c>
      <c r="D29" s="42">
        <f>((D27*D26)*7)/1000</f>
        <v>372.09899999999999</v>
      </c>
      <c r="E29" s="42">
        <f>((E27*E26)*7)/1000</f>
        <v>100.18049999999999</v>
      </c>
      <c r="F29" s="42">
        <f t="shared" ref="F29:G29" si="6">((F27*F26)*7)/1000</f>
        <v>255.78</v>
      </c>
      <c r="G29" s="42">
        <f t="shared" si="6"/>
        <v>255.78</v>
      </c>
      <c r="H29" s="42">
        <f>((H27*H26)*7)/1000</f>
        <v>254.05799999999999</v>
      </c>
      <c r="I29" s="42">
        <f t="shared" ref="I29:L29" si="7">((I27*I26)*7)/1000</f>
        <v>253.09200000000001</v>
      </c>
      <c r="J29" s="42">
        <f t="shared" si="7"/>
        <v>238.3115</v>
      </c>
      <c r="K29" s="42">
        <f t="shared" si="7"/>
        <v>236.096</v>
      </c>
      <c r="L29" s="42">
        <f t="shared" si="7"/>
        <v>220.864</v>
      </c>
      <c r="M29" s="42">
        <f>((M27*M26)*7)/1000</f>
        <v>220.864</v>
      </c>
      <c r="N29" s="42">
        <f>((N27*N26)*7)/1000</f>
        <v>202.70249999999999</v>
      </c>
      <c r="O29" s="42">
        <f t="shared" ref="O29" si="8">((O27*O26)*7)/1000</f>
        <v>202.23</v>
      </c>
      <c r="P29" s="41">
        <f>((P27*P26)*7)/1000</f>
        <v>145.04</v>
      </c>
      <c r="Q29" s="42">
        <f>((Q27*Q26)*7)/1000</f>
        <v>287.7525</v>
      </c>
      <c r="R29" s="42">
        <f t="shared" ref="R29:X29" si="9">((R27*R26)*7)/1000</f>
        <v>372.25299999999999</v>
      </c>
      <c r="S29" s="42">
        <f t="shared" si="9"/>
        <v>252.35</v>
      </c>
      <c r="T29" s="43">
        <f t="shared" si="9"/>
        <v>252.84</v>
      </c>
      <c r="U29" s="43">
        <f t="shared" si="9"/>
        <v>402.339</v>
      </c>
      <c r="V29" s="43">
        <f t="shared" si="9"/>
        <v>304.64</v>
      </c>
      <c r="W29" s="43">
        <f t="shared" si="9"/>
        <v>272.48899999999998</v>
      </c>
      <c r="X29" s="44">
        <f t="shared" si="9"/>
        <v>344.24599999999998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72.999999999999986</v>
      </c>
      <c r="C30" s="47">
        <f t="shared" si="10"/>
        <v>71.5</v>
      </c>
      <c r="D30" s="47">
        <f>+(D25/D27)/7*1000</f>
        <v>70.499999999999986</v>
      </c>
      <c r="E30" s="47">
        <f t="shared" ref="E30:G30" si="11">+(E25/E27)/7*1000</f>
        <v>70.5</v>
      </c>
      <c r="F30" s="47">
        <f t="shared" si="11"/>
        <v>70</v>
      </c>
      <c r="G30" s="47">
        <f t="shared" si="11"/>
        <v>70</v>
      </c>
      <c r="H30" s="47">
        <f>+(H25/H27)/7*1000</f>
        <v>68.999999999999986</v>
      </c>
      <c r="I30" s="47">
        <f t="shared" ref="I30:O30" si="12">+(I25/I27)/7*1000</f>
        <v>69.000000000000014</v>
      </c>
      <c r="J30" s="47">
        <f t="shared" si="12"/>
        <v>68.499999999999986</v>
      </c>
      <c r="K30" s="47">
        <f t="shared" si="12"/>
        <v>68</v>
      </c>
      <c r="L30" s="47">
        <f t="shared" si="12"/>
        <v>68</v>
      </c>
      <c r="M30" s="47">
        <f t="shared" si="12"/>
        <v>68</v>
      </c>
      <c r="N30" s="47">
        <f t="shared" si="12"/>
        <v>67.499999999999986</v>
      </c>
      <c r="O30" s="47">
        <f t="shared" si="12"/>
        <v>67.499999999999986</v>
      </c>
      <c r="P30" s="46">
        <f>+(P25/P27)/7*1000</f>
        <v>74</v>
      </c>
      <c r="Q30" s="47">
        <f t="shared" ref="Q30:X30" si="13">+(Q25/Q27)/7*1000</f>
        <v>72.5</v>
      </c>
      <c r="R30" s="47">
        <f t="shared" si="13"/>
        <v>71</v>
      </c>
      <c r="S30" s="47">
        <f t="shared" si="13"/>
        <v>69.999999999999986</v>
      </c>
      <c r="T30" s="47">
        <f t="shared" si="13"/>
        <v>69.999999999999986</v>
      </c>
      <c r="U30" s="47">
        <f t="shared" si="13"/>
        <v>69</v>
      </c>
      <c r="V30" s="47">
        <f t="shared" si="13"/>
        <v>67.999999999999986</v>
      </c>
      <c r="W30" s="47">
        <f t="shared" si="13"/>
        <v>66.999999999999986</v>
      </c>
      <c r="X30" s="48">
        <f t="shared" si="13"/>
        <v>66.999999999999986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3" t="s">
        <v>8</v>
      </c>
      <c r="M36" s="453"/>
      <c r="N36" s="453"/>
      <c r="O36" s="453"/>
      <c r="P36" s="45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27.567777777777781</v>
      </c>
      <c r="C39" s="79">
        <v>57.553333333333342</v>
      </c>
      <c r="D39" s="79">
        <v>49.778944444444441</v>
      </c>
      <c r="E39" s="79">
        <v>66.106666666666669</v>
      </c>
      <c r="F39" s="79">
        <v>68.498666666666665</v>
      </c>
      <c r="G39" s="79">
        <v>48.701388888888893</v>
      </c>
      <c r="H39" s="79">
        <v>56.080555555555556</v>
      </c>
      <c r="I39" s="101">
        <f t="shared" ref="I39:I46" si="14">SUM(B39:H39)</f>
        <v>374.28733333333338</v>
      </c>
      <c r="J39" s="138"/>
      <c r="K39" s="91" t="s">
        <v>12</v>
      </c>
      <c r="L39" s="79">
        <v>7.6</v>
      </c>
      <c r="M39" s="79">
        <v>11.7</v>
      </c>
      <c r="N39" s="79">
        <v>21.8</v>
      </c>
      <c r="O39" s="79"/>
      <c r="P39" s="79"/>
      <c r="Q39" s="101">
        <f t="shared" ref="Q39:Q46" si="15">SUM(L39:P39)</f>
        <v>41.099999999999994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27.567777777777781</v>
      </c>
      <c r="C40" s="79">
        <v>57.553333333333342</v>
      </c>
      <c r="D40" s="79">
        <v>49.778944444444441</v>
      </c>
      <c r="E40" s="79">
        <v>66.106666666666669</v>
      </c>
      <c r="F40" s="79">
        <v>68.498666666666665</v>
      </c>
      <c r="G40" s="79">
        <v>48.701388888888893</v>
      </c>
      <c r="H40" s="79">
        <v>56.080555555555556</v>
      </c>
      <c r="I40" s="101">
        <f t="shared" si="14"/>
        <v>374.28733333333338</v>
      </c>
      <c r="J40" s="2"/>
      <c r="K40" s="92" t="s">
        <v>13</v>
      </c>
      <c r="L40" s="79">
        <v>7.6</v>
      </c>
      <c r="M40" s="79">
        <v>11.7</v>
      </c>
      <c r="N40" s="79">
        <v>21.8</v>
      </c>
      <c r="O40" s="79"/>
      <c r="P40" s="79"/>
      <c r="Q40" s="101">
        <f t="shared" si="15"/>
        <v>41.099999999999994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30.160648148148152</v>
      </c>
      <c r="C42" s="79">
        <v>61.451111111111096</v>
      </c>
      <c r="D42" s="79">
        <v>52.494037037037039</v>
      </c>
      <c r="E42" s="79">
        <v>68.978888888888875</v>
      </c>
      <c r="F42" s="79">
        <v>70.534222222222226</v>
      </c>
      <c r="G42" s="79">
        <v>50.709907407407407</v>
      </c>
      <c r="H42" s="79">
        <v>58.204962962962973</v>
      </c>
      <c r="I42" s="101">
        <f t="shared" si="14"/>
        <v>392.53377777777774</v>
      </c>
      <c r="J42" s="2"/>
      <c r="K42" s="92" t="s">
        <v>15</v>
      </c>
      <c r="L42" s="79">
        <v>8.1</v>
      </c>
      <c r="M42" s="79">
        <v>12.4</v>
      </c>
      <c r="N42" s="79">
        <v>22.9</v>
      </c>
      <c r="O42" s="79"/>
      <c r="P42" s="79"/>
      <c r="Q42" s="101">
        <f t="shared" si="15"/>
        <v>43.4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30.160648148148152</v>
      </c>
      <c r="C43" s="79">
        <v>61.451111111111096</v>
      </c>
      <c r="D43" s="79">
        <v>52.494037037037039</v>
      </c>
      <c r="E43" s="79">
        <v>68.978888888888875</v>
      </c>
      <c r="F43" s="79">
        <v>70.534222222222226</v>
      </c>
      <c r="G43" s="79">
        <v>50.709907407407407</v>
      </c>
      <c r="H43" s="79">
        <v>58.204962962962973</v>
      </c>
      <c r="I43" s="101">
        <f t="shared" si="14"/>
        <v>392.53377777777774</v>
      </c>
      <c r="J43" s="2"/>
      <c r="K43" s="91" t="s">
        <v>16</v>
      </c>
      <c r="L43" s="79">
        <v>8.1</v>
      </c>
      <c r="M43" s="79">
        <v>12.4</v>
      </c>
      <c r="N43" s="79">
        <v>22.9</v>
      </c>
      <c r="O43" s="79"/>
      <c r="P43" s="79"/>
      <c r="Q43" s="101">
        <f t="shared" si="15"/>
        <v>43.4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4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5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30.160648148148152</v>
      </c>
      <c r="C45" s="79">
        <v>61.451111111111096</v>
      </c>
      <c r="D45" s="79">
        <v>52.494037037037039</v>
      </c>
      <c r="E45" s="79">
        <v>68.978888888888875</v>
      </c>
      <c r="F45" s="79">
        <v>70.534222222222226</v>
      </c>
      <c r="G45" s="79">
        <v>50.709907407407407</v>
      </c>
      <c r="H45" s="79">
        <v>58.204962962962973</v>
      </c>
      <c r="I45" s="101">
        <f t="shared" si="14"/>
        <v>392.53377777777774</v>
      </c>
      <c r="J45" s="2"/>
      <c r="K45" s="91" t="s">
        <v>18</v>
      </c>
      <c r="L45" s="79">
        <v>8.1</v>
      </c>
      <c r="M45" s="79">
        <v>12.5</v>
      </c>
      <c r="N45" s="79">
        <v>23</v>
      </c>
      <c r="O45" s="79"/>
      <c r="P45" s="79"/>
      <c r="Q45" s="101">
        <f t="shared" si="15"/>
        <v>43.6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145.61750000000001</v>
      </c>
      <c r="C46" s="27">
        <f t="shared" si="16"/>
        <v>299.45999999999998</v>
      </c>
      <c r="D46" s="27">
        <f t="shared" si="16"/>
        <v>257.04000000000002</v>
      </c>
      <c r="E46" s="27">
        <f t="shared" si="16"/>
        <v>339.15</v>
      </c>
      <c r="F46" s="27">
        <f t="shared" si="16"/>
        <v>348.6</v>
      </c>
      <c r="G46" s="27">
        <f t="shared" si="16"/>
        <v>249.5325</v>
      </c>
      <c r="H46" s="27">
        <f t="shared" si="16"/>
        <v>286.77600000000001</v>
      </c>
      <c r="I46" s="101">
        <f t="shared" si="14"/>
        <v>1926.1759999999999</v>
      </c>
      <c r="K46" s="77" t="s">
        <v>10</v>
      </c>
      <c r="L46" s="81">
        <f>SUM(L39:L45)</f>
        <v>39.5</v>
      </c>
      <c r="M46" s="27">
        <f>SUM(M39:M45)</f>
        <v>60.699999999999996</v>
      </c>
      <c r="N46" s="27">
        <f>SUM(N39:N45)</f>
        <v>112.4</v>
      </c>
      <c r="O46" s="27">
        <f>SUM(O39:O45)</f>
        <v>0</v>
      </c>
      <c r="P46" s="27">
        <f>SUM(P39:P45)</f>
        <v>0</v>
      </c>
      <c r="Q46" s="101">
        <f t="shared" si="15"/>
        <v>212.6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78.5</v>
      </c>
      <c r="C47" s="30">
        <v>77.5</v>
      </c>
      <c r="D47" s="30">
        <v>76.5</v>
      </c>
      <c r="E47" s="30">
        <v>75</v>
      </c>
      <c r="F47" s="30">
        <v>75</v>
      </c>
      <c r="G47" s="30">
        <v>73.5</v>
      </c>
      <c r="H47" s="30">
        <v>72</v>
      </c>
      <c r="I47" s="102">
        <f>+((I46/I48)/7)*1000</f>
        <v>75.161977601748163</v>
      </c>
      <c r="K47" s="110" t="s">
        <v>19</v>
      </c>
      <c r="L47" s="82">
        <v>79.5</v>
      </c>
      <c r="M47" s="30">
        <v>79.5</v>
      </c>
      <c r="N47" s="30">
        <v>79.5</v>
      </c>
      <c r="O47" s="30"/>
      <c r="P47" s="30"/>
      <c r="Q47" s="102">
        <f>+((Q46/Q48)/7)*1000</f>
        <v>79.506357516828729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664</v>
      </c>
      <c r="G48" s="34">
        <v>485</v>
      </c>
      <c r="H48" s="34">
        <v>569</v>
      </c>
      <c r="I48" s="103">
        <f>SUM(B48:H48)</f>
        <v>3661</v>
      </c>
      <c r="J48" s="64"/>
      <c r="K48" s="94" t="s">
        <v>20</v>
      </c>
      <c r="L48" s="106">
        <v>71</v>
      </c>
      <c r="M48" s="65">
        <v>109</v>
      </c>
      <c r="N48" s="65">
        <v>202</v>
      </c>
      <c r="O48" s="65"/>
      <c r="P48" s="65"/>
      <c r="Q48" s="112">
        <f>SUM(L48:P48)</f>
        <v>382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((B48*B47)*7/1000-B39-B40)/3</f>
        <v>30.160648148148152</v>
      </c>
      <c r="C49" s="38">
        <f t="shared" si="17"/>
        <v>61.451111111111096</v>
      </c>
      <c r="D49" s="38">
        <f t="shared" si="17"/>
        <v>52.494037037037039</v>
      </c>
      <c r="E49" s="38">
        <f t="shared" si="17"/>
        <v>68.978888888888875</v>
      </c>
      <c r="F49" s="38">
        <f t="shared" si="17"/>
        <v>70.534222222222226</v>
      </c>
      <c r="G49" s="38">
        <f t="shared" si="17"/>
        <v>50.709907407407407</v>
      </c>
      <c r="H49" s="38">
        <f t="shared" si="17"/>
        <v>58.204962962962973</v>
      </c>
      <c r="I49" s="104">
        <f>((I46*1000)/I48)/7</f>
        <v>75.161977601748163</v>
      </c>
      <c r="K49" s="95" t="s">
        <v>21</v>
      </c>
      <c r="L49" s="84">
        <f t="shared" ref="L49:P49" si="18">((L48*L47)*7/1000-L39-L40)/3</f>
        <v>8.1038333333333323</v>
      </c>
      <c r="M49" s="38">
        <f t="shared" si="18"/>
        <v>12.419499999999999</v>
      </c>
      <c r="N49" s="38">
        <f t="shared" si="18"/>
        <v>22.937666666666669</v>
      </c>
      <c r="O49" s="38">
        <f t="shared" si="18"/>
        <v>0</v>
      </c>
      <c r="P49" s="38">
        <f t="shared" si="18"/>
        <v>0</v>
      </c>
      <c r="Q49" s="113">
        <f>((Q46*1000)/Q48)/7</f>
        <v>79.506357516828729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145.61750000000001</v>
      </c>
      <c r="C50" s="42">
        <f t="shared" si="19"/>
        <v>299.45999999999998</v>
      </c>
      <c r="D50" s="42">
        <f t="shared" si="19"/>
        <v>257.04000000000002</v>
      </c>
      <c r="E50" s="42">
        <f t="shared" si="19"/>
        <v>339.15</v>
      </c>
      <c r="F50" s="42">
        <f t="shared" si="19"/>
        <v>348.6</v>
      </c>
      <c r="G50" s="42">
        <f t="shared" si="19"/>
        <v>249.5325</v>
      </c>
      <c r="H50" s="42">
        <f t="shared" si="19"/>
        <v>286.77600000000001</v>
      </c>
      <c r="I50" s="87"/>
      <c r="K50" s="96" t="s">
        <v>22</v>
      </c>
      <c r="L50" s="85">
        <f>((L48*L47)*7)/1000</f>
        <v>39.511499999999998</v>
      </c>
      <c r="M50" s="42">
        <f>((M48*M47)*7)/1000</f>
        <v>60.658499999999997</v>
      </c>
      <c r="N50" s="42">
        <f>((N48*N47)*7)/1000</f>
        <v>112.413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78.5</v>
      </c>
      <c r="C51" s="47">
        <f t="shared" si="20"/>
        <v>77.5</v>
      </c>
      <c r="D51" s="47">
        <f t="shared" si="20"/>
        <v>76.500000000000014</v>
      </c>
      <c r="E51" s="47">
        <f t="shared" si="20"/>
        <v>74.999999999999986</v>
      </c>
      <c r="F51" s="47">
        <f t="shared" si="20"/>
        <v>75</v>
      </c>
      <c r="G51" s="47">
        <f t="shared" si="20"/>
        <v>73.5</v>
      </c>
      <c r="H51" s="47">
        <f t="shared" si="20"/>
        <v>72</v>
      </c>
      <c r="I51" s="105"/>
      <c r="J51" s="50"/>
      <c r="K51" s="97" t="s">
        <v>23</v>
      </c>
      <c r="L51" s="86">
        <f>+(L46/L48)/7*1000</f>
        <v>79.476861167002014</v>
      </c>
      <c r="M51" s="47">
        <f>+(M46/M48)/7*1000</f>
        <v>79.554390563564866</v>
      </c>
      <c r="N51" s="47">
        <f>+(N46/N48)/7*1000</f>
        <v>79.490806223479495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52" t="s">
        <v>25</v>
      </c>
      <c r="C55" s="453"/>
      <c r="D55" s="453"/>
      <c r="E55" s="453"/>
      <c r="F55" s="4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48.7</v>
      </c>
      <c r="C58" s="79">
        <v>47.7</v>
      </c>
      <c r="D58" s="79">
        <v>48.4</v>
      </c>
      <c r="E58" s="79"/>
      <c r="F58" s="79"/>
      <c r="G58" s="101">
        <f t="shared" ref="G58:G65" si="21">SUM(B58:F58)</f>
        <v>144.80000000000001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48.7</v>
      </c>
      <c r="C59" s="79">
        <v>47.7</v>
      </c>
      <c r="D59" s="79">
        <v>48.4</v>
      </c>
      <c r="E59" s="79"/>
      <c r="F59" s="79"/>
      <c r="G59" s="101">
        <f t="shared" si="21"/>
        <v>144.80000000000001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51.6</v>
      </c>
      <c r="C61" s="79">
        <v>54.7</v>
      </c>
      <c r="D61" s="79">
        <v>51</v>
      </c>
      <c r="E61" s="79"/>
      <c r="F61" s="79"/>
      <c r="G61" s="101">
        <f t="shared" si="21"/>
        <v>157.30000000000001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51.6</v>
      </c>
      <c r="C62" s="79">
        <v>54.7</v>
      </c>
      <c r="D62" s="79">
        <v>51</v>
      </c>
      <c r="E62" s="79"/>
      <c r="F62" s="79"/>
      <c r="G62" s="101">
        <f t="shared" si="21"/>
        <v>157.30000000000001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51.6</v>
      </c>
      <c r="C64" s="79">
        <v>54.7</v>
      </c>
      <c r="D64" s="79">
        <v>51</v>
      </c>
      <c r="E64" s="79"/>
      <c r="F64" s="79"/>
      <c r="G64" s="101">
        <f t="shared" si="21"/>
        <v>157.30000000000001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252.2</v>
      </c>
      <c r="C65" s="27">
        <f t="shared" ref="C65:F65" si="22">SUM(C58:C64)</f>
        <v>259.5</v>
      </c>
      <c r="D65" s="27">
        <f t="shared" si="22"/>
        <v>249.8</v>
      </c>
      <c r="E65" s="27">
        <f t="shared" si="22"/>
        <v>0</v>
      </c>
      <c r="F65" s="27">
        <f t="shared" si="22"/>
        <v>0</v>
      </c>
      <c r="G65" s="101">
        <f t="shared" si="21"/>
        <v>761.5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>
        <v>85</v>
      </c>
      <c r="D66" s="30">
        <v>84</v>
      </c>
      <c r="E66" s="30"/>
      <c r="F66" s="30"/>
      <c r="G66" s="102">
        <f>+((G65/G67)/7)*1000</f>
        <v>84.330011074197117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436</v>
      </c>
      <c r="D67" s="65">
        <v>425</v>
      </c>
      <c r="E67" s="65"/>
      <c r="F67" s="65"/>
      <c r="G67" s="112">
        <f>SUM(B67:F67)</f>
        <v>1290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51.617333333333342</v>
      </c>
      <c r="C68" s="38">
        <f t="shared" si="23"/>
        <v>54.673333333333346</v>
      </c>
      <c r="D68" s="38">
        <f t="shared" si="23"/>
        <v>51.033333333333331</v>
      </c>
      <c r="E68" s="38">
        <f t="shared" si="23"/>
        <v>0</v>
      </c>
      <c r="F68" s="38">
        <f t="shared" si="23"/>
        <v>0</v>
      </c>
      <c r="G68" s="116">
        <f>((G65*1000)/G67)/7</f>
        <v>84.330011074197131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252.25200000000001</v>
      </c>
      <c r="C69" s="42">
        <f>((C67*C66)*7)/1000</f>
        <v>259.42</v>
      </c>
      <c r="D69" s="42">
        <f>((D67*D66)*7)/1000</f>
        <v>249.9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83.98268398268398</v>
      </c>
      <c r="C70" s="47">
        <f>+(C65/C67)/7*1000</f>
        <v>85.026212319790304</v>
      </c>
      <c r="D70" s="47">
        <f>+(D65/D67)/7*1000</f>
        <v>83.966386554621849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F239"/>
  <sheetViews>
    <sheetView topLeftCell="C10" zoomScale="30" zoomScaleNormal="30" workbookViewId="0">
      <selection activeCell="B18" sqref="B18:X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183"/>
      <c r="E3" s="183"/>
      <c r="F3" s="183"/>
      <c r="G3" s="183"/>
      <c r="H3" s="183"/>
      <c r="I3" s="183"/>
      <c r="J3" s="183"/>
      <c r="K3" s="183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2"/>
      <c r="Z3" s="2"/>
      <c r="AA3" s="2"/>
      <c r="AB3" s="2"/>
      <c r="AC3" s="2"/>
      <c r="AD3" s="1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3" t="s">
        <v>1</v>
      </c>
      <c r="B9" s="183"/>
      <c r="C9" s="183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3"/>
      <c r="B10" s="183"/>
      <c r="C10" s="1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3" t="s">
        <v>4</v>
      </c>
      <c r="B11" s="183"/>
      <c r="C11" s="183"/>
      <c r="D11" s="1"/>
      <c r="E11" s="184">
        <v>2</v>
      </c>
      <c r="F11" s="1"/>
      <c r="G11" s="1"/>
      <c r="H11" s="1"/>
      <c r="I11" s="1"/>
      <c r="J11" s="1"/>
      <c r="K11" s="461" t="s">
        <v>66</v>
      </c>
      <c r="L11" s="461"/>
      <c r="M11" s="185"/>
      <c r="N11" s="1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3"/>
      <c r="B12" s="183"/>
      <c r="C12" s="183"/>
      <c r="D12" s="1"/>
      <c r="E12" s="5"/>
      <c r="F12" s="1"/>
      <c r="G12" s="1"/>
      <c r="H12" s="1"/>
      <c r="I12" s="1"/>
      <c r="J12" s="1"/>
      <c r="K12" s="185"/>
      <c r="L12" s="185"/>
      <c r="M12" s="185"/>
      <c r="N12" s="1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3"/>
      <c r="B13" s="183"/>
      <c r="C13" s="183"/>
      <c r="D13" s="183"/>
      <c r="E13" s="183"/>
      <c r="F13" s="183"/>
      <c r="G13" s="183"/>
      <c r="H13" s="183"/>
      <c r="I13" s="183"/>
      <c r="J13" s="183"/>
      <c r="K13" s="183"/>
      <c r="L13" s="185"/>
      <c r="M13" s="185"/>
      <c r="N13" s="185"/>
      <c r="O13" s="185"/>
      <c r="P13" s="185"/>
      <c r="Q13" s="185"/>
      <c r="R13" s="185"/>
      <c r="S13" s="185"/>
      <c r="T13" s="185"/>
      <c r="U13" s="185"/>
      <c r="V13" s="185"/>
      <c r="W13" s="1"/>
      <c r="X13" s="1"/>
      <c r="Y13" s="1"/>
    </row>
    <row r="14" spans="1:30" s="3" customFormat="1" ht="27" thickBot="1" x14ac:dyDescent="0.3">
      <c r="A14" s="1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25</v>
      </c>
      <c r="C15" s="467"/>
      <c r="D15" s="467"/>
      <c r="E15" s="467"/>
      <c r="F15" s="467"/>
      <c r="G15" s="467"/>
      <c r="H15" s="467"/>
      <c r="I15" s="467"/>
      <c r="J15" s="467"/>
      <c r="K15" s="467"/>
      <c r="L15" s="467"/>
      <c r="M15" s="467"/>
      <c r="N15" s="467"/>
      <c r="O15" s="468"/>
      <c r="P15" s="469" t="s">
        <v>8</v>
      </c>
      <c r="Q15" s="470"/>
      <c r="R15" s="470"/>
      <c r="S15" s="470"/>
      <c r="T15" s="470"/>
      <c r="U15" s="470"/>
      <c r="V15" s="470"/>
      <c r="W15" s="470"/>
      <c r="X15" s="471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40.156962962962957</v>
      </c>
      <c r="C18" s="23">
        <v>62.709925925925916</v>
      </c>
      <c r="D18" s="23">
        <v>76.411592592592584</v>
      </c>
      <c r="E18" s="23">
        <v>20.557537037037036</v>
      </c>
      <c r="F18" s="23">
        <v>52.426666666666669</v>
      </c>
      <c r="G18" s="23">
        <v>52.426666666666669</v>
      </c>
      <c r="H18" s="23">
        <v>51.555037037037039</v>
      </c>
      <c r="I18" s="23">
        <v>51.332592592592611</v>
      </c>
      <c r="J18" s="23">
        <v>48.584833333333329</v>
      </c>
      <c r="K18" s="23">
        <v>47.945555555555565</v>
      </c>
      <c r="L18" s="23">
        <v>45.037629629629627</v>
      </c>
      <c r="M18" s="23">
        <v>45.037629629629627</v>
      </c>
      <c r="N18" s="23">
        <v>41.24038888888888</v>
      </c>
      <c r="O18" s="23">
        <v>40.846444444444437</v>
      </c>
      <c r="P18" s="22">
        <v>29.955925925925925</v>
      </c>
      <c r="Q18" s="23">
        <v>59.413981481481471</v>
      </c>
      <c r="R18" s="23">
        <v>76.399444444444441</v>
      </c>
      <c r="S18" s="23">
        <v>51.644444444444439</v>
      </c>
      <c r="T18" s="23">
        <v>51.739259259259264</v>
      </c>
      <c r="U18" s="23">
        <v>82.00233333333334</v>
      </c>
      <c r="V18" s="23">
        <v>61.82518518518517</v>
      </c>
      <c r="W18" s="23">
        <v>55.08685185185184</v>
      </c>
      <c r="X18" s="24">
        <v>69.187629629629626</v>
      </c>
      <c r="Y18" s="25">
        <f t="shared" ref="Y18:Y25" si="0">SUM(B18:X18)</f>
        <v>1213.5245185185181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65.471081481481491</v>
      </c>
      <c r="E19" s="23">
        <v>17.629792592592594</v>
      </c>
      <c r="F19" s="23">
        <v>45.055466666666668</v>
      </c>
      <c r="G19" s="23">
        <v>45.055466666666668</v>
      </c>
      <c r="H19" s="23">
        <v>44.918992592592588</v>
      </c>
      <c r="I19" s="23">
        <v>44.753481481481479</v>
      </c>
      <c r="J19" s="23">
        <v>42.120133333333328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29.955925925925925</v>
      </c>
      <c r="Q19" s="23">
        <v>59.413981481481471</v>
      </c>
      <c r="R19" s="23">
        <v>76.399444444444441</v>
      </c>
      <c r="S19" s="23">
        <v>51.644444444444439</v>
      </c>
      <c r="T19" s="23">
        <v>51.739259259259264</v>
      </c>
      <c r="U19" s="23">
        <v>82.00233333333334</v>
      </c>
      <c r="V19" s="23">
        <v>61.82518518518517</v>
      </c>
      <c r="W19" s="23">
        <v>55.08685185185184</v>
      </c>
      <c r="X19" s="24">
        <v>69.187629629629626</v>
      </c>
      <c r="Y19" s="25">
        <f t="shared" si="0"/>
        <v>1121.2707629629629</v>
      </c>
      <c r="AA19" s="2"/>
      <c r="AB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2"/>
      <c r="Q20" s="23"/>
      <c r="R20" s="23"/>
      <c r="S20" s="23"/>
      <c r="T20" s="23"/>
      <c r="U20" s="23"/>
      <c r="V20" s="23"/>
      <c r="W20" s="23"/>
      <c r="X20" s="24"/>
      <c r="Y20" s="25">
        <f t="shared" si="0"/>
        <v>0</v>
      </c>
      <c r="AA20" s="2"/>
      <c r="AB20" s="19"/>
    </row>
    <row r="21" spans="1:32" ht="39.950000000000003" customHeight="1" x14ac:dyDescent="0.25">
      <c r="A21" s="92" t="s">
        <v>15</v>
      </c>
      <c r="B21" s="22">
        <v>34.107207407407415</v>
      </c>
      <c r="C21" s="23">
        <v>53.317514814814821</v>
      </c>
      <c r="D21" s="23">
        <v>66.130831481481493</v>
      </c>
      <c r="E21" s="23">
        <v>17.629792592592594</v>
      </c>
      <c r="F21" s="23">
        <v>45.512216666666667</v>
      </c>
      <c r="G21" s="23">
        <v>45.055466666666668</v>
      </c>
      <c r="H21" s="23">
        <v>44.918992592592588</v>
      </c>
      <c r="I21" s="23">
        <v>44.753481481481479</v>
      </c>
      <c r="J21" s="23">
        <v>42.555008333333333</v>
      </c>
      <c r="K21" s="23">
        <v>41.796488888888888</v>
      </c>
      <c r="L21" s="23">
        <v>38.959274074074074</v>
      </c>
      <c r="M21" s="23">
        <v>39.062874074074074</v>
      </c>
      <c r="N21" s="23">
        <v>35.896022222222221</v>
      </c>
      <c r="O21" s="23">
        <v>35.87191111111111</v>
      </c>
      <c r="P21" s="22">
        <v>24.22203703703704</v>
      </c>
      <c r="Q21" s="23">
        <v>48.680759259259261</v>
      </c>
      <c r="R21" s="23">
        <v>63.383402777777775</v>
      </c>
      <c r="S21" s="23">
        <v>42.672777777777782</v>
      </c>
      <c r="T21" s="23">
        <v>42.758370370370372</v>
      </c>
      <c r="U21" s="23">
        <v>69.058958333333322</v>
      </c>
      <c r="V21" s="23">
        <v>52.397032407407416</v>
      </c>
      <c r="W21" s="23">
        <v>46.679324074074088</v>
      </c>
      <c r="X21" s="24">
        <v>59.174685185185197</v>
      </c>
      <c r="Y21" s="25">
        <f t="shared" si="0"/>
        <v>1034.5944296296295</v>
      </c>
      <c r="AA21" s="2"/>
      <c r="AB21" s="19"/>
    </row>
    <row r="22" spans="1:32" ht="39.950000000000003" customHeight="1" x14ac:dyDescent="0.25">
      <c r="A22" s="91" t="s">
        <v>16</v>
      </c>
      <c r="B22" s="22">
        <v>34.107207407407415</v>
      </c>
      <c r="C22" s="23">
        <v>53.317514814814821</v>
      </c>
      <c r="D22" s="23">
        <v>66.130831481481493</v>
      </c>
      <c r="E22" s="23">
        <v>17.629792592592594</v>
      </c>
      <c r="F22" s="23">
        <v>45.512216666666667</v>
      </c>
      <c r="G22" s="23">
        <v>45.055466666666668</v>
      </c>
      <c r="H22" s="23">
        <v>44.918992592592588</v>
      </c>
      <c r="I22" s="23">
        <v>44.753481481481479</v>
      </c>
      <c r="J22" s="23">
        <v>42.555008333333333</v>
      </c>
      <c r="K22" s="23">
        <v>41.796488888888888</v>
      </c>
      <c r="L22" s="23">
        <v>38.959274074074074</v>
      </c>
      <c r="M22" s="23">
        <v>39.062874074074074</v>
      </c>
      <c r="N22" s="23">
        <v>35.896022222222221</v>
      </c>
      <c r="O22" s="23">
        <v>35.87191111111111</v>
      </c>
      <c r="P22" s="22">
        <v>24.22203703703704</v>
      </c>
      <c r="Q22" s="23">
        <v>48.680759259259261</v>
      </c>
      <c r="R22" s="23">
        <v>63.383402777777775</v>
      </c>
      <c r="S22" s="23">
        <v>42.672777777777782</v>
      </c>
      <c r="T22" s="23">
        <v>42.758370370370372</v>
      </c>
      <c r="U22" s="23">
        <v>69.058958333333322</v>
      </c>
      <c r="V22" s="23">
        <v>52.397032407407416</v>
      </c>
      <c r="W22" s="23">
        <v>46.679324074074088</v>
      </c>
      <c r="X22" s="24">
        <v>59.174685185185197</v>
      </c>
      <c r="Y22" s="25">
        <f t="shared" si="0"/>
        <v>1034.5944296296295</v>
      </c>
      <c r="AA22" s="2"/>
      <c r="AB22" s="19"/>
    </row>
    <row r="23" spans="1:32" ht="39.950000000000003" customHeight="1" x14ac:dyDescent="0.25">
      <c r="A23" s="92" t="s">
        <v>17</v>
      </c>
      <c r="B23" s="22">
        <v>34.107207407407415</v>
      </c>
      <c r="C23" s="23">
        <v>53.317514814814821</v>
      </c>
      <c r="D23" s="23">
        <v>66.130831481481493</v>
      </c>
      <c r="E23" s="23">
        <v>17.629792592592594</v>
      </c>
      <c r="F23" s="23">
        <v>45.512216666666667</v>
      </c>
      <c r="G23" s="23">
        <v>45.055466666666668</v>
      </c>
      <c r="H23" s="23">
        <v>44.918992592592588</v>
      </c>
      <c r="I23" s="23">
        <v>44.753481481481479</v>
      </c>
      <c r="J23" s="23">
        <v>42.555008333333333</v>
      </c>
      <c r="K23" s="23">
        <v>41.796488888888888</v>
      </c>
      <c r="L23" s="23">
        <v>38.959274074074074</v>
      </c>
      <c r="M23" s="23">
        <v>39.062874074074074</v>
      </c>
      <c r="N23" s="23">
        <v>35.896022222222221</v>
      </c>
      <c r="O23" s="23">
        <v>35.87191111111111</v>
      </c>
      <c r="P23" s="22">
        <v>24.22203703703704</v>
      </c>
      <c r="Q23" s="23">
        <v>48.680759259259261</v>
      </c>
      <c r="R23" s="23">
        <v>63.383402777777775</v>
      </c>
      <c r="S23" s="23">
        <v>42.672777777777782</v>
      </c>
      <c r="T23" s="23">
        <v>42.758370370370372</v>
      </c>
      <c r="U23" s="23">
        <v>69.058958333333322</v>
      </c>
      <c r="V23" s="23">
        <v>52.397032407407416</v>
      </c>
      <c r="W23" s="23">
        <v>46.679324074074088</v>
      </c>
      <c r="X23" s="24">
        <v>59.174685185185197</v>
      </c>
      <c r="Y23" s="25">
        <f t="shared" si="0"/>
        <v>1034.5944296296295</v>
      </c>
      <c r="AA23" s="2"/>
      <c r="AB23" s="19"/>
    </row>
    <row r="24" spans="1:32" ht="39.950000000000003" customHeight="1" x14ac:dyDescent="0.25">
      <c r="A24" s="91" t="s">
        <v>18</v>
      </c>
      <c r="B24" s="22">
        <v>34.107207407407415</v>
      </c>
      <c r="C24" s="23">
        <v>53.317514814814821</v>
      </c>
      <c r="D24" s="23">
        <v>66.130831481481493</v>
      </c>
      <c r="E24" s="23">
        <v>17.629792592592594</v>
      </c>
      <c r="F24" s="23">
        <v>45.512216666666667</v>
      </c>
      <c r="G24" s="23">
        <v>45.055466666666668</v>
      </c>
      <c r="H24" s="23">
        <v>44.918992592592588</v>
      </c>
      <c r="I24" s="23">
        <v>44.753481481481479</v>
      </c>
      <c r="J24" s="23">
        <v>42.555008333333333</v>
      </c>
      <c r="K24" s="23">
        <v>41.796488888888888</v>
      </c>
      <c r="L24" s="23">
        <v>38.959274074074074</v>
      </c>
      <c r="M24" s="23">
        <v>39.062874074074074</v>
      </c>
      <c r="N24" s="23">
        <v>35.896022222222221</v>
      </c>
      <c r="O24" s="23">
        <v>35.87191111111111</v>
      </c>
      <c r="P24" s="22">
        <v>24.22203703703704</v>
      </c>
      <c r="Q24" s="23">
        <v>48.680759259259261</v>
      </c>
      <c r="R24" s="23">
        <v>63.383402777777775</v>
      </c>
      <c r="S24" s="23">
        <v>42.672777777777782</v>
      </c>
      <c r="T24" s="23">
        <v>42.758370370370372</v>
      </c>
      <c r="U24" s="23">
        <v>69.058958333333322</v>
      </c>
      <c r="V24" s="23">
        <v>52.397032407407416</v>
      </c>
      <c r="W24" s="23">
        <v>46.679324074074088</v>
      </c>
      <c r="X24" s="24">
        <v>59.174685185185197</v>
      </c>
      <c r="Y24" s="25">
        <f t="shared" si="0"/>
        <v>1034.5944296296295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210.69300000000004</v>
      </c>
      <c r="C25" s="27">
        <f t="shared" si="1"/>
        <v>329.29750000000001</v>
      </c>
      <c r="D25" s="27">
        <f t="shared" si="1"/>
        <v>406.40600000000006</v>
      </c>
      <c r="E25" s="27">
        <f t="shared" si="1"/>
        <v>108.70650000000001</v>
      </c>
      <c r="F25" s="27">
        <f t="shared" si="1"/>
        <v>279.53100000000001</v>
      </c>
      <c r="G25" s="27">
        <f t="shared" si="1"/>
        <v>277.70400000000001</v>
      </c>
      <c r="H25" s="27">
        <f t="shared" si="1"/>
        <v>276.14999999999998</v>
      </c>
      <c r="I25" s="27">
        <f t="shared" si="1"/>
        <v>275.10000000000002</v>
      </c>
      <c r="J25" s="27">
        <f t="shared" si="1"/>
        <v>260.92499999999995</v>
      </c>
      <c r="K25" s="27">
        <f t="shared" si="1"/>
        <v>256.928</v>
      </c>
      <c r="L25" s="27">
        <f t="shared" si="1"/>
        <v>239.834</v>
      </c>
      <c r="M25" s="27">
        <f t="shared" si="1"/>
        <v>240.352</v>
      </c>
      <c r="N25" s="27">
        <f t="shared" si="1"/>
        <v>220.72050000000002</v>
      </c>
      <c r="O25" s="27">
        <f t="shared" si="1"/>
        <v>220.20599999999996</v>
      </c>
      <c r="P25" s="26">
        <f>SUM(P18:P24)</f>
        <v>156.80000000000001</v>
      </c>
      <c r="Q25" s="27">
        <f t="shared" ref="Q25:S25" si="2">SUM(Q18:Q24)</f>
        <v>313.55100000000004</v>
      </c>
      <c r="R25" s="27">
        <f t="shared" si="2"/>
        <v>406.33249999999998</v>
      </c>
      <c r="S25" s="27">
        <f t="shared" si="2"/>
        <v>273.98</v>
      </c>
      <c r="T25" s="27">
        <f>SUM(T18:T24)</f>
        <v>274.512</v>
      </c>
      <c r="U25" s="27">
        <f t="shared" ref="U25:X25" si="3">SUM(U18:U24)</f>
        <v>440.24049999999988</v>
      </c>
      <c r="V25" s="27">
        <f t="shared" si="3"/>
        <v>333.23850000000004</v>
      </c>
      <c r="W25" s="27">
        <f t="shared" si="3"/>
        <v>296.89100000000002</v>
      </c>
      <c r="X25" s="28">
        <f t="shared" si="3"/>
        <v>375.07400000000001</v>
      </c>
      <c r="Y25" s="25">
        <f t="shared" si="0"/>
        <v>6473.172999999998</v>
      </c>
    </row>
    <row r="26" spans="1:32" s="2" customFormat="1" ht="36.75" customHeight="1" x14ac:dyDescent="0.25">
      <c r="A26" s="93" t="s">
        <v>19</v>
      </c>
      <c r="B26" s="29">
        <v>79</v>
      </c>
      <c r="C26" s="30">
        <v>77.5</v>
      </c>
      <c r="D26" s="30">
        <v>77</v>
      </c>
      <c r="E26" s="30">
        <v>76.5</v>
      </c>
      <c r="F26" s="30">
        <v>76.5</v>
      </c>
      <c r="G26" s="30">
        <v>76</v>
      </c>
      <c r="H26" s="30">
        <v>75</v>
      </c>
      <c r="I26" s="30">
        <v>75</v>
      </c>
      <c r="J26" s="30">
        <v>75</v>
      </c>
      <c r="K26" s="30">
        <v>74</v>
      </c>
      <c r="L26" s="30">
        <v>74</v>
      </c>
      <c r="M26" s="30">
        <v>74</v>
      </c>
      <c r="N26" s="30">
        <v>73.5</v>
      </c>
      <c r="O26" s="30">
        <v>73.5</v>
      </c>
      <c r="P26" s="29">
        <v>80</v>
      </c>
      <c r="Q26" s="30">
        <v>79</v>
      </c>
      <c r="R26" s="30">
        <v>77.5</v>
      </c>
      <c r="S26" s="30">
        <v>76</v>
      </c>
      <c r="T26" s="30">
        <v>76</v>
      </c>
      <c r="U26" s="30">
        <v>75.5</v>
      </c>
      <c r="V26" s="30">
        <v>74.5</v>
      </c>
      <c r="W26" s="30">
        <v>73</v>
      </c>
      <c r="X26" s="31">
        <v>73</v>
      </c>
      <c r="Y26" s="32">
        <f>+((Y25/Y27)/7)*1000</f>
        <v>75.61234668847095</v>
      </c>
    </row>
    <row r="27" spans="1:32" s="2" customFormat="1" ht="33" customHeight="1" x14ac:dyDescent="0.25">
      <c r="A27" s="94" t="s">
        <v>20</v>
      </c>
      <c r="B27" s="33">
        <v>381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526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12230</v>
      </c>
      <c r="Z27" s="2">
        <f>((Y25*1000)/Y27)/7</f>
        <v>75.612346688470964</v>
      </c>
    </row>
    <row r="28" spans="1:32" s="2" customFormat="1" ht="33" customHeight="1" x14ac:dyDescent="0.25">
      <c r="A28" s="95" t="s">
        <v>21</v>
      </c>
      <c r="B28" s="37">
        <f>((B27*B26)*7/1000-B18-B19)/4</f>
        <v>34.107207407407415</v>
      </c>
      <c r="C28" s="38">
        <f t="shared" ref="C28:X28" si="4">((C27*C26)*7/1000-C18-C19)/4</f>
        <v>53.317514814814821</v>
      </c>
      <c r="D28" s="38">
        <f t="shared" si="4"/>
        <v>66.130831481481493</v>
      </c>
      <c r="E28" s="38">
        <f t="shared" si="4"/>
        <v>17.629792592592594</v>
      </c>
      <c r="F28" s="38">
        <f t="shared" si="4"/>
        <v>45.512216666666667</v>
      </c>
      <c r="G28" s="38">
        <f t="shared" si="4"/>
        <v>45.055466666666668</v>
      </c>
      <c r="H28" s="38">
        <f t="shared" si="4"/>
        <v>44.918992592592588</v>
      </c>
      <c r="I28" s="38">
        <f t="shared" si="4"/>
        <v>44.753481481481479</v>
      </c>
      <c r="J28" s="38">
        <f t="shared" si="4"/>
        <v>42.555008333333333</v>
      </c>
      <c r="K28" s="38">
        <f t="shared" si="4"/>
        <v>41.796488888888888</v>
      </c>
      <c r="L28" s="38">
        <f t="shared" si="4"/>
        <v>38.959274074074074</v>
      </c>
      <c r="M28" s="38">
        <f t="shared" si="4"/>
        <v>39.062874074074074</v>
      </c>
      <c r="N28" s="38">
        <f t="shared" si="4"/>
        <v>35.896022222222221</v>
      </c>
      <c r="O28" s="38">
        <f t="shared" si="4"/>
        <v>35.87191111111111</v>
      </c>
      <c r="P28" s="37">
        <f t="shared" si="4"/>
        <v>24.22203703703704</v>
      </c>
      <c r="Q28" s="38">
        <f t="shared" si="4"/>
        <v>48.680759259259261</v>
      </c>
      <c r="R28" s="38">
        <f t="shared" si="4"/>
        <v>63.383402777777775</v>
      </c>
      <c r="S28" s="38">
        <f t="shared" si="4"/>
        <v>42.672777777777782</v>
      </c>
      <c r="T28" s="38">
        <f t="shared" si="4"/>
        <v>42.758370370370372</v>
      </c>
      <c r="U28" s="38">
        <f t="shared" si="4"/>
        <v>69.058958333333322</v>
      </c>
      <c r="V28" s="38">
        <f t="shared" si="4"/>
        <v>52.397032407407416</v>
      </c>
      <c r="W28" s="38">
        <f t="shared" si="4"/>
        <v>46.679324074074088</v>
      </c>
      <c r="X28" s="39">
        <f t="shared" si="4"/>
        <v>59.174685185185197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210.69300000000001</v>
      </c>
      <c r="C29" s="42">
        <f t="shared" si="5"/>
        <v>329.29750000000001</v>
      </c>
      <c r="D29" s="42">
        <f>((D27*D26)*7)/1000</f>
        <v>406.40600000000001</v>
      </c>
      <c r="E29" s="42">
        <f>((E27*E26)*7)/1000</f>
        <v>108.70650000000001</v>
      </c>
      <c r="F29" s="42">
        <f t="shared" ref="F29:G29" si="6">((F27*F26)*7)/1000</f>
        <v>279.53100000000001</v>
      </c>
      <c r="G29" s="42">
        <f t="shared" si="6"/>
        <v>277.70400000000001</v>
      </c>
      <c r="H29" s="42">
        <f>((H27*H26)*7)/1000</f>
        <v>276.14999999999998</v>
      </c>
      <c r="I29" s="42">
        <f t="shared" ref="I29:L29" si="7">((I27*I26)*7)/1000</f>
        <v>275.10000000000002</v>
      </c>
      <c r="J29" s="42">
        <f t="shared" si="7"/>
        <v>260.92500000000001</v>
      </c>
      <c r="K29" s="42">
        <f t="shared" si="7"/>
        <v>256.928</v>
      </c>
      <c r="L29" s="42">
        <f t="shared" si="7"/>
        <v>239.834</v>
      </c>
      <c r="M29" s="42">
        <f>((M27*M26)*7)/1000</f>
        <v>240.352</v>
      </c>
      <c r="N29" s="42">
        <f>((N27*N26)*7)/1000</f>
        <v>220.72049999999999</v>
      </c>
      <c r="O29" s="42">
        <f t="shared" ref="O29" si="8">((O27*O26)*7)/1000</f>
        <v>220.20599999999999</v>
      </c>
      <c r="P29" s="41">
        <f>((P27*P26)*7)/1000</f>
        <v>156.80000000000001</v>
      </c>
      <c r="Q29" s="42">
        <f>((Q27*Q26)*7)/1000</f>
        <v>313.55099999999999</v>
      </c>
      <c r="R29" s="42">
        <f t="shared" ref="R29:X29" si="9">((R27*R26)*7)/1000</f>
        <v>406.33249999999998</v>
      </c>
      <c r="S29" s="42">
        <f t="shared" si="9"/>
        <v>273.98</v>
      </c>
      <c r="T29" s="43">
        <f t="shared" si="9"/>
        <v>274.512</v>
      </c>
      <c r="U29" s="43">
        <f t="shared" si="9"/>
        <v>440.2405</v>
      </c>
      <c r="V29" s="43">
        <f t="shared" si="9"/>
        <v>333.23849999999999</v>
      </c>
      <c r="W29" s="43">
        <f t="shared" si="9"/>
        <v>296.89100000000002</v>
      </c>
      <c r="X29" s="44">
        <f t="shared" si="9"/>
        <v>375.07400000000001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79.000000000000028</v>
      </c>
      <c r="C30" s="47">
        <f t="shared" si="10"/>
        <v>77.5</v>
      </c>
      <c r="D30" s="47">
        <f>+(D25/D27)/7*1000</f>
        <v>77</v>
      </c>
      <c r="E30" s="47">
        <f t="shared" ref="E30:G30" si="11">+(E25/E27)/7*1000</f>
        <v>76.5</v>
      </c>
      <c r="F30" s="47">
        <f t="shared" si="11"/>
        <v>76.5</v>
      </c>
      <c r="G30" s="47">
        <f t="shared" si="11"/>
        <v>76</v>
      </c>
      <c r="H30" s="47">
        <f>+(H25/H27)/7*1000</f>
        <v>74.999999999999986</v>
      </c>
      <c r="I30" s="47">
        <f t="shared" ref="I30:O30" si="12">+(I25/I27)/7*1000</f>
        <v>75</v>
      </c>
      <c r="J30" s="47">
        <f t="shared" si="12"/>
        <v>74.999999999999986</v>
      </c>
      <c r="K30" s="47">
        <f t="shared" si="12"/>
        <v>74</v>
      </c>
      <c r="L30" s="47">
        <f t="shared" si="12"/>
        <v>74</v>
      </c>
      <c r="M30" s="47">
        <f t="shared" si="12"/>
        <v>74</v>
      </c>
      <c r="N30" s="47">
        <f t="shared" si="12"/>
        <v>73.500000000000014</v>
      </c>
      <c r="O30" s="47">
        <f t="shared" si="12"/>
        <v>73.5</v>
      </c>
      <c r="P30" s="46">
        <f>+(P25/P27)/7*1000</f>
        <v>80</v>
      </c>
      <c r="Q30" s="47">
        <f t="shared" ref="Q30:X30" si="13">+(Q25/Q27)/7*1000</f>
        <v>79</v>
      </c>
      <c r="R30" s="47">
        <f t="shared" si="13"/>
        <v>77.5</v>
      </c>
      <c r="S30" s="47">
        <f t="shared" si="13"/>
        <v>76</v>
      </c>
      <c r="T30" s="47">
        <f t="shared" si="13"/>
        <v>76</v>
      </c>
      <c r="U30" s="47">
        <f t="shared" si="13"/>
        <v>75.499999999999986</v>
      </c>
      <c r="V30" s="47">
        <f t="shared" si="13"/>
        <v>74.500000000000014</v>
      </c>
      <c r="W30" s="47">
        <f t="shared" si="13"/>
        <v>73</v>
      </c>
      <c r="X30" s="48">
        <f t="shared" si="13"/>
        <v>73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3" t="s">
        <v>8</v>
      </c>
      <c r="M36" s="453"/>
      <c r="N36" s="453"/>
      <c r="O36" s="453"/>
      <c r="P36" s="45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30.160648148148152</v>
      </c>
      <c r="C39" s="79">
        <v>61.451111111111096</v>
      </c>
      <c r="D39" s="79">
        <v>52.494037037037039</v>
      </c>
      <c r="E39" s="79">
        <v>68.978888888888875</v>
      </c>
      <c r="F39" s="79">
        <v>70.534222222222226</v>
      </c>
      <c r="G39" s="79">
        <v>50.709907407407407</v>
      </c>
      <c r="H39" s="79">
        <v>58.204962962962973</v>
      </c>
      <c r="I39" s="101">
        <f t="shared" ref="I39:I46" si="14">SUM(B39:H39)</f>
        <v>392.53377777777774</v>
      </c>
      <c r="J39" s="138"/>
      <c r="K39" s="91" t="s">
        <v>12</v>
      </c>
      <c r="L39" s="79">
        <v>8.1</v>
      </c>
      <c r="M39" s="79">
        <v>12.5</v>
      </c>
      <c r="N39" s="79">
        <v>23</v>
      </c>
      <c r="O39" s="79"/>
      <c r="P39" s="79"/>
      <c r="Q39" s="101">
        <f t="shared" ref="Q39:Q46" si="15">SUM(L39:P39)</f>
        <v>43.6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30.160648148148152</v>
      </c>
      <c r="C40" s="79">
        <v>61.451111111111096</v>
      </c>
      <c r="D40" s="79">
        <v>52.494037037037039</v>
      </c>
      <c r="E40" s="79">
        <v>68.978888888888875</v>
      </c>
      <c r="F40" s="79">
        <v>70.534222222222226</v>
      </c>
      <c r="G40" s="79">
        <v>50.709907407407407</v>
      </c>
      <c r="H40" s="79">
        <v>58.204962962962973</v>
      </c>
      <c r="I40" s="101">
        <f t="shared" si="14"/>
        <v>392.53377777777774</v>
      </c>
      <c r="J40" s="2"/>
      <c r="K40" s="92" t="s">
        <v>13</v>
      </c>
      <c r="L40" s="79">
        <v>8.1</v>
      </c>
      <c r="M40" s="79">
        <v>12.5</v>
      </c>
      <c r="N40" s="79">
        <v>23</v>
      </c>
      <c r="O40" s="79"/>
      <c r="P40" s="79"/>
      <c r="Q40" s="101">
        <f t="shared" si="15"/>
        <v>43.6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4"/>
        <v>0</v>
      </c>
      <c r="J41" s="2"/>
      <c r="K41" s="91" t="s">
        <v>14</v>
      </c>
      <c r="L41" s="79"/>
      <c r="M41" s="79"/>
      <c r="N41" s="79"/>
      <c r="O41" s="79"/>
      <c r="P41" s="23"/>
      <c r="Q41" s="101">
        <f t="shared" si="15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23.410925925925923</v>
      </c>
      <c r="C42" s="79">
        <v>48.486444444444459</v>
      </c>
      <c r="D42" s="79">
        <v>41.79298148148149</v>
      </c>
      <c r="E42" s="79">
        <v>55.385305555555561</v>
      </c>
      <c r="F42" s="79">
        <v>56.972763888888878</v>
      </c>
      <c r="G42" s="79">
        <v>41.134546296296307</v>
      </c>
      <c r="H42" s="79">
        <v>47.570268518518503</v>
      </c>
      <c r="I42" s="101">
        <f t="shared" si="14"/>
        <v>314.75323611111116</v>
      </c>
      <c r="J42" s="2"/>
      <c r="K42" s="92" t="s">
        <v>15</v>
      </c>
      <c r="L42" s="79">
        <v>6.4</v>
      </c>
      <c r="M42" s="79">
        <v>9.6</v>
      </c>
      <c r="N42" s="79">
        <v>18.2</v>
      </c>
      <c r="O42" s="79"/>
      <c r="P42" s="79"/>
      <c r="Q42" s="101">
        <f t="shared" si="15"/>
        <v>34.200000000000003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23.410925925925923</v>
      </c>
      <c r="C43" s="79">
        <v>48.486444444444459</v>
      </c>
      <c r="D43" s="79">
        <v>41.79298148148149</v>
      </c>
      <c r="E43" s="79">
        <v>55.385305555555561</v>
      </c>
      <c r="F43" s="79">
        <v>56.972763888888878</v>
      </c>
      <c r="G43" s="79">
        <v>41.134546296296307</v>
      </c>
      <c r="H43" s="79">
        <v>47.570268518518503</v>
      </c>
      <c r="I43" s="101">
        <f t="shared" si="14"/>
        <v>314.75323611111116</v>
      </c>
      <c r="J43" s="2"/>
      <c r="K43" s="91" t="s">
        <v>16</v>
      </c>
      <c r="L43" s="79">
        <v>6.4</v>
      </c>
      <c r="M43" s="79">
        <v>9.6</v>
      </c>
      <c r="N43" s="79">
        <v>18.2</v>
      </c>
      <c r="O43" s="79"/>
      <c r="P43" s="79"/>
      <c r="Q43" s="101">
        <f t="shared" si="15"/>
        <v>34.200000000000003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23.410925925925923</v>
      </c>
      <c r="C44" s="79">
        <v>48.486444444444459</v>
      </c>
      <c r="D44" s="79">
        <v>41.79298148148149</v>
      </c>
      <c r="E44" s="79">
        <v>55.385305555555561</v>
      </c>
      <c r="F44" s="79">
        <v>56.972763888888878</v>
      </c>
      <c r="G44" s="79">
        <v>41.134546296296307</v>
      </c>
      <c r="H44" s="79">
        <v>47.570268518518503</v>
      </c>
      <c r="I44" s="101">
        <f t="shared" si="14"/>
        <v>314.75323611111116</v>
      </c>
      <c r="J44" s="2"/>
      <c r="K44" s="92" t="s">
        <v>17</v>
      </c>
      <c r="L44" s="79">
        <v>6.4</v>
      </c>
      <c r="M44" s="79">
        <v>9.6</v>
      </c>
      <c r="N44" s="79">
        <v>18.2</v>
      </c>
      <c r="O44" s="79"/>
      <c r="P44" s="79"/>
      <c r="Q44" s="101">
        <f t="shared" si="15"/>
        <v>34.200000000000003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23.410925925925923</v>
      </c>
      <c r="C45" s="79">
        <v>48.486444444444459</v>
      </c>
      <c r="D45" s="79">
        <v>41.79298148148149</v>
      </c>
      <c r="E45" s="79">
        <v>55.385305555555561</v>
      </c>
      <c r="F45" s="79">
        <v>56.972763888888878</v>
      </c>
      <c r="G45" s="79">
        <v>41.134546296296307</v>
      </c>
      <c r="H45" s="79">
        <v>47.570268518518503</v>
      </c>
      <c r="I45" s="101">
        <f t="shared" si="14"/>
        <v>314.75323611111116</v>
      </c>
      <c r="J45" s="2"/>
      <c r="K45" s="91" t="s">
        <v>18</v>
      </c>
      <c r="L45" s="79">
        <v>6.4</v>
      </c>
      <c r="M45" s="79">
        <v>9.6999999999999993</v>
      </c>
      <c r="N45" s="79">
        <v>18.2</v>
      </c>
      <c r="O45" s="79"/>
      <c r="P45" s="79"/>
      <c r="Q45" s="101">
        <f t="shared" si="15"/>
        <v>34.299999999999997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153.96499999999997</v>
      </c>
      <c r="C46" s="27">
        <f t="shared" si="16"/>
        <v>316.84800000000007</v>
      </c>
      <c r="D46" s="27">
        <f t="shared" si="16"/>
        <v>272.16000000000003</v>
      </c>
      <c r="E46" s="27">
        <f t="shared" si="16"/>
        <v>359.49900000000002</v>
      </c>
      <c r="F46" s="27">
        <f t="shared" si="16"/>
        <v>368.95949999999999</v>
      </c>
      <c r="G46" s="27">
        <f t="shared" si="16"/>
        <v>265.95800000000008</v>
      </c>
      <c r="H46" s="27">
        <f t="shared" si="16"/>
        <v>306.69099999999997</v>
      </c>
      <c r="I46" s="101">
        <f t="shared" si="14"/>
        <v>2044.0805000000003</v>
      </c>
      <c r="K46" s="77" t="s">
        <v>10</v>
      </c>
      <c r="L46" s="81">
        <f>SUM(L39:L45)</f>
        <v>41.8</v>
      </c>
      <c r="M46" s="27">
        <f>SUM(M39:M45)</f>
        <v>63.5</v>
      </c>
      <c r="N46" s="27">
        <f>SUM(N39:N45)</f>
        <v>118.80000000000001</v>
      </c>
      <c r="O46" s="27">
        <f>SUM(O39:O45)</f>
        <v>0</v>
      </c>
      <c r="P46" s="27">
        <f>SUM(P39:P45)</f>
        <v>0</v>
      </c>
      <c r="Q46" s="101">
        <f t="shared" si="15"/>
        <v>224.10000000000002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83</v>
      </c>
      <c r="C47" s="30">
        <v>82</v>
      </c>
      <c r="D47" s="30">
        <v>81</v>
      </c>
      <c r="E47" s="30">
        <v>79.5</v>
      </c>
      <c r="F47" s="30">
        <v>79.5</v>
      </c>
      <c r="G47" s="30">
        <v>78.5</v>
      </c>
      <c r="H47" s="30">
        <v>77</v>
      </c>
      <c r="I47" s="102">
        <f>+((I46/I48)/7)*1000</f>
        <v>79.806367860071077</v>
      </c>
      <c r="K47" s="110" t="s">
        <v>19</v>
      </c>
      <c r="L47" s="82">
        <v>84</v>
      </c>
      <c r="M47" s="30">
        <v>84</v>
      </c>
      <c r="N47" s="30">
        <v>84</v>
      </c>
      <c r="O47" s="30"/>
      <c r="P47" s="30"/>
      <c r="Q47" s="102">
        <f>+((Q46/Q48)/7)*1000</f>
        <v>84.02699662542183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552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3659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" si="17">((B48*B47)*7/1000-B39-B40)/4</f>
        <v>23.410925925925923</v>
      </c>
      <c r="C49" s="38">
        <f t="shared" ref="C49" si="18">((C48*C47)*7/1000-C39-C40)/4</f>
        <v>48.486444444444459</v>
      </c>
      <c r="D49" s="38">
        <f t="shared" ref="D49" si="19">((D48*D47)*7/1000-D39-D40)/4</f>
        <v>41.79298148148149</v>
      </c>
      <c r="E49" s="38">
        <f t="shared" ref="E49" si="20">((E48*E47)*7/1000-E39-E40)/4</f>
        <v>55.385305555555561</v>
      </c>
      <c r="F49" s="38">
        <f t="shared" ref="F49" si="21">((F48*F47)*7/1000-F39-F40)/4</f>
        <v>56.972763888888878</v>
      </c>
      <c r="G49" s="38">
        <f t="shared" ref="G49" si="22">((G48*G47)*7/1000-G39-G40)/4</f>
        <v>41.134546296296307</v>
      </c>
      <c r="H49" s="38">
        <f t="shared" ref="H49" si="23">((H48*H47)*7/1000-H39-H40)/4</f>
        <v>47.570268518518503</v>
      </c>
      <c r="I49" s="104">
        <f>((I46*1000)/I48)/7</f>
        <v>79.806367860071063</v>
      </c>
      <c r="K49" s="95" t="s">
        <v>21</v>
      </c>
      <c r="L49" s="84">
        <f t="shared" ref="L49" si="24">((L48*L47)*7/1000-L39-L40)/4</f>
        <v>6.3869999999999987</v>
      </c>
      <c r="M49" s="38">
        <f t="shared" ref="M49" si="25">((M48*M47)*7/1000-M39-M40)/4</f>
        <v>9.6259999999999994</v>
      </c>
      <c r="N49" s="38">
        <f t="shared" ref="N49" si="26">((N48*N47)*7/1000-N39-N40)/4</f>
        <v>18.193999999999999</v>
      </c>
      <c r="O49" s="38">
        <f t="shared" ref="O49" si="27">((O48*O47)*7/1000-O39-O40)/4</f>
        <v>0</v>
      </c>
      <c r="P49" s="38">
        <f t="shared" ref="P49" si="28">((P48*P47)*7/1000-P39-P40)/4</f>
        <v>0</v>
      </c>
      <c r="Q49" s="113">
        <f>((Q46*1000)/Q48)/7</f>
        <v>84.02699662542183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9">((B48*B47)*7)/1000</f>
        <v>153.965</v>
      </c>
      <c r="C50" s="42">
        <f t="shared" si="29"/>
        <v>316.84800000000001</v>
      </c>
      <c r="D50" s="42">
        <f t="shared" si="29"/>
        <v>272.16000000000003</v>
      </c>
      <c r="E50" s="42">
        <f t="shared" si="29"/>
        <v>359.49900000000002</v>
      </c>
      <c r="F50" s="42">
        <f t="shared" si="29"/>
        <v>368.95949999999999</v>
      </c>
      <c r="G50" s="42">
        <f t="shared" si="29"/>
        <v>265.95800000000003</v>
      </c>
      <c r="H50" s="42">
        <f t="shared" si="29"/>
        <v>306.69099999999997</v>
      </c>
      <c r="I50" s="87"/>
      <c r="K50" s="96" t="s">
        <v>22</v>
      </c>
      <c r="L50" s="85">
        <f>((L48*L47)*7)/1000</f>
        <v>41.747999999999998</v>
      </c>
      <c r="M50" s="42">
        <f>((M48*M47)*7)/1000</f>
        <v>63.503999999999998</v>
      </c>
      <c r="N50" s="42">
        <f>((N48*N47)*7)/1000</f>
        <v>118.776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30">+(B46/B48)/7*1000</f>
        <v>82.999999999999986</v>
      </c>
      <c r="C51" s="47">
        <f t="shared" si="30"/>
        <v>82.000000000000028</v>
      </c>
      <c r="D51" s="47">
        <f t="shared" si="30"/>
        <v>81</v>
      </c>
      <c r="E51" s="47">
        <f t="shared" si="30"/>
        <v>79.5</v>
      </c>
      <c r="F51" s="47">
        <f t="shared" si="30"/>
        <v>79.5</v>
      </c>
      <c r="G51" s="47">
        <f t="shared" si="30"/>
        <v>78.500000000000028</v>
      </c>
      <c r="H51" s="47">
        <f t="shared" si="30"/>
        <v>76.999999999999986</v>
      </c>
      <c r="I51" s="105"/>
      <c r="J51" s="50"/>
      <c r="K51" s="97" t="s">
        <v>23</v>
      </c>
      <c r="L51" s="86">
        <f>+(L46/L48)/7*1000</f>
        <v>84.104627766599592</v>
      </c>
      <c r="M51" s="47">
        <f>+(M46/M48)/7*1000</f>
        <v>83.994708994708986</v>
      </c>
      <c r="N51" s="47">
        <f>+(N46/N48)/7*1000</f>
        <v>84.016973125884036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52" t="s">
        <v>25</v>
      </c>
      <c r="C55" s="453"/>
      <c r="D55" s="453"/>
      <c r="E55" s="453"/>
      <c r="F55" s="4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51.6</v>
      </c>
      <c r="C58" s="79">
        <v>54.7</v>
      </c>
      <c r="D58" s="79">
        <v>51</v>
      </c>
      <c r="E58" s="79"/>
      <c r="F58" s="79"/>
      <c r="G58" s="101">
        <f t="shared" ref="G58:G65" si="31">SUM(B58:F58)</f>
        <v>157.30000000000001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42.5</v>
      </c>
      <c r="C59" s="79">
        <v>42.6</v>
      </c>
      <c r="D59" s="79">
        <v>42.1</v>
      </c>
      <c r="E59" s="79"/>
      <c r="F59" s="79"/>
      <c r="G59" s="101">
        <f t="shared" si="31"/>
        <v>127.19999999999999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3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42.5</v>
      </c>
      <c r="C61" s="79">
        <v>42.7</v>
      </c>
      <c r="D61" s="79">
        <v>42.2</v>
      </c>
      <c r="E61" s="79"/>
      <c r="F61" s="79"/>
      <c r="G61" s="101">
        <f t="shared" si="31"/>
        <v>127.4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42.5</v>
      </c>
      <c r="C62" s="79">
        <v>42.7</v>
      </c>
      <c r="D62" s="79">
        <v>42.2</v>
      </c>
      <c r="E62" s="79"/>
      <c r="F62" s="79"/>
      <c r="G62" s="101">
        <f t="shared" si="31"/>
        <v>127.4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42.5</v>
      </c>
      <c r="C63" s="79">
        <v>42.7</v>
      </c>
      <c r="D63" s="79">
        <v>42.2</v>
      </c>
      <c r="E63" s="79"/>
      <c r="F63" s="79"/>
      <c r="G63" s="101">
        <f t="shared" si="31"/>
        <v>127.4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42.6</v>
      </c>
      <c r="C64" s="79">
        <v>42.7</v>
      </c>
      <c r="D64" s="79">
        <v>42.2</v>
      </c>
      <c r="E64" s="79"/>
      <c r="F64" s="79"/>
      <c r="G64" s="101">
        <f t="shared" si="31"/>
        <v>127.50000000000001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264.2</v>
      </c>
      <c r="C65" s="27">
        <f t="shared" ref="C65:F65" si="32">SUM(C58:C64)</f>
        <v>268.09999999999997</v>
      </c>
      <c r="D65" s="27">
        <f t="shared" si="32"/>
        <v>261.89999999999998</v>
      </c>
      <c r="E65" s="27">
        <f t="shared" si="32"/>
        <v>0</v>
      </c>
      <c r="F65" s="27">
        <f t="shared" si="32"/>
        <v>0</v>
      </c>
      <c r="G65" s="101">
        <f t="shared" si="31"/>
        <v>794.19999999999993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88</v>
      </c>
      <c r="C66" s="30">
        <v>88</v>
      </c>
      <c r="D66" s="30">
        <v>88</v>
      </c>
      <c r="E66" s="30"/>
      <c r="F66" s="30"/>
      <c r="G66" s="102">
        <f>+((G65/G67)/7)*1000</f>
        <v>88.019505707636029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429</v>
      </c>
      <c r="C67" s="65">
        <v>435</v>
      </c>
      <c r="D67" s="65">
        <v>425</v>
      </c>
      <c r="E67" s="65"/>
      <c r="F67" s="65"/>
      <c r="G67" s="112">
        <f>SUM(B67:F67)</f>
        <v>1289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" si="33">((B67*B66)*7/1000-B58)/5</f>
        <v>42.532800000000002</v>
      </c>
      <c r="C68" s="38">
        <f t="shared" ref="C68" si="34">((C67*C66)*7/1000-C58)/5</f>
        <v>42.652000000000001</v>
      </c>
      <c r="D68" s="38">
        <f t="shared" ref="D68" si="35">((D67*D66)*7/1000-D58)/5</f>
        <v>42.160000000000004</v>
      </c>
      <c r="E68" s="38">
        <f t="shared" ref="E68" si="36">((E67*E66)*7/1000-E58)/5</f>
        <v>0</v>
      </c>
      <c r="F68" s="38">
        <f t="shared" ref="F68" si="37">((F67*F66)*7/1000-F58)/5</f>
        <v>0</v>
      </c>
      <c r="G68" s="116">
        <f>((G65*1000)/G67)/7</f>
        <v>88.019505707636014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264.26400000000001</v>
      </c>
      <c r="C69" s="42">
        <f>((C67*C66)*7)/1000</f>
        <v>267.95999999999998</v>
      </c>
      <c r="D69" s="42">
        <f>((D67*D66)*7)/1000</f>
        <v>261.8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87.978687978687972</v>
      </c>
      <c r="C70" s="47">
        <f>+(C65/C67)/7*1000</f>
        <v>88.04597701149423</v>
      </c>
      <c r="D70" s="47">
        <f>+(D65/D67)/7*1000</f>
        <v>88.033613445378151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F239"/>
  <sheetViews>
    <sheetView zoomScale="30" zoomScaleNormal="30" workbookViewId="0">
      <selection activeCell="P24" sqref="P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0.85546875" style="18"/>
    <col min="33" max="33" width="14.85546875" style="18" bestFit="1" customWidth="1"/>
    <col min="34" max="258" width="10.8554687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0.85546875" style="18"/>
    <col min="289" max="289" width="14.85546875" style="18" bestFit="1" customWidth="1"/>
    <col min="290" max="514" width="10.8554687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0.85546875" style="18"/>
    <col min="545" max="545" width="14.85546875" style="18" bestFit="1" customWidth="1"/>
    <col min="546" max="770" width="10.8554687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0.85546875" style="18"/>
    <col min="801" max="801" width="14.85546875" style="18" bestFit="1" customWidth="1"/>
    <col min="802" max="1026" width="10.8554687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0.85546875" style="18"/>
    <col min="1057" max="1057" width="14.85546875" style="18" bestFit="1" customWidth="1"/>
    <col min="1058" max="1282" width="10.8554687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0.85546875" style="18"/>
    <col min="1313" max="1313" width="14.85546875" style="18" bestFit="1" customWidth="1"/>
    <col min="1314" max="1538" width="10.8554687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0.85546875" style="18"/>
    <col min="1569" max="1569" width="14.85546875" style="18" bestFit="1" customWidth="1"/>
    <col min="1570" max="1794" width="10.8554687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0.85546875" style="18"/>
    <col min="1825" max="1825" width="14.85546875" style="18" bestFit="1" customWidth="1"/>
    <col min="1826" max="2050" width="10.8554687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0.85546875" style="18"/>
    <col min="2081" max="2081" width="14.85546875" style="18" bestFit="1" customWidth="1"/>
    <col min="2082" max="2306" width="10.8554687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0.85546875" style="18"/>
    <col min="2337" max="2337" width="14.85546875" style="18" bestFit="1" customWidth="1"/>
    <col min="2338" max="2562" width="10.8554687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0.85546875" style="18"/>
    <col min="2593" max="2593" width="14.85546875" style="18" bestFit="1" customWidth="1"/>
    <col min="2594" max="2818" width="10.8554687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0.85546875" style="18"/>
    <col min="2849" max="2849" width="14.85546875" style="18" bestFit="1" customWidth="1"/>
    <col min="2850" max="3074" width="10.8554687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0.85546875" style="18"/>
    <col min="3105" max="3105" width="14.85546875" style="18" bestFit="1" customWidth="1"/>
    <col min="3106" max="3330" width="10.8554687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0.85546875" style="18"/>
    <col min="3361" max="3361" width="14.85546875" style="18" bestFit="1" customWidth="1"/>
    <col min="3362" max="3586" width="10.8554687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0.85546875" style="18"/>
    <col min="3617" max="3617" width="14.85546875" style="18" bestFit="1" customWidth="1"/>
    <col min="3618" max="3842" width="10.8554687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0.85546875" style="18"/>
    <col min="3873" max="3873" width="14.85546875" style="18" bestFit="1" customWidth="1"/>
    <col min="3874" max="4098" width="10.8554687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0.85546875" style="18"/>
    <col min="4129" max="4129" width="14.85546875" style="18" bestFit="1" customWidth="1"/>
    <col min="4130" max="4354" width="10.8554687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0.85546875" style="18"/>
    <col min="4385" max="4385" width="14.85546875" style="18" bestFit="1" customWidth="1"/>
    <col min="4386" max="4610" width="10.8554687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0.85546875" style="18"/>
    <col min="4641" max="4641" width="14.85546875" style="18" bestFit="1" customWidth="1"/>
    <col min="4642" max="4866" width="10.8554687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0.85546875" style="18"/>
    <col min="4897" max="4897" width="14.85546875" style="18" bestFit="1" customWidth="1"/>
    <col min="4898" max="5122" width="10.8554687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0.85546875" style="18"/>
    <col min="5153" max="5153" width="14.85546875" style="18" bestFit="1" customWidth="1"/>
    <col min="5154" max="5378" width="10.8554687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0.85546875" style="18"/>
    <col min="5409" max="5409" width="14.85546875" style="18" bestFit="1" customWidth="1"/>
    <col min="5410" max="5634" width="10.8554687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0.85546875" style="18"/>
    <col min="5665" max="5665" width="14.85546875" style="18" bestFit="1" customWidth="1"/>
    <col min="5666" max="5890" width="10.8554687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0.85546875" style="18"/>
    <col min="5921" max="5921" width="14.85546875" style="18" bestFit="1" customWidth="1"/>
    <col min="5922" max="6146" width="10.8554687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0.85546875" style="18"/>
    <col min="6177" max="6177" width="14.85546875" style="18" bestFit="1" customWidth="1"/>
    <col min="6178" max="6402" width="10.8554687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0.85546875" style="18"/>
    <col min="6433" max="6433" width="14.85546875" style="18" bestFit="1" customWidth="1"/>
    <col min="6434" max="6658" width="10.8554687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0.85546875" style="18"/>
    <col min="6689" max="6689" width="14.85546875" style="18" bestFit="1" customWidth="1"/>
    <col min="6690" max="6914" width="10.8554687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0.85546875" style="18"/>
    <col min="6945" max="6945" width="14.85546875" style="18" bestFit="1" customWidth="1"/>
    <col min="6946" max="7170" width="10.8554687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0.85546875" style="18"/>
    <col min="7201" max="7201" width="14.85546875" style="18" bestFit="1" customWidth="1"/>
    <col min="7202" max="7426" width="10.8554687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0.85546875" style="18"/>
    <col min="7457" max="7457" width="14.85546875" style="18" bestFit="1" customWidth="1"/>
    <col min="7458" max="7682" width="10.8554687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0.85546875" style="18"/>
    <col min="7713" max="7713" width="14.85546875" style="18" bestFit="1" customWidth="1"/>
    <col min="7714" max="7938" width="10.8554687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0.85546875" style="18"/>
    <col min="7969" max="7969" width="14.85546875" style="18" bestFit="1" customWidth="1"/>
    <col min="7970" max="8194" width="10.8554687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0.85546875" style="18"/>
    <col min="8225" max="8225" width="14.85546875" style="18" bestFit="1" customWidth="1"/>
    <col min="8226" max="8450" width="10.8554687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0.85546875" style="18"/>
    <col min="8481" max="8481" width="14.85546875" style="18" bestFit="1" customWidth="1"/>
    <col min="8482" max="8706" width="10.8554687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0.85546875" style="18"/>
    <col min="8737" max="8737" width="14.85546875" style="18" bestFit="1" customWidth="1"/>
    <col min="8738" max="8962" width="10.8554687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0.85546875" style="18"/>
    <col min="8993" max="8993" width="14.85546875" style="18" bestFit="1" customWidth="1"/>
    <col min="8994" max="9218" width="10.8554687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0.85546875" style="18"/>
    <col min="9249" max="9249" width="14.85546875" style="18" bestFit="1" customWidth="1"/>
    <col min="9250" max="9474" width="10.8554687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0.85546875" style="18"/>
    <col min="9505" max="9505" width="14.85546875" style="18" bestFit="1" customWidth="1"/>
    <col min="9506" max="9730" width="10.8554687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0.85546875" style="18"/>
    <col min="9761" max="9761" width="14.85546875" style="18" bestFit="1" customWidth="1"/>
    <col min="9762" max="9986" width="10.8554687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0.85546875" style="18"/>
    <col min="10017" max="10017" width="14.85546875" style="18" bestFit="1" customWidth="1"/>
    <col min="10018" max="10242" width="10.8554687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0.85546875" style="18"/>
    <col min="10273" max="10273" width="14.85546875" style="18" bestFit="1" customWidth="1"/>
    <col min="10274" max="10498" width="10.8554687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0.85546875" style="18"/>
    <col min="10529" max="10529" width="14.85546875" style="18" bestFit="1" customWidth="1"/>
    <col min="10530" max="10754" width="10.8554687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0.85546875" style="18"/>
    <col min="10785" max="10785" width="14.85546875" style="18" bestFit="1" customWidth="1"/>
    <col min="10786" max="11010" width="10.8554687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0.85546875" style="18"/>
    <col min="11041" max="11041" width="14.85546875" style="18" bestFit="1" customWidth="1"/>
    <col min="11042" max="11266" width="10.8554687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0.85546875" style="18"/>
    <col min="11297" max="11297" width="14.85546875" style="18" bestFit="1" customWidth="1"/>
    <col min="11298" max="11522" width="10.8554687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0.85546875" style="18"/>
    <col min="11553" max="11553" width="14.85546875" style="18" bestFit="1" customWidth="1"/>
    <col min="11554" max="11778" width="10.8554687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0.85546875" style="18"/>
    <col min="11809" max="11809" width="14.85546875" style="18" bestFit="1" customWidth="1"/>
    <col min="11810" max="12034" width="10.8554687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0.85546875" style="18"/>
    <col min="12065" max="12065" width="14.85546875" style="18" bestFit="1" customWidth="1"/>
    <col min="12066" max="12290" width="10.8554687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0.85546875" style="18"/>
    <col min="12321" max="12321" width="14.85546875" style="18" bestFit="1" customWidth="1"/>
    <col min="12322" max="12546" width="10.8554687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0.85546875" style="18"/>
    <col min="12577" max="12577" width="14.85546875" style="18" bestFit="1" customWidth="1"/>
    <col min="12578" max="12802" width="10.8554687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0.85546875" style="18"/>
    <col min="12833" max="12833" width="14.85546875" style="18" bestFit="1" customWidth="1"/>
    <col min="12834" max="13058" width="10.8554687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0.85546875" style="18"/>
    <col min="13089" max="13089" width="14.85546875" style="18" bestFit="1" customWidth="1"/>
    <col min="13090" max="13314" width="10.8554687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0.85546875" style="18"/>
    <col min="13345" max="13345" width="14.85546875" style="18" bestFit="1" customWidth="1"/>
    <col min="13346" max="13570" width="10.8554687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0.85546875" style="18"/>
    <col min="13601" max="13601" width="14.85546875" style="18" bestFit="1" customWidth="1"/>
    <col min="13602" max="13826" width="10.8554687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0.85546875" style="18"/>
    <col min="13857" max="13857" width="14.85546875" style="18" bestFit="1" customWidth="1"/>
    <col min="13858" max="14082" width="10.8554687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0.85546875" style="18"/>
    <col min="14113" max="14113" width="14.85546875" style="18" bestFit="1" customWidth="1"/>
    <col min="14114" max="14338" width="10.8554687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0.85546875" style="18"/>
    <col min="14369" max="14369" width="14.85546875" style="18" bestFit="1" customWidth="1"/>
    <col min="14370" max="14594" width="10.8554687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0.85546875" style="18"/>
    <col min="14625" max="14625" width="14.85546875" style="18" bestFit="1" customWidth="1"/>
    <col min="14626" max="14850" width="10.8554687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0.85546875" style="18"/>
    <col min="14881" max="14881" width="14.85546875" style="18" bestFit="1" customWidth="1"/>
    <col min="14882" max="15106" width="10.8554687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0.85546875" style="18"/>
    <col min="15137" max="15137" width="14.85546875" style="18" bestFit="1" customWidth="1"/>
    <col min="15138" max="15362" width="10.8554687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0.85546875" style="18"/>
    <col min="15393" max="15393" width="14.85546875" style="18" bestFit="1" customWidth="1"/>
    <col min="15394" max="15618" width="10.8554687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0.85546875" style="18"/>
    <col min="15649" max="15649" width="14.85546875" style="18" bestFit="1" customWidth="1"/>
    <col min="15650" max="15874" width="10.8554687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0.85546875" style="18"/>
    <col min="15905" max="15905" width="14.85546875" style="18" bestFit="1" customWidth="1"/>
    <col min="15906" max="16130" width="10.8554687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0.85546875" style="18"/>
    <col min="16161" max="16161" width="14.85546875" style="18" bestFit="1" customWidth="1"/>
    <col min="16162" max="16384" width="10.8554687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2"/>
      <c r="Z3" s="2"/>
      <c r="AA3" s="2"/>
      <c r="AB3" s="2"/>
      <c r="AC3" s="2"/>
      <c r="AD3" s="1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6" t="s">
        <v>1</v>
      </c>
      <c r="B9" s="186"/>
      <c r="C9" s="186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6"/>
      <c r="B10" s="186"/>
      <c r="C10" s="1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6" t="s">
        <v>4</v>
      </c>
      <c r="B11" s="186"/>
      <c r="C11" s="186"/>
      <c r="D11" s="1"/>
      <c r="E11" s="187">
        <v>2</v>
      </c>
      <c r="F11" s="1"/>
      <c r="G11" s="1"/>
      <c r="H11" s="1"/>
      <c r="I11" s="1"/>
      <c r="J11" s="1"/>
      <c r="K11" s="461" t="s">
        <v>67</v>
      </c>
      <c r="L11" s="461"/>
      <c r="M11" s="188"/>
      <c r="N11" s="1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6"/>
      <c r="B12" s="186"/>
      <c r="C12" s="186"/>
      <c r="D12" s="1"/>
      <c r="E12" s="5"/>
      <c r="F12" s="1"/>
      <c r="G12" s="1"/>
      <c r="H12" s="1"/>
      <c r="I12" s="1"/>
      <c r="J12" s="1"/>
      <c r="K12" s="188"/>
      <c r="L12" s="188"/>
      <c r="M12" s="188"/>
      <c r="N12" s="1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6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"/>
      <c r="X13" s="1"/>
      <c r="Y13" s="1"/>
    </row>
    <row r="14" spans="1:30" s="3" customFormat="1" ht="27" thickBot="1" x14ac:dyDescent="0.3">
      <c r="A14" s="1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25</v>
      </c>
      <c r="C15" s="467"/>
      <c r="D15" s="467"/>
      <c r="E15" s="467"/>
      <c r="F15" s="467"/>
      <c r="G15" s="467"/>
      <c r="H15" s="467"/>
      <c r="I15" s="467"/>
      <c r="J15" s="467"/>
      <c r="K15" s="467"/>
      <c r="L15" s="467"/>
      <c r="M15" s="467"/>
      <c r="N15" s="467"/>
      <c r="O15" s="468"/>
      <c r="P15" s="469" t="s">
        <v>8</v>
      </c>
      <c r="Q15" s="470"/>
      <c r="R15" s="470"/>
      <c r="S15" s="470"/>
      <c r="T15" s="470"/>
      <c r="U15" s="470"/>
      <c r="V15" s="470"/>
      <c r="W15" s="470"/>
      <c r="X15" s="471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34.107207407407415</v>
      </c>
      <c r="C18" s="23">
        <v>53.317514814814821</v>
      </c>
      <c r="D18" s="23">
        <v>66.130831481481493</v>
      </c>
      <c r="E18" s="23">
        <v>17.629792592592594</v>
      </c>
      <c r="F18" s="23">
        <v>45.512216666666667</v>
      </c>
      <c r="G18" s="23">
        <v>45.055466666666668</v>
      </c>
      <c r="H18" s="23">
        <v>44.918992592592588</v>
      </c>
      <c r="I18" s="23">
        <v>44.753481481481479</v>
      </c>
      <c r="J18" s="23">
        <v>42.555008333333333</v>
      </c>
      <c r="K18" s="23">
        <v>41.796488888888888</v>
      </c>
      <c r="L18" s="23">
        <v>38.959274074074074</v>
      </c>
      <c r="M18" s="23">
        <v>39.062874074074074</v>
      </c>
      <c r="N18" s="23">
        <v>35.896022222222221</v>
      </c>
      <c r="O18" s="23">
        <v>35.87191111111111</v>
      </c>
      <c r="P18" s="22">
        <v>24.22203703703704</v>
      </c>
      <c r="Q18" s="23">
        <v>48.680759259259261</v>
      </c>
      <c r="R18" s="23">
        <v>63.383402777777775</v>
      </c>
      <c r="S18" s="23">
        <v>42.672777777777782</v>
      </c>
      <c r="T18" s="23">
        <v>42.758370370370372</v>
      </c>
      <c r="U18" s="23">
        <v>69.058958333333322</v>
      </c>
      <c r="V18" s="23">
        <v>52.397032407407416</v>
      </c>
      <c r="W18" s="23">
        <v>46.679324074074088</v>
      </c>
      <c r="X18" s="24">
        <v>59.174685185185197</v>
      </c>
      <c r="Y18" s="25">
        <f t="shared" ref="Y18:Y25" si="0">SUM(B18:X18)</f>
        <v>1034.5944296296295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34.107207407407415</v>
      </c>
      <c r="C19" s="23">
        <v>53.317514814814821</v>
      </c>
      <c r="D19" s="23">
        <v>66.130831481481493</v>
      </c>
      <c r="E19" s="23">
        <v>17.629792592592594</v>
      </c>
      <c r="F19" s="23">
        <v>45.512216666666667</v>
      </c>
      <c r="G19" s="23">
        <v>45.055466666666668</v>
      </c>
      <c r="H19" s="23">
        <v>44.918992592592588</v>
      </c>
      <c r="I19" s="23">
        <v>44.753481481481479</v>
      </c>
      <c r="J19" s="23">
        <v>42.555008333333333</v>
      </c>
      <c r="K19" s="23">
        <v>41.796488888888888</v>
      </c>
      <c r="L19" s="23">
        <v>38.959274074074074</v>
      </c>
      <c r="M19" s="23">
        <v>39.062874074074074</v>
      </c>
      <c r="N19" s="23">
        <v>35.896022222222221</v>
      </c>
      <c r="O19" s="23">
        <v>35.87191111111111</v>
      </c>
      <c r="P19" s="22">
        <v>24.22203703703704</v>
      </c>
      <c r="Q19" s="23">
        <v>48.680759259259261</v>
      </c>
      <c r="R19" s="23">
        <v>63.383402777777775</v>
      </c>
      <c r="S19" s="23">
        <v>42.672777777777782</v>
      </c>
      <c r="T19" s="23">
        <v>42.758370370370372</v>
      </c>
      <c r="U19" s="23">
        <v>69.058958333333322</v>
      </c>
      <c r="V19" s="23">
        <v>52.397032407407416</v>
      </c>
      <c r="W19" s="23">
        <v>46.679324074074088</v>
      </c>
      <c r="X19" s="24">
        <v>59.174685185185197</v>
      </c>
      <c r="Y19" s="25">
        <f t="shared" si="0"/>
        <v>1034.5944296296295</v>
      </c>
      <c r="AA19" s="2"/>
      <c r="AB19" s="19"/>
    </row>
    <row r="20" spans="1:32" ht="39.75" customHeight="1" x14ac:dyDescent="0.25">
      <c r="A20" s="91" t="s">
        <v>14</v>
      </c>
      <c r="B20" s="76">
        <v>32.375117037037036</v>
      </c>
      <c r="C20" s="23">
        <v>50.905994074074073</v>
      </c>
      <c r="D20" s="23">
        <v>62.218067407407396</v>
      </c>
      <c r="E20" s="23">
        <v>16.678782962962963</v>
      </c>
      <c r="F20" s="23">
        <v>43.182313333333326</v>
      </c>
      <c r="G20" s="23">
        <v>42.634213333333328</v>
      </c>
      <c r="H20" s="23">
        <v>42.302402962962972</v>
      </c>
      <c r="I20" s="23">
        <v>42.253807407407415</v>
      </c>
      <c r="J20" s="23">
        <v>40.381496666666671</v>
      </c>
      <c r="K20" s="23">
        <v>39.527804444444449</v>
      </c>
      <c r="L20" s="23">
        <v>37.244590370370375</v>
      </c>
      <c r="M20" s="23">
        <v>36.992450370370378</v>
      </c>
      <c r="N20" s="23">
        <v>34.290191111111106</v>
      </c>
      <c r="O20" s="23">
        <v>33.886835555555557</v>
      </c>
      <c r="P20" s="22">
        <v>24.611185185185185</v>
      </c>
      <c r="Q20" s="23">
        <v>49.191396296296283</v>
      </c>
      <c r="R20" s="23">
        <v>63.777638888888895</v>
      </c>
      <c r="S20" s="23">
        <v>43.134388888888893</v>
      </c>
      <c r="T20" s="23">
        <v>42.855851851851853</v>
      </c>
      <c r="U20" s="23">
        <v>69.171016666666674</v>
      </c>
      <c r="V20" s="23">
        <v>52.398387037037025</v>
      </c>
      <c r="W20" s="23">
        <v>46.806970370370365</v>
      </c>
      <c r="X20" s="24">
        <v>59.051925925925921</v>
      </c>
      <c r="Y20" s="25">
        <f t="shared" si="0"/>
        <v>1005.8728281481481</v>
      </c>
      <c r="AA20" s="2"/>
      <c r="AB20" s="19"/>
    </row>
    <row r="21" spans="1:32" ht="39.950000000000003" customHeight="1" x14ac:dyDescent="0.25">
      <c r="A21" s="92" t="s">
        <v>15</v>
      </c>
      <c r="B21" s="22">
        <v>32.375117037037036</v>
      </c>
      <c r="C21" s="23">
        <v>50.905994074074073</v>
      </c>
      <c r="D21" s="23">
        <v>62.218067407407396</v>
      </c>
      <c r="E21" s="23">
        <v>16.678782962962963</v>
      </c>
      <c r="F21" s="23">
        <v>43.182313333333326</v>
      </c>
      <c r="G21" s="23">
        <v>42.634213333333328</v>
      </c>
      <c r="H21" s="23">
        <v>42.302402962962972</v>
      </c>
      <c r="I21" s="23">
        <v>42.253807407407415</v>
      </c>
      <c r="J21" s="23">
        <v>40.381496666666671</v>
      </c>
      <c r="K21" s="23">
        <v>39.527804444444449</v>
      </c>
      <c r="L21" s="23">
        <v>37.244590370370375</v>
      </c>
      <c r="M21" s="23">
        <v>36.992450370370378</v>
      </c>
      <c r="N21" s="23">
        <v>34.290191111111106</v>
      </c>
      <c r="O21" s="23">
        <v>33.886835555555557</v>
      </c>
      <c r="P21" s="22">
        <v>24.611185185185185</v>
      </c>
      <c r="Q21" s="23">
        <v>49.191396296296283</v>
      </c>
      <c r="R21" s="23">
        <v>63.777638888888895</v>
      </c>
      <c r="S21" s="23">
        <v>43.134388888888893</v>
      </c>
      <c r="T21" s="23">
        <v>42.855851851851853</v>
      </c>
      <c r="U21" s="23">
        <v>69.171016666666674</v>
      </c>
      <c r="V21" s="23">
        <v>52.398387037037025</v>
      </c>
      <c r="W21" s="23">
        <v>46.806970370370365</v>
      </c>
      <c r="X21" s="24">
        <v>59.051925925925921</v>
      </c>
      <c r="Y21" s="25">
        <f t="shared" si="0"/>
        <v>1005.8728281481481</v>
      </c>
      <c r="AA21" s="2"/>
      <c r="AB21" s="19"/>
    </row>
    <row r="22" spans="1:32" ht="39.950000000000003" customHeight="1" x14ac:dyDescent="0.25">
      <c r="A22" s="91" t="s">
        <v>16</v>
      </c>
      <c r="B22" s="22">
        <v>32.375117037037036</v>
      </c>
      <c r="C22" s="23">
        <v>50.905994074074073</v>
      </c>
      <c r="D22" s="23">
        <v>62.218067407407396</v>
      </c>
      <c r="E22" s="23">
        <v>16.678782962962963</v>
      </c>
      <c r="F22" s="23">
        <v>43.182313333333326</v>
      </c>
      <c r="G22" s="23">
        <v>42.634213333333328</v>
      </c>
      <c r="H22" s="23">
        <v>42.302402962962972</v>
      </c>
      <c r="I22" s="23">
        <v>42.253807407407415</v>
      </c>
      <c r="J22" s="23">
        <v>40.381496666666671</v>
      </c>
      <c r="K22" s="23">
        <v>39.527804444444449</v>
      </c>
      <c r="L22" s="23">
        <v>37.244590370370375</v>
      </c>
      <c r="M22" s="23">
        <v>36.992450370370378</v>
      </c>
      <c r="N22" s="23">
        <v>34.290191111111106</v>
      </c>
      <c r="O22" s="23">
        <v>33.886835555555557</v>
      </c>
      <c r="P22" s="22">
        <v>24.611185185185185</v>
      </c>
      <c r="Q22" s="23">
        <v>49.191396296296283</v>
      </c>
      <c r="R22" s="23">
        <v>63.777638888888895</v>
      </c>
      <c r="S22" s="23">
        <v>43.134388888888893</v>
      </c>
      <c r="T22" s="23">
        <v>42.855851851851853</v>
      </c>
      <c r="U22" s="23">
        <v>69.171016666666674</v>
      </c>
      <c r="V22" s="23">
        <v>52.398387037037025</v>
      </c>
      <c r="W22" s="23">
        <v>46.806970370370365</v>
      </c>
      <c r="X22" s="24">
        <v>59.051925925925921</v>
      </c>
      <c r="Y22" s="25">
        <f t="shared" si="0"/>
        <v>1005.8728281481481</v>
      </c>
      <c r="AA22" s="2"/>
      <c r="AB22" s="19"/>
    </row>
    <row r="23" spans="1:32" ht="39.950000000000003" customHeight="1" x14ac:dyDescent="0.25">
      <c r="A23" s="92" t="s">
        <v>17</v>
      </c>
      <c r="B23" s="22">
        <v>32.375117037037036</v>
      </c>
      <c r="C23" s="23">
        <v>50.905994074074073</v>
      </c>
      <c r="D23" s="23">
        <v>62.218067407407396</v>
      </c>
      <c r="E23" s="23">
        <v>16.678782962962963</v>
      </c>
      <c r="F23" s="23">
        <v>43.182313333333326</v>
      </c>
      <c r="G23" s="23">
        <v>42.634213333333328</v>
      </c>
      <c r="H23" s="23">
        <v>42.302402962962972</v>
      </c>
      <c r="I23" s="23">
        <v>42.253807407407415</v>
      </c>
      <c r="J23" s="23">
        <v>40.381496666666671</v>
      </c>
      <c r="K23" s="23">
        <v>39.527804444444449</v>
      </c>
      <c r="L23" s="23">
        <v>37.244590370370375</v>
      </c>
      <c r="M23" s="23">
        <v>36.992450370370378</v>
      </c>
      <c r="N23" s="23">
        <v>34.290191111111106</v>
      </c>
      <c r="O23" s="23">
        <v>33.886835555555557</v>
      </c>
      <c r="P23" s="22">
        <v>24.611185185185185</v>
      </c>
      <c r="Q23" s="23">
        <v>49.191396296296283</v>
      </c>
      <c r="R23" s="23">
        <v>63.777638888888895</v>
      </c>
      <c r="S23" s="23">
        <v>43.134388888888893</v>
      </c>
      <c r="T23" s="23">
        <v>42.855851851851853</v>
      </c>
      <c r="U23" s="23">
        <v>69.171016666666674</v>
      </c>
      <c r="V23" s="23">
        <v>52.398387037037025</v>
      </c>
      <c r="W23" s="23">
        <v>46.806970370370365</v>
      </c>
      <c r="X23" s="24">
        <v>59.051925925925921</v>
      </c>
      <c r="Y23" s="25">
        <f t="shared" si="0"/>
        <v>1005.8728281481481</v>
      </c>
      <c r="AA23" s="2"/>
      <c r="AB23" s="19"/>
    </row>
    <row r="24" spans="1:32" ht="39.950000000000003" customHeight="1" x14ac:dyDescent="0.25">
      <c r="A24" s="91" t="s">
        <v>18</v>
      </c>
      <c r="B24" s="22">
        <v>32.375117037037036</v>
      </c>
      <c r="C24" s="23">
        <v>50.905994074074073</v>
      </c>
      <c r="D24" s="23">
        <v>62.218067407407396</v>
      </c>
      <c r="E24" s="23">
        <v>16.678782962962963</v>
      </c>
      <c r="F24" s="23">
        <v>43.182313333333326</v>
      </c>
      <c r="G24" s="23">
        <v>42.634213333333328</v>
      </c>
      <c r="H24" s="23">
        <v>42.302402962962972</v>
      </c>
      <c r="I24" s="23">
        <v>42.253807407407415</v>
      </c>
      <c r="J24" s="23">
        <v>40.381496666666671</v>
      </c>
      <c r="K24" s="23">
        <v>39.527804444444449</v>
      </c>
      <c r="L24" s="23">
        <v>37.244590370370375</v>
      </c>
      <c r="M24" s="23">
        <v>36.992450370370378</v>
      </c>
      <c r="N24" s="23">
        <v>34.290191111111106</v>
      </c>
      <c r="O24" s="23">
        <v>33.886835555555557</v>
      </c>
      <c r="P24" s="22">
        <v>24.611185185185185</v>
      </c>
      <c r="Q24" s="23">
        <v>49.191396296296283</v>
      </c>
      <c r="R24" s="23">
        <v>63.777638888888895</v>
      </c>
      <c r="S24" s="23">
        <v>43.134388888888893</v>
      </c>
      <c r="T24" s="23">
        <v>42.855851851851853</v>
      </c>
      <c r="U24" s="23">
        <v>69.171016666666674</v>
      </c>
      <c r="V24" s="23">
        <v>52.398387037037025</v>
      </c>
      <c r="W24" s="23">
        <v>46.806970370370365</v>
      </c>
      <c r="X24" s="24">
        <v>59.051925925925921</v>
      </c>
      <c r="Y24" s="25">
        <f t="shared" si="0"/>
        <v>1005.8728281481481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230.08999999999997</v>
      </c>
      <c r="C25" s="27">
        <f t="shared" si="1"/>
        <v>361.16500000000008</v>
      </c>
      <c r="D25" s="27">
        <f t="shared" si="1"/>
        <v>443.35199999999992</v>
      </c>
      <c r="E25" s="27">
        <f t="shared" si="1"/>
        <v>118.65350000000001</v>
      </c>
      <c r="F25" s="27">
        <f t="shared" si="1"/>
        <v>306.93600000000004</v>
      </c>
      <c r="G25" s="27">
        <f t="shared" si="1"/>
        <v>303.28199999999998</v>
      </c>
      <c r="H25" s="27">
        <f t="shared" si="1"/>
        <v>301.34999999999997</v>
      </c>
      <c r="I25" s="27">
        <f t="shared" si="1"/>
        <v>300.77600000000001</v>
      </c>
      <c r="J25" s="27">
        <f t="shared" si="1"/>
        <v>287.01749999999998</v>
      </c>
      <c r="K25" s="27">
        <f t="shared" si="1"/>
        <v>281.23200000000003</v>
      </c>
      <c r="L25" s="27">
        <f t="shared" si="1"/>
        <v>264.14150000000001</v>
      </c>
      <c r="M25" s="27">
        <f t="shared" si="1"/>
        <v>263.08800000000002</v>
      </c>
      <c r="N25" s="27">
        <f t="shared" si="1"/>
        <v>243.24299999999999</v>
      </c>
      <c r="O25" s="27">
        <f t="shared" si="1"/>
        <v>241.17800000000003</v>
      </c>
      <c r="P25" s="26">
        <f>SUM(P18:P24)</f>
        <v>171.49999999999997</v>
      </c>
      <c r="Q25" s="27">
        <f t="shared" ref="Q25:S25" si="2">SUM(Q18:Q24)</f>
        <v>343.31849999999991</v>
      </c>
      <c r="R25" s="27">
        <f t="shared" si="2"/>
        <v>445.65499999999997</v>
      </c>
      <c r="S25" s="27">
        <f t="shared" si="2"/>
        <v>301.0175000000001</v>
      </c>
      <c r="T25" s="27">
        <f>SUM(T18:T24)</f>
        <v>299.79600000000005</v>
      </c>
      <c r="U25" s="27">
        <f t="shared" ref="U25:X25" si="3">SUM(U18:U24)</f>
        <v>483.97300000000001</v>
      </c>
      <c r="V25" s="27">
        <f t="shared" si="3"/>
        <v>366.78599999999994</v>
      </c>
      <c r="W25" s="27">
        <f t="shared" si="3"/>
        <v>327.39350000000007</v>
      </c>
      <c r="X25" s="28">
        <f t="shared" si="3"/>
        <v>413.60899999999998</v>
      </c>
      <c r="Y25" s="25">
        <f t="shared" si="0"/>
        <v>7098.5530000000008</v>
      </c>
    </row>
    <row r="26" spans="1:32" s="2" customFormat="1" ht="36.75" customHeight="1" x14ac:dyDescent="0.25">
      <c r="A26" s="93" t="s">
        <v>19</v>
      </c>
      <c r="B26" s="29">
        <v>86.5</v>
      </c>
      <c r="C26" s="30">
        <v>85</v>
      </c>
      <c r="D26" s="30">
        <v>84</v>
      </c>
      <c r="E26" s="30">
        <v>83.5</v>
      </c>
      <c r="F26" s="30">
        <v>84</v>
      </c>
      <c r="G26" s="30">
        <v>83</v>
      </c>
      <c r="H26" s="30">
        <v>82</v>
      </c>
      <c r="I26" s="30">
        <v>82</v>
      </c>
      <c r="J26" s="30">
        <v>82.5</v>
      </c>
      <c r="K26" s="30">
        <v>81</v>
      </c>
      <c r="L26" s="30">
        <v>81.5</v>
      </c>
      <c r="M26" s="30">
        <v>81</v>
      </c>
      <c r="N26" s="30">
        <v>81</v>
      </c>
      <c r="O26" s="30">
        <v>80.5</v>
      </c>
      <c r="P26" s="29">
        <v>87.5</v>
      </c>
      <c r="Q26" s="30">
        <v>86.5</v>
      </c>
      <c r="R26" s="30">
        <v>85</v>
      </c>
      <c r="S26" s="30">
        <v>83.5</v>
      </c>
      <c r="T26" s="30">
        <v>83</v>
      </c>
      <c r="U26" s="30">
        <v>83</v>
      </c>
      <c r="V26" s="30">
        <v>82</v>
      </c>
      <c r="W26" s="30">
        <v>80.5</v>
      </c>
      <c r="X26" s="31">
        <v>80.5</v>
      </c>
      <c r="Y26" s="32">
        <f>+((Y25/Y27)/7)*1000</f>
        <v>82.930896303565603</v>
      </c>
    </row>
    <row r="27" spans="1:32" s="2" customFormat="1" ht="33" customHeight="1" x14ac:dyDescent="0.25">
      <c r="A27" s="94" t="s">
        <v>20</v>
      </c>
      <c r="B27" s="33">
        <v>380</v>
      </c>
      <c r="C27" s="34">
        <v>607</v>
      </c>
      <c r="D27" s="34">
        <v>754</v>
      </c>
      <c r="E27" s="34">
        <v>203</v>
      </c>
      <c r="F27" s="34">
        <v>522</v>
      </c>
      <c r="G27" s="34">
        <v>522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280</v>
      </c>
      <c r="Q27" s="34">
        <v>567</v>
      </c>
      <c r="R27" s="34">
        <v>749</v>
      </c>
      <c r="S27" s="34">
        <v>515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12228</v>
      </c>
      <c r="Z27" s="2">
        <f>((Y25*1000)/Y27)/7</f>
        <v>82.930896303565603</v>
      </c>
    </row>
    <row r="28" spans="1:32" s="2" customFormat="1" ht="33" customHeight="1" x14ac:dyDescent="0.25">
      <c r="A28" s="95" t="s">
        <v>21</v>
      </c>
      <c r="B28" s="37">
        <f>((B27*B26)*7/1000-B18-B19)/5</f>
        <v>32.375117037037036</v>
      </c>
      <c r="C28" s="38">
        <f t="shared" ref="C28:X28" si="4">((C27*C26)*7/1000-C18-C19)/5</f>
        <v>50.905994074074073</v>
      </c>
      <c r="D28" s="38">
        <f t="shared" si="4"/>
        <v>62.218067407407396</v>
      </c>
      <c r="E28" s="38">
        <f t="shared" si="4"/>
        <v>16.678782962962963</v>
      </c>
      <c r="F28" s="38">
        <f t="shared" si="4"/>
        <v>43.182313333333326</v>
      </c>
      <c r="G28" s="38">
        <f t="shared" si="4"/>
        <v>42.634213333333328</v>
      </c>
      <c r="H28" s="38">
        <f t="shared" si="4"/>
        <v>42.302402962962972</v>
      </c>
      <c r="I28" s="38">
        <f t="shared" si="4"/>
        <v>42.253807407407415</v>
      </c>
      <c r="J28" s="38">
        <f t="shared" si="4"/>
        <v>40.381496666666671</v>
      </c>
      <c r="K28" s="38">
        <f t="shared" si="4"/>
        <v>39.527804444444449</v>
      </c>
      <c r="L28" s="38">
        <f t="shared" si="4"/>
        <v>37.244590370370375</v>
      </c>
      <c r="M28" s="38">
        <f t="shared" si="4"/>
        <v>36.992450370370378</v>
      </c>
      <c r="N28" s="38">
        <f t="shared" si="4"/>
        <v>34.290191111111106</v>
      </c>
      <c r="O28" s="38">
        <f t="shared" si="4"/>
        <v>33.886835555555557</v>
      </c>
      <c r="P28" s="37">
        <f t="shared" si="4"/>
        <v>24.611185185185185</v>
      </c>
      <c r="Q28" s="38">
        <f t="shared" si="4"/>
        <v>49.191396296296283</v>
      </c>
      <c r="R28" s="38">
        <f t="shared" si="4"/>
        <v>63.777638888888895</v>
      </c>
      <c r="S28" s="38">
        <f t="shared" si="4"/>
        <v>43.134388888888893</v>
      </c>
      <c r="T28" s="38">
        <f t="shared" si="4"/>
        <v>42.855851851851853</v>
      </c>
      <c r="U28" s="38">
        <f t="shared" si="4"/>
        <v>69.171016666666674</v>
      </c>
      <c r="V28" s="38">
        <f t="shared" si="4"/>
        <v>52.398387037037025</v>
      </c>
      <c r="W28" s="38">
        <f t="shared" si="4"/>
        <v>46.806970370370365</v>
      </c>
      <c r="X28" s="39">
        <f t="shared" si="4"/>
        <v>59.051925925925921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230.09</v>
      </c>
      <c r="C29" s="42">
        <f t="shared" si="5"/>
        <v>361.16500000000002</v>
      </c>
      <c r="D29" s="42">
        <f>((D27*D26)*7)/1000</f>
        <v>443.35199999999998</v>
      </c>
      <c r="E29" s="42">
        <f>((E27*E26)*7)/1000</f>
        <v>118.65349999999999</v>
      </c>
      <c r="F29" s="42">
        <f t="shared" ref="F29:G29" si="6">((F27*F26)*7)/1000</f>
        <v>306.93599999999998</v>
      </c>
      <c r="G29" s="42">
        <f t="shared" si="6"/>
        <v>303.28199999999998</v>
      </c>
      <c r="H29" s="42">
        <f>((H27*H26)*7)/1000</f>
        <v>301.35000000000002</v>
      </c>
      <c r="I29" s="42">
        <f t="shared" ref="I29:L29" si="7">((I27*I26)*7)/1000</f>
        <v>300.77600000000001</v>
      </c>
      <c r="J29" s="42">
        <f t="shared" si="7"/>
        <v>287.01749999999998</v>
      </c>
      <c r="K29" s="42">
        <f t="shared" si="7"/>
        <v>281.23200000000003</v>
      </c>
      <c r="L29" s="42">
        <f t="shared" si="7"/>
        <v>264.14150000000001</v>
      </c>
      <c r="M29" s="42">
        <f>((M27*M26)*7)/1000</f>
        <v>263.08800000000002</v>
      </c>
      <c r="N29" s="42">
        <f>((N27*N26)*7)/1000</f>
        <v>243.24299999999999</v>
      </c>
      <c r="O29" s="42">
        <f t="shared" ref="O29" si="8">((O27*O26)*7)/1000</f>
        <v>241.178</v>
      </c>
      <c r="P29" s="41">
        <f>((P27*P26)*7)/1000</f>
        <v>171.5</v>
      </c>
      <c r="Q29" s="42">
        <f>((Q27*Q26)*7)/1000</f>
        <v>343.31849999999997</v>
      </c>
      <c r="R29" s="42">
        <f t="shared" ref="R29:X29" si="9">((R27*R26)*7)/1000</f>
        <v>445.65499999999997</v>
      </c>
      <c r="S29" s="42">
        <f t="shared" si="9"/>
        <v>301.01749999999998</v>
      </c>
      <c r="T29" s="43">
        <f t="shared" si="9"/>
        <v>299.79599999999999</v>
      </c>
      <c r="U29" s="43">
        <f t="shared" si="9"/>
        <v>483.97300000000001</v>
      </c>
      <c r="V29" s="43">
        <f t="shared" si="9"/>
        <v>366.786</v>
      </c>
      <c r="W29" s="43">
        <f t="shared" si="9"/>
        <v>327.39350000000002</v>
      </c>
      <c r="X29" s="44">
        <f t="shared" si="9"/>
        <v>413.60899999999998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86.5</v>
      </c>
      <c r="C30" s="47">
        <f t="shared" si="10"/>
        <v>85</v>
      </c>
      <c r="D30" s="47">
        <f>+(D25/D27)/7*1000</f>
        <v>83.999999999999972</v>
      </c>
      <c r="E30" s="47">
        <f t="shared" ref="E30:G30" si="11">+(E25/E27)/7*1000</f>
        <v>83.5</v>
      </c>
      <c r="F30" s="47">
        <f t="shared" si="11"/>
        <v>84</v>
      </c>
      <c r="G30" s="47">
        <f t="shared" si="11"/>
        <v>82.999999999999986</v>
      </c>
      <c r="H30" s="47">
        <f>+(H25/H27)/7*1000</f>
        <v>81.999999999999986</v>
      </c>
      <c r="I30" s="47">
        <f t="shared" ref="I30:O30" si="12">+(I25/I27)/7*1000</f>
        <v>82</v>
      </c>
      <c r="J30" s="47">
        <f t="shared" si="12"/>
        <v>82.5</v>
      </c>
      <c r="K30" s="47">
        <f t="shared" si="12"/>
        <v>81</v>
      </c>
      <c r="L30" s="47">
        <f t="shared" si="12"/>
        <v>81.5</v>
      </c>
      <c r="M30" s="47">
        <f t="shared" si="12"/>
        <v>81</v>
      </c>
      <c r="N30" s="47">
        <f t="shared" si="12"/>
        <v>80.999999999999986</v>
      </c>
      <c r="O30" s="47">
        <f t="shared" si="12"/>
        <v>80.500000000000014</v>
      </c>
      <c r="P30" s="46">
        <f>+(P25/P27)/7*1000</f>
        <v>87.5</v>
      </c>
      <c r="Q30" s="47">
        <f t="shared" ref="Q30:X30" si="13">+(Q25/Q27)/7*1000</f>
        <v>86.499999999999986</v>
      </c>
      <c r="R30" s="47">
        <f t="shared" si="13"/>
        <v>84.999999999999986</v>
      </c>
      <c r="S30" s="47">
        <f t="shared" si="13"/>
        <v>83.500000000000028</v>
      </c>
      <c r="T30" s="47">
        <f t="shared" si="13"/>
        <v>83</v>
      </c>
      <c r="U30" s="47">
        <f t="shared" si="13"/>
        <v>82.999999999999986</v>
      </c>
      <c r="V30" s="47">
        <f t="shared" si="13"/>
        <v>81.999999999999986</v>
      </c>
      <c r="W30" s="47">
        <f t="shared" si="13"/>
        <v>80.500000000000014</v>
      </c>
      <c r="X30" s="48">
        <f t="shared" si="13"/>
        <v>80.5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3" t="s">
        <v>8</v>
      </c>
      <c r="M36" s="453"/>
      <c r="N36" s="453"/>
      <c r="O36" s="453"/>
      <c r="P36" s="45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23.410925925925923</v>
      </c>
      <c r="C39" s="79">
        <v>48.486444444444459</v>
      </c>
      <c r="D39" s="79">
        <v>41.79298148148149</v>
      </c>
      <c r="E39" s="79">
        <v>55.385305555555561</v>
      </c>
      <c r="F39" s="79">
        <v>56.972763888888878</v>
      </c>
      <c r="G39" s="79">
        <v>41.134546296296307</v>
      </c>
      <c r="H39" s="79">
        <v>47.570268518518503</v>
      </c>
      <c r="I39" s="101">
        <f t="shared" ref="I39:I46" si="14">SUM(B39:H39)</f>
        <v>314.75323611111116</v>
      </c>
      <c r="J39" s="138"/>
      <c r="K39" s="91" t="s">
        <v>12</v>
      </c>
      <c r="L39" s="79">
        <v>6.4</v>
      </c>
      <c r="M39" s="79">
        <v>9.6999999999999993</v>
      </c>
      <c r="N39" s="79">
        <v>18.2</v>
      </c>
      <c r="O39" s="79"/>
      <c r="P39" s="79"/>
      <c r="Q39" s="101">
        <f t="shared" ref="Q39:Q46" si="15">SUM(L39:P39)</f>
        <v>34.299999999999997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23.410925925925923</v>
      </c>
      <c r="C40" s="79">
        <v>48.486444444444459</v>
      </c>
      <c r="D40" s="79">
        <v>41.79298148148149</v>
      </c>
      <c r="E40" s="79">
        <v>55.385305555555561</v>
      </c>
      <c r="F40" s="79">
        <v>56.972763888888878</v>
      </c>
      <c r="G40" s="79">
        <v>41.134546296296307</v>
      </c>
      <c r="H40" s="79">
        <v>47.570268518518503</v>
      </c>
      <c r="I40" s="101">
        <f t="shared" si="14"/>
        <v>314.75323611111116</v>
      </c>
      <c r="J40" s="2"/>
      <c r="K40" s="92" t="s">
        <v>13</v>
      </c>
      <c r="L40" s="79">
        <v>6.4</v>
      </c>
      <c r="M40" s="79">
        <v>9.6999999999999993</v>
      </c>
      <c r="N40" s="79">
        <v>18.2</v>
      </c>
      <c r="O40" s="79"/>
      <c r="P40" s="79"/>
      <c r="Q40" s="101">
        <f t="shared" si="15"/>
        <v>34.299999999999997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23.654629629629632</v>
      </c>
      <c r="C41" s="23">
        <v>48.488622222222219</v>
      </c>
      <c r="D41" s="23">
        <v>41.746807407407402</v>
      </c>
      <c r="E41" s="23">
        <v>55.624277777777777</v>
      </c>
      <c r="F41" s="23">
        <v>56.571994444444442</v>
      </c>
      <c r="G41" s="23">
        <v>40.803381481481473</v>
      </c>
      <c r="H41" s="23">
        <v>47.089692592592598</v>
      </c>
      <c r="I41" s="101">
        <f t="shared" si="14"/>
        <v>313.97940555555556</v>
      </c>
      <c r="J41" s="2"/>
      <c r="K41" s="91" t="s">
        <v>14</v>
      </c>
      <c r="L41" s="79">
        <v>6.2</v>
      </c>
      <c r="M41" s="79">
        <v>9.5</v>
      </c>
      <c r="N41" s="79">
        <v>17.899999999999999</v>
      </c>
      <c r="O41" s="79"/>
      <c r="P41" s="23"/>
      <c r="Q41" s="101">
        <f t="shared" si="15"/>
        <v>33.599999999999994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23.654629629629632</v>
      </c>
      <c r="C42" s="79">
        <v>48.488622222222219</v>
      </c>
      <c r="D42" s="79">
        <v>41.746807407407402</v>
      </c>
      <c r="E42" s="79">
        <v>55.624277777777777</v>
      </c>
      <c r="F42" s="79">
        <v>56.571994444444442</v>
      </c>
      <c r="G42" s="79">
        <v>40.803381481481473</v>
      </c>
      <c r="H42" s="79">
        <v>47.089692592592598</v>
      </c>
      <c r="I42" s="101">
        <f t="shared" si="14"/>
        <v>313.97940555555556</v>
      </c>
      <c r="J42" s="2"/>
      <c r="K42" s="92" t="s">
        <v>15</v>
      </c>
      <c r="L42" s="79">
        <v>6.3</v>
      </c>
      <c r="M42" s="79">
        <v>9.6</v>
      </c>
      <c r="N42" s="79">
        <v>17.899999999999999</v>
      </c>
      <c r="O42" s="79"/>
      <c r="P42" s="79"/>
      <c r="Q42" s="101">
        <f t="shared" si="15"/>
        <v>33.799999999999997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23.654629629629632</v>
      </c>
      <c r="C43" s="79">
        <v>48.488622222222219</v>
      </c>
      <c r="D43" s="79">
        <v>41.746807407407402</v>
      </c>
      <c r="E43" s="79">
        <v>55.624277777777777</v>
      </c>
      <c r="F43" s="79">
        <v>56.571994444444442</v>
      </c>
      <c r="G43" s="79">
        <v>40.803381481481473</v>
      </c>
      <c r="H43" s="79">
        <v>47.089692592592598</v>
      </c>
      <c r="I43" s="101">
        <f t="shared" si="14"/>
        <v>313.97940555555556</v>
      </c>
      <c r="J43" s="2"/>
      <c r="K43" s="91" t="s">
        <v>16</v>
      </c>
      <c r="L43" s="79">
        <v>6.3</v>
      </c>
      <c r="M43" s="79">
        <v>9.6</v>
      </c>
      <c r="N43" s="79">
        <v>17.899999999999999</v>
      </c>
      <c r="O43" s="79"/>
      <c r="P43" s="79"/>
      <c r="Q43" s="101">
        <f t="shared" si="15"/>
        <v>33.799999999999997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23.654629629629632</v>
      </c>
      <c r="C44" s="79">
        <v>48.488622222222219</v>
      </c>
      <c r="D44" s="79">
        <v>41.746807407407402</v>
      </c>
      <c r="E44" s="79">
        <v>55.624277777777777</v>
      </c>
      <c r="F44" s="79">
        <v>56.571994444444442</v>
      </c>
      <c r="G44" s="79">
        <v>40.803381481481473</v>
      </c>
      <c r="H44" s="79">
        <v>47.089692592592598</v>
      </c>
      <c r="I44" s="101">
        <f t="shared" si="14"/>
        <v>313.97940555555556</v>
      </c>
      <c r="J44" s="2"/>
      <c r="K44" s="92" t="s">
        <v>17</v>
      </c>
      <c r="L44" s="79">
        <v>6.3</v>
      </c>
      <c r="M44" s="79">
        <v>9.6</v>
      </c>
      <c r="N44" s="79">
        <v>17.899999999999999</v>
      </c>
      <c r="O44" s="79"/>
      <c r="P44" s="79"/>
      <c r="Q44" s="101">
        <f t="shared" si="15"/>
        <v>33.799999999999997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23.654629629629632</v>
      </c>
      <c r="C45" s="79">
        <v>48.488622222222219</v>
      </c>
      <c r="D45" s="79">
        <v>41.746807407407402</v>
      </c>
      <c r="E45" s="79">
        <v>55.624277777777777</v>
      </c>
      <c r="F45" s="79">
        <v>56.571994444444442</v>
      </c>
      <c r="G45" s="79">
        <v>40.803381481481473</v>
      </c>
      <c r="H45" s="79">
        <v>47.089692592592598</v>
      </c>
      <c r="I45" s="101">
        <f t="shared" si="14"/>
        <v>313.97940555555556</v>
      </c>
      <c r="J45" s="2"/>
      <c r="K45" s="91" t="s">
        <v>18</v>
      </c>
      <c r="L45" s="79">
        <v>6.3</v>
      </c>
      <c r="M45" s="79">
        <v>9.6</v>
      </c>
      <c r="N45" s="79">
        <v>17.899999999999999</v>
      </c>
      <c r="O45" s="79"/>
      <c r="P45" s="79"/>
      <c r="Q45" s="101">
        <f t="shared" si="15"/>
        <v>33.799999999999997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165.09499999999997</v>
      </c>
      <c r="C46" s="27">
        <f t="shared" si="16"/>
        <v>339.41599999999994</v>
      </c>
      <c r="D46" s="27">
        <f t="shared" si="16"/>
        <v>292.32</v>
      </c>
      <c r="E46" s="27">
        <f t="shared" si="16"/>
        <v>388.89199999999994</v>
      </c>
      <c r="F46" s="27">
        <f t="shared" si="16"/>
        <v>396.80549999999994</v>
      </c>
      <c r="G46" s="27">
        <f t="shared" si="16"/>
        <v>286.28599999999994</v>
      </c>
      <c r="H46" s="27">
        <f t="shared" si="16"/>
        <v>330.589</v>
      </c>
      <c r="I46" s="101">
        <f t="shared" si="14"/>
        <v>2199.4034999999999</v>
      </c>
      <c r="K46" s="77" t="s">
        <v>10</v>
      </c>
      <c r="L46" s="81">
        <f>SUM(L39:L45)</f>
        <v>44.199999999999996</v>
      </c>
      <c r="M46" s="27">
        <f>SUM(M39:M45)</f>
        <v>67.3</v>
      </c>
      <c r="N46" s="27">
        <f>SUM(N39:N45)</f>
        <v>125.9</v>
      </c>
      <c r="O46" s="27">
        <f>SUM(O39:O45)</f>
        <v>0</v>
      </c>
      <c r="P46" s="27">
        <f>SUM(P39:P45)</f>
        <v>0</v>
      </c>
      <c r="Q46" s="101">
        <f t="shared" si="15"/>
        <v>237.4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89</v>
      </c>
      <c r="C47" s="30">
        <v>88</v>
      </c>
      <c r="D47" s="30">
        <v>87</v>
      </c>
      <c r="E47" s="30">
        <v>86</v>
      </c>
      <c r="F47" s="30">
        <v>85.5</v>
      </c>
      <c r="G47" s="30">
        <v>84.5</v>
      </c>
      <c r="H47" s="30">
        <v>83</v>
      </c>
      <c r="I47" s="102">
        <f>+((I46/I48)/7)*1000</f>
        <v>85.894067796610159</v>
      </c>
      <c r="K47" s="110" t="s">
        <v>19</v>
      </c>
      <c r="L47" s="82">
        <v>89</v>
      </c>
      <c r="M47" s="30">
        <v>89</v>
      </c>
      <c r="N47" s="30">
        <v>89</v>
      </c>
      <c r="O47" s="30"/>
      <c r="P47" s="30"/>
      <c r="Q47" s="102">
        <f>+((Q46/Q48)/7)*1000</f>
        <v>89.013873265841767</v>
      </c>
      <c r="R47" s="63"/>
      <c r="S47" s="63"/>
    </row>
    <row r="48" spans="1:30" ht="33.75" customHeight="1" x14ac:dyDescent="0.25">
      <c r="A48" s="94" t="s">
        <v>20</v>
      </c>
      <c r="B48" s="83">
        <v>265</v>
      </c>
      <c r="C48" s="34">
        <v>551</v>
      </c>
      <c r="D48" s="34">
        <v>480</v>
      </c>
      <c r="E48" s="34">
        <v>646</v>
      </c>
      <c r="F48" s="34">
        <v>663</v>
      </c>
      <c r="G48" s="34">
        <v>484</v>
      </c>
      <c r="H48" s="34">
        <v>569</v>
      </c>
      <c r="I48" s="103">
        <f>SUM(B48:H48)</f>
        <v>3658</v>
      </c>
      <c r="J48" s="64"/>
      <c r="K48" s="94" t="s">
        <v>20</v>
      </c>
      <c r="L48" s="106">
        <v>71</v>
      </c>
      <c r="M48" s="65">
        <v>108</v>
      </c>
      <c r="N48" s="65">
        <v>202</v>
      </c>
      <c r="O48" s="65"/>
      <c r="P48" s="65"/>
      <c r="Q48" s="112">
        <f>SUM(L48:P48)</f>
        <v>381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23.654629629629632</v>
      </c>
      <c r="C49" s="38">
        <f t="shared" si="17"/>
        <v>48.488622222222219</v>
      </c>
      <c r="D49" s="38">
        <f t="shared" si="17"/>
        <v>41.746807407407402</v>
      </c>
      <c r="E49" s="38">
        <f t="shared" si="17"/>
        <v>55.624277777777777</v>
      </c>
      <c r="F49" s="38">
        <f t="shared" si="17"/>
        <v>56.571994444444442</v>
      </c>
      <c r="G49" s="38">
        <f t="shared" si="17"/>
        <v>40.803381481481473</v>
      </c>
      <c r="H49" s="38">
        <f t="shared" si="17"/>
        <v>47.089692592592598</v>
      </c>
      <c r="I49" s="104">
        <f>((I46*1000)/I48)/7</f>
        <v>85.894067796610173</v>
      </c>
      <c r="K49" s="95" t="s">
        <v>21</v>
      </c>
      <c r="L49" s="84">
        <f t="shared" ref="L49:P49" si="18">((L48*L47)*7/1000-L39-L40)/5</f>
        <v>6.2866</v>
      </c>
      <c r="M49" s="38">
        <f t="shared" si="18"/>
        <v>9.5768000000000004</v>
      </c>
      <c r="N49" s="38">
        <f t="shared" si="18"/>
        <v>17.889199999999999</v>
      </c>
      <c r="O49" s="38">
        <f t="shared" si="18"/>
        <v>0</v>
      </c>
      <c r="P49" s="38">
        <f t="shared" si="18"/>
        <v>0</v>
      </c>
      <c r="Q49" s="113">
        <f>((Q46*1000)/Q48)/7</f>
        <v>89.013873265841767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165.095</v>
      </c>
      <c r="C50" s="42">
        <f t="shared" si="19"/>
        <v>339.416</v>
      </c>
      <c r="D50" s="42">
        <f t="shared" si="19"/>
        <v>292.32</v>
      </c>
      <c r="E50" s="42">
        <f t="shared" si="19"/>
        <v>388.892</v>
      </c>
      <c r="F50" s="42">
        <f t="shared" si="19"/>
        <v>396.80549999999999</v>
      </c>
      <c r="G50" s="42">
        <f t="shared" si="19"/>
        <v>286.286</v>
      </c>
      <c r="H50" s="42">
        <f t="shared" si="19"/>
        <v>330.589</v>
      </c>
      <c r="I50" s="87"/>
      <c r="K50" s="96" t="s">
        <v>22</v>
      </c>
      <c r="L50" s="85">
        <f>((L48*L47)*7)/1000</f>
        <v>44.232999999999997</v>
      </c>
      <c r="M50" s="42">
        <f>((M48*M47)*7)/1000</f>
        <v>67.284000000000006</v>
      </c>
      <c r="N50" s="42">
        <f>((N48*N47)*7)/1000</f>
        <v>125.846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88.999999999999986</v>
      </c>
      <c r="C51" s="47">
        <f t="shared" si="20"/>
        <v>87.999999999999986</v>
      </c>
      <c r="D51" s="47">
        <f t="shared" si="20"/>
        <v>87</v>
      </c>
      <c r="E51" s="47">
        <f t="shared" si="20"/>
        <v>85.999999999999986</v>
      </c>
      <c r="F51" s="47">
        <f t="shared" si="20"/>
        <v>85.499999999999986</v>
      </c>
      <c r="G51" s="47">
        <f t="shared" si="20"/>
        <v>84.499999999999986</v>
      </c>
      <c r="H51" s="47">
        <f t="shared" si="20"/>
        <v>82.999999999999986</v>
      </c>
      <c r="I51" s="105"/>
      <c r="J51" s="50"/>
      <c r="K51" s="97" t="s">
        <v>23</v>
      </c>
      <c r="L51" s="86">
        <f>+(L46/L48)/7*1000</f>
        <v>88.933601609657941</v>
      </c>
      <c r="M51" s="47">
        <f>+(M46/M48)/7*1000</f>
        <v>89.021164021164012</v>
      </c>
      <c r="N51" s="47">
        <f>+(N46/N48)/7*1000</f>
        <v>89.038189533239034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52" t="s">
        <v>25</v>
      </c>
      <c r="C55" s="453"/>
      <c r="D55" s="453"/>
      <c r="E55" s="453"/>
      <c r="F55" s="4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42.6</v>
      </c>
      <c r="C58" s="79">
        <v>42.7</v>
      </c>
      <c r="D58" s="79">
        <v>42.2</v>
      </c>
      <c r="E58" s="79"/>
      <c r="F58" s="79"/>
      <c r="G58" s="101">
        <f t="shared" ref="G58:G65" si="21">SUM(B58:F58)</f>
        <v>127.50000000000001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42.6</v>
      </c>
      <c r="C59" s="79">
        <v>42.7</v>
      </c>
      <c r="D59" s="79">
        <v>42.2</v>
      </c>
      <c r="E59" s="79"/>
      <c r="F59" s="79"/>
      <c r="G59" s="101">
        <f t="shared" si="21"/>
        <v>127.50000000000001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38.799999999999997</v>
      </c>
      <c r="C60" s="23">
        <v>39.700000000000003</v>
      </c>
      <c r="D60" s="23">
        <v>38.299999999999997</v>
      </c>
      <c r="E60" s="23"/>
      <c r="F60" s="23"/>
      <c r="G60" s="101">
        <f t="shared" si="21"/>
        <v>116.8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38.9</v>
      </c>
      <c r="C61" s="23">
        <v>39.700000000000003</v>
      </c>
      <c r="D61" s="23">
        <v>38.4</v>
      </c>
      <c r="E61" s="79"/>
      <c r="F61" s="79"/>
      <c r="G61" s="101">
        <f t="shared" si="21"/>
        <v>117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38.9</v>
      </c>
      <c r="C62" s="23">
        <v>39.700000000000003</v>
      </c>
      <c r="D62" s="23">
        <v>38.4</v>
      </c>
      <c r="E62" s="79"/>
      <c r="F62" s="79"/>
      <c r="G62" s="101">
        <f t="shared" si="21"/>
        <v>117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38.9</v>
      </c>
      <c r="C63" s="23">
        <v>39.700000000000003</v>
      </c>
      <c r="D63" s="23">
        <v>38.4</v>
      </c>
      <c r="E63" s="79"/>
      <c r="F63" s="79"/>
      <c r="G63" s="101">
        <f t="shared" si="21"/>
        <v>117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38.9</v>
      </c>
      <c r="C64" s="23">
        <v>39.799999999999997</v>
      </c>
      <c r="D64" s="23">
        <v>38.4</v>
      </c>
      <c r="E64" s="79"/>
      <c r="F64" s="79"/>
      <c r="G64" s="101">
        <f t="shared" si="21"/>
        <v>117.1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279.60000000000002</v>
      </c>
      <c r="C65" s="27">
        <f t="shared" ref="C65:F65" si="22">SUM(C58:C64)</f>
        <v>284</v>
      </c>
      <c r="D65" s="27">
        <f t="shared" si="22"/>
        <v>276.3</v>
      </c>
      <c r="E65" s="27">
        <f t="shared" si="22"/>
        <v>0</v>
      </c>
      <c r="F65" s="27">
        <f t="shared" si="22"/>
        <v>0</v>
      </c>
      <c r="G65" s="101">
        <f t="shared" si="21"/>
        <v>839.90000000000009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93.5</v>
      </c>
      <c r="C66" s="30">
        <v>93.5</v>
      </c>
      <c r="D66" s="30">
        <v>93.5</v>
      </c>
      <c r="E66" s="30"/>
      <c r="F66" s="30"/>
      <c r="G66" s="102">
        <f>+((G65/G67)/7)*1000</f>
        <v>93.51965259993321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434</v>
      </c>
      <c r="D67" s="65">
        <v>422</v>
      </c>
      <c r="E67" s="65"/>
      <c r="F67" s="65"/>
      <c r="G67" s="112">
        <f>SUM(B67:F67)</f>
        <v>1283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38.854300000000002</v>
      </c>
      <c r="C68" s="38">
        <f t="shared" si="23"/>
        <v>39.730600000000003</v>
      </c>
      <c r="D68" s="38">
        <f t="shared" si="23"/>
        <v>38.359800000000007</v>
      </c>
      <c r="E68" s="38">
        <f t="shared" si="23"/>
        <v>0</v>
      </c>
      <c r="F68" s="38">
        <f t="shared" si="23"/>
        <v>0</v>
      </c>
      <c r="G68" s="116">
        <f>((G65*1000)/G67)/7</f>
        <v>93.51965259993321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279.47149999999999</v>
      </c>
      <c r="C69" s="42">
        <f>((C67*C66)*7)/1000</f>
        <v>284.053</v>
      </c>
      <c r="D69" s="42">
        <f>((D67*D66)*7)/1000</f>
        <v>276.19900000000001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93.542990966878563</v>
      </c>
      <c r="C70" s="47">
        <f>+(C65/C67)/7*1000</f>
        <v>93.482554312047412</v>
      </c>
      <c r="D70" s="47">
        <f>+(D65/D67)/7*1000</f>
        <v>93.534190927555869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8A9C1-1DD6-4D68-B439-BA7EE35C72F8}">
  <dimension ref="A1:AF239"/>
  <sheetViews>
    <sheetView view="pageBreakPreview" topLeftCell="A10" zoomScale="30" zoomScaleNormal="30" zoomScaleSheetLayoutView="30" workbookViewId="0">
      <selection activeCell="O24" sqref="O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2"/>
      <c r="Z3" s="2"/>
      <c r="AA3" s="2"/>
      <c r="AB3" s="2"/>
      <c r="AC3" s="2"/>
      <c r="AD3" s="18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89" t="s">
        <v>1</v>
      </c>
      <c r="B9" s="189"/>
      <c r="C9" s="189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89"/>
      <c r="B10" s="189"/>
      <c r="C10" s="18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89" t="s">
        <v>4</v>
      </c>
      <c r="B11" s="189"/>
      <c r="C11" s="189"/>
      <c r="D11" s="1"/>
      <c r="E11" s="190">
        <v>2</v>
      </c>
      <c r="F11" s="1"/>
      <c r="G11" s="1"/>
      <c r="H11" s="1"/>
      <c r="I11" s="1"/>
      <c r="J11" s="1"/>
      <c r="K11" s="461" t="s">
        <v>68</v>
      </c>
      <c r="L11" s="461"/>
      <c r="M11" s="191"/>
      <c r="N11" s="19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89"/>
      <c r="B12" s="189"/>
      <c r="C12" s="189"/>
      <c r="D12" s="1"/>
      <c r="E12" s="5"/>
      <c r="F12" s="1"/>
      <c r="G12" s="1"/>
      <c r="H12" s="1"/>
      <c r="I12" s="1"/>
      <c r="J12" s="1"/>
      <c r="K12" s="191"/>
      <c r="L12" s="191"/>
      <c r="M12" s="191"/>
      <c r="N12" s="19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89"/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"/>
      <c r="X13" s="1"/>
      <c r="Y13" s="1"/>
    </row>
    <row r="14" spans="1:30" s="3" customFormat="1" ht="27" thickBot="1" x14ac:dyDescent="0.3">
      <c r="A14" s="18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25</v>
      </c>
      <c r="C15" s="467"/>
      <c r="D15" s="467"/>
      <c r="E15" s="467"/>
      <c r="F15" s="467"/>
      <c r="G15" s="467"/>
      <c r="H15" s="467"/>
      <c r="I15" s="467"/>
      <c r="J15" s="467"/>
      <c r="K15" s="467"/>
      <c r="L15" s="467"/>
      <c r="M15" s="467"/>
      <c r="N15" s="467"/>
      <c r="O15" s="468"/>
      <c r="P15" s="469" t="s">
        <v>8</v>
      </c>
      <c r="Q15" s="470"/>
      <c r="R15" s="470"/>
      <c r="S15" s="470"/>
      <c r="T15" s="470"/>
      <c r="U15" s="470"/>
      <c r="V15" s="470"/>
      <c r="W15" s="470"/>
      <c r="X15" s="471"/>
      <c r="Y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7"/>
      <c r="L16" s="137"/>
      <c r="M16" s="136"/>
      <c r="N16" s="136"/>
      <c r="O16" s="136"/>
      <c r="P16" s="129"/>
      <c r="Q16" s="130"/>
      <c r="R16" s="130"/>
      <c r="S16" s="130"/>
      <c r="T16" s="130"/>
      <c r="U16" s="130"/>
      <c r="V16" s="130"/>
      <c r="W16" s="130"/>
      <c r="X16" s="131"/>
      <c r="Y16" s="17" t="s">
        <v>10</v>
      </c>
      <c r="AA16" s="19"/>
      <c r="AB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0">
        <v>11</v>
      </c>
      <c r="O17" s="20">
        <v>12</v>
      </c>
      <c r="P17" s="14">
        <v>1</v>
      </c>
      <c r="Q17" s="20">
        <v>2</v>
      </c>
      <c r="R17" s="20">
        <v>3</v>
      </c>
      <c r="S17" s="20">
        <v>4</v>
      </c>
      <c r="T17" s="20">
        <v>5</v>
      </c>
      <c r="U17" s="20">
        <v>6</v>
      </c>
      <c r="V17" s="20">
        <v>7</v>
      </c>
      <c r="W17" s="20">
        <v>8</v>
      </c>
      <c r="X17" s="21">
        <v>9</v>
      </c>
      <c r="Y17" s="17"/>
      <c r="AA17" s="2"/>
      <c r="AB17" s="19"/>
    </row>
    <row r="18" spans="1:32" ht="39.950000000000003" customHeight="1" x14ac:dyDescent="0.25">
      <c r="A18" s="91" t="s">
        <v>12</v>
      </c>
      <c r="B18" s="22">
        <v>29.9</v>
      </c>
      <c r="C18" s="23">
        <v>50.905994074074073</v>
      </c>
      <c r="D18" s="23">
        <v>62.218067407407396</v>
      </c>
      <c r="E18" s="23">
        <v>16.678782962962963</v>
      </c>
      <c r="F18" s="23">
        <v>43.182313333333326</v>
      </c>
      <c r="G18" s="23">
        <v>42.634213333333328</v>
      </c>
      <c r="H18" s="23">
        <v>42.302402962962972</v>
      </c>
      <c r="I18" s="23">
        <v>42.253807407407415</v>
      </c>
      <c r="J18" s="23">
        <v>40.381496666666671</v>
      </c>
      <c r="K18" s="23">
        <v>39.527804444444449</v>
      </c>
      <c r="L18" s="23">
        <v>37.244590370370375</v>
      </c>
      <c r="M18" s="23">
        <v>36.992450370370378</v>
      </c>
      <c r="N18" s="23">
        <v>34.290191111111106</v>
      </c>
      <c r="O18" s="23">
        <v>33.886835555555557</v>
      </c>
      <c r="P18" s="22">
        <v>20.5</v>
      </c>
      <c r="Q18" s="23">
        <v>49.191396296296283</v>
      </c>
      <c r="R18" s="23">
        <v>63.777638888888895</v>
      </c>
      <c r="S18" s="23">
        <v>43.134388888888893</v>
      </c>
      <c r="T18" s="23">
        <v>42.855851851851853</v>
      </c>
      <c r="U18" s="23">
        <v>69.171016666666674</v>
      </c>
      <c r="V18" s="23">
        <v>52.398387037037025</v>
      </c>
      <c r="W18" s="23">
        <v>46.806970370370365</v>
      </c>
      <c r="X18" s="24">
        <v>59.051925925925921</v>
      </c>
      <c r="Y18" s="25">
        <f t="shared" ref="Y18:Y25" si="0">SUM(B18:X18)</f>
        <v>999.28652592592584</v>
      </c>
      <c r="Z18" s="138"/>
      <c r="AA18" s="2"/>
      <c r="AB18" s="19"/>
    </row>
    <row r="19" spans="1:32" ht="39.950000000000003" customHeight="1" x14ac:dyDescent="0.25">
      <c r="A19" s="92" t="s">
        <v>13</v>
      </c>
      <c r="B19" s="22">
        <v>29.9</v>
      </c>
      <c r="C19" s="23">
        <v>50.905994074074073</v>
      </c>
      <c r="D19" s="23">
        <v>62.218067407407396</v>
      </c>
      <c r="E19" s="23">
        <v>16.678782962962963</v>
      </c>
      <c r="F19" s="23">
        <v>43.182313333333326</v>
      </c>
      <c r="G19" s="23">
        <v>42.634213333333328</v>
      </c>
      <c r="H19" s="23">
        <v>42.302402962962972</v>
      </c>
      <c r="I19" s="23">
        <v>42.253807407407415</v>
      </c>
      <c r="J19" s="23">
        <v>40.381496666666671</v>
      </c>
      <c r="K19" s="23">
        <v>39.527804444444449</v>
      </c>
      <c r="L19" s="23">
        <v>37.244590370370375</v>
      </c>
      <c r="M19" s="23">
        <v>36.992450370370378</v>
      </c>
      <c r="N19" s="23">
        <v>34.290191111111106</v>
      </c>
      <c r="O19" s="23">
        <v>33.886835555555557</v>
      </c>
      <c r="P19" s="22">
        <v>20.5</v>
      </c>
      <c r="Q19" s="23">
        <v>49.191396296296283</v>
      </c>
      <c r="R19" s="23">
        <v>63.777638888888895</v>
      </c>
      <c r="S19" s="23">
        <v>43.134388888888893</v>
      </c>
      <c r="T19" s="23">
        <v>42.855851851851853</v>
      </c>
      <c r="U19" s="23">
        <v>69.171016666666674</v>
      </c>
      <c r="V19" s="23">
        <v>52.398387037037025</v>
      </c>
      <c r="W19" s="23">
        <v>46.806970370370365</v>
      </c>
      <c r="X19" s="24">
        <v>59.051925925925921</v>
      </c>
      <c r="Y19" s="25">
        <f t="shared" si="0"/>
        <v>999.28652592592584</v>
      </c>
      <c r="AA19" s="2"/>
      <c r="AB19" s="19"/>
    </row>
    <row r="20" spans="1:32" ht="39.75" customHeight="1" x14ac:dyDescent="0.25">
      <c r="A20" s="91" t="s">
        <v>14</v>
      </c>
      <c r="B20" s="76">
        <v>33.985900000000001</v>
      </c>
      <c r="C20" s="23">
        <v>57.819202370370363</v>
      </c>
      <c r="D20" s="23">
        <v>71.172373037037048</v>
      </c>
      <c r="E20" s="23">
        <v>19.048586814814815</v>
      </c>
      <c r="F20" s="23">
        <v>49.229874666666667</v>
      </c>
      <c r="G20" s="23">
        <v>48.592314666666674</v>
      </c>
      <c r="H20" s="23">
        <v>48.494038814814814</v>
      </c>
      <c r="I20" s="23">
        <v>48.388877037037034</v>
      </c>
      <c r="J20" s="23">
        <v>46.121501333333327</v>
      </c>
      <c r="K20" s="23">
        <v>45.296078222222221</v>
      </c>
      <c r="L20" s="23">
        <v>42.791963851851861</v>
      </c>
      <c r="M20" s="23">
        <v>42.367819851851856</v>
      </c>
      <c r="N20" s="23">
        <v>39.437023555555548</v>
      </c>
      <c r="O20" s="23">
        <v>38.87526577777777</v>
      </c>
      <c r="P20" s="22">
        <v>22.625900000000001</v>
      </c>
      <c r="Q20" s="23">
        <v>54.940641481481499</v>
      </c>
      <c r="R20" s="23">
        <v>70.960144444444452</v>
      </c>
      <c r="S20" s="23">
        <v>48.229844444444439</v>
      </c>
      <c r="T20" s="23">
        <v>48.23485925925926</v>
      </c>
      <c r="U20" s="23">
        <v>77.289593333333329</v>
      </c>
      <c r="V20" s="23">
        <v>58.660045185185183</v>
      </c>
      <c r="W20" s="23">
        <v>52.449711851851852</v>
      </c>
      <c r="X20" s="24">
        <v>66.29422962962964</v>
      </c>
      <c r="Y20" s="25">
        <f t="shared" si="0"/>
        <v>1131.3057896296298</v>
      </c>
      <c r="AA20" s="2"/>
      <c r="AB20" s="19"/>
    </row>
    <row r="21" spans="1:32" ht="39.950000000000003" customHeight="1" x14ac:dyDescent="0.25">
      <c r="A21" s="92" t="s">
        <v>15</v>
      </c>
      <c r="B21" s="22">
        <v>33.985900000000001</v>
      </c>
      <c r="C21" s="23">
        <v>57.819202370370363</v>
      </c>
      <c r="D21" s="23">
        <v>71.172373037037048</v>
      </c>
      <c r="E21" s="23">
        <v>19.048586814814815</v>
      </c>
      <c r="F21" s="23">
        <v>49.229874666666667</v>
      </c>
      <c r="G21" s="23">
        <v>48.592314666666674</v>
      </c>
      <c r="H21" s="23">
        <v>48.494038814814814</v>
      </c>
      <c r="I21" s="23">
        <v>48.388877037037034</v>
      </c>
      <c r="J21" s="23">
        <v>46.121501333333327</v>
      </c>
      <c r="K21" s="23">
        <v>45.296078222222221</v>
      </c>
      <c r="L21" s="23">
        <v>42.791963851851861</v>
      </c>
      <c r="M21" s="23">
        <v>42.367819851851856</v>
      </c>
      <c r="N21" s="23">
        <v>39.437023555555548</v>
      </c>
      <c r="O21" s="23">
        <v>38.87526577777777</v>
      </c>
      <c r="P21" s="22">
        <v>22.625900000000001</v>
      </c>
      <c r="Q21" s="23">
        <v>54.940641481481499</v>
      </c>
      <c r="R21" s="23">
        <v>70.960144444444452</v>
      </c>
      <c r="S21" s="23">
        <v>48.229844444444439</v>
      </c>
      <c r="T21" s="23">
        <v>48.23485925925926</v>
      </c>
      <c r="U21" s="23">
        <v>77.289593333333329</v>
      </c>
      <c r="V21" s="23">
        <v>58.660045185185183</v>
      </c>
      <c r="W21" s="23">
        <v>52.449711851851852</v>
      </c>
      <c r="X21" s="24">
        <v>66.29422962962964</v>
      </c>
      <c r="Y21" s="25">
        <f t="shared" si="0"/>
        <v>1131.3057896296298</v>
      </c>
      <c r="AA21" s="2"/>
      <c r="AB21" s="19"/>
    </row>
    <row r="22" spans="1:32" ht="39.950000000000003" customHeight="1" x14ac:dyDescent="0.25">
      <c r="A22" s="91" t="s">
        <v>16</v>
      </c>
      <c r="B22" s="22">
        <v>33.985900000000001</v>
      </c>
      <c r="C22" s="23">
        <v>57.819202370370363</v>
      </c>
      <c r="D22" s="23">
        <v>71.172373037037048</v>
      </c>
      <c r="E22" s="23">
        <v>19.048586814814815</v>
      </c>
      <c r="F22" s="23">
        <v>49.229874666666667</v>
      </c>
      <c r="G22" s="23">
        <v>48.592314666666674</v>
      </c>
      <c r="H22" s="23">
        <v>48.494038814814814</v>
      </c>
      <c r="I22" s="23">
        <v>48.388877037037034</v>
      </c>
      <c r="J22" s="23">
        <v>46.121501333333327</v>
      </c>
      <c r="K22" s="23">
        <v>45.296078222222221</v>
      </c>
      <c r="L22" s="23">
        <v>42.791963851851861</v>
      </c>
      <c r="M22" s="23">
        <v>42.367819851851856</v>
      </c>
      <c r="N22" s="23">
        <v>39.437023555555548</v>
      </c>
      <c r="O22" s="23">
        <v>38.87526577777777</v>
      </c>
      <c r="P22" s="22">
        <v>22.625900000000001</v>
      </c>
      <c r="Q22" s="23">
        <v>54.940641481481499</v>
      </c>
      <c r="R22" s="23">
        <v>70.960144444444452</v>
      </c>
      <c r="S22" s="23">
        <v>48.229844444444439</v>
      </c>
      <c r="T22" s="23">
        <v>48.23485925925926</v>
      </c>
      <c r="U22" s="23">
        <v>77.289593333333329</v>
      </c>
      <c r="V22" s="23">
        <v>58.660045185185183</v>
      </c>
      <c r="W22" s="23">
        <v>52.449711851851852</v>
      </c>
      <c r="X22" s="24">
        <v>66.29422962962964</v>
      </c>
      <c r="Y22" s="25">
        <f t="shared" si="0"/>
        <v>1131.3057896296298</v>
      </c>
      <c r="AA22" s="2"/>
      <c r="AB22" s="19"/>
    </row>
    <row r="23" spans="1:32" ht="39.950000000000003" customHeight="1" x14ac:dyDescent="0.25">
      <c r="A23" s="92" t="s">
        <v>17</v>
      </c>
      <c r="B23" s="22">
        <v>33.985900000000001</v>
      </c>
      <c r="C23" s="23">
        <v>57.819202370370363</v>
      </c>
      <c r="D23" s="23">
        <v>71.172373037037048</v>
      </c>
      <c r="E23" s="23">
        <v>19.048586814814815</v>
      </c>
      <c r="F23" s="23">
        <v>49.229874666666667</v>
      </c>
      <c r="G23" s="23">
        <v>48.592314666666674</v>
      </c>
      <c r="H23" s="23">
        <v>48.494038814814814</v>
      </c>
      <c r="I23" s="23">
        <v>48.388877037037034</v>
      </c>
      <c r="J23" s="23">
        <v>46.121501333333327</v>
      </c>
      <c r="K23" s="23">
        <v>45.296078222222221</v>
      </c>
      <c r="L23" s="23">
        <v>42.791963851851861</v>
      </c>
      <c r="M23" s="23">
        <v>42.367819851851856</v>
      </c>
      <c r="N23" s="23">
        <v>39.437023555555548</v>
      </c>
      <c r="O23" s="23">
        <v>38.87526577777777</v>
      </c>
      <c r="P23" s="22">
        <v>22.625900000000001</v>
      </c>
      <c r="Q23" s="23">
        <v>54.940641481481499</v>
      </c>
      <c r="R23" s="23">
        <v>70.960144444444452</v>
      </c>
      <c r="S23" s="23">
        <v>48.229844444444439</v>
      </c>
      <c r="T23" s="23">
        <v>48.23485925925926</v>
      </c>
      <c r="U23" s="23">
        <v>77.289593333333329</v>
      </c>
      <c r="V23" s="23">
        <v>58.660045185185183</v>
      </c>
      <c r="W23" s="23">
        <v>52.449711851851852</v>
      </c>
      <c r="X23" s="24">
        <v>66.29422962962964</v>
      </c>
      <c r="Y23" s="25">
        <f t="shared" si="0"/>
        <v>1131.3057896296298</v>
      </c>
      <c r="AA23" s="2"/>
      <c r="AB23" s="19"/>
    </row>
    <row r="24" spans="1:32" ht="39.950000000000003" customHeight="1" x14ac:dyDescent="0.25">
      <c r="A24" s="91" t="s">
        <v>18</v>
      </c>
      <c r="B24" s="22">
        <v>33.985900000000001</v>
      </c>
      <c r="C24" s="23">
        <v>57.819202370370363</v>
      </c>
      <c r="D24" s="23">
        <v>71.172373037037048</v>
      </c>
      <c r="E24" s="23">
        <v>19.048586814814815</v>
      </c>
      <c r="F24" s="23">
        <v>49.229874666666667</v>
      </c>
      <c r="G24" s="23">
        <v>48.592314666666674</v>
      </c>
      <c r="H24" s="23">
        <v>48.494038814814814</v>
      </c>
      <c r="I24" s="23">
        <v>48.388877037037034</v>
      </c>
      <c r="J24" s="23">
        <v>46.121501333333327</v>
      </c>
      <c r="K24" s="23">
        <v>45.296078222222221</v>
      </c>
      <c r="L24" s="23">
        <v>42.791963851851861</v>
      </c>
      <c r="M24" s="23">
        <v>42.367819851851856</v>
      </c>
      <c r="N24" s="23">
        <v>39.437023555555548</v>
      </c>
      <c r="O24" s="23">
        <v>38.87526577777777</v>
      </c>
      <c r="P24" s="22">
        <v>22.625900000000001</v>
      </c>
      <c r="Q24" s="23">
        <v>54.940641481481499</v>
      </c>
      <c r="R24" s="23">
        <v>70.960144444444452</v>
      </c>
      <c r="S24" s="23">
        <v>48.229844444444439</v>
      </c>
      <c r="T24" s="23">
        <v>48.23485925925926</v>
      </c>
      <c r="U24" s="23">
        <v>77.289593333333329</v>
      </c>
      <c r="V24" s="23">
        <v>58.660045185185183</v>
      </c>
      <c r="W24" s="23">
        <v>52.449711851851852</v>
      </c>
      <c r="X24" s="24">
        <v>66.29422962962964</v>
      </c>
      <c r="Y24" s="25">
        <f t="shared" si="0"/>
        <v>1131.3057896296298</v>
      </c>
      <c r="AA24" s="2"/>
    </row>
    <row r="25" spans="1:32" ht="41.45" customHeight="1" x14ac:dyDescent="0.25">
      <c r="A25" s="92" t="s">
        <v>10</v>
      </c>
      <c r="B25" s="26">
        <f t="shared" ref="B25:O25" si="1">SUM(B18:B24)</f>
        <v>229.72950000000003</v>
      </c>
      <c r="C25" s="27">
        <f t="shared" si="1"/>
        <v>390.90799999999996</v>
      </c>
      <c r="D25" s="27">
        <f t="shared" si="1"/>
        <v>480.29800000000006</v>
      </c>
      <c r="E25" s="27">
        <f t="shared" si="1"/>
        <v>128.60049999999998</v>
      </c>
      <c r="F25" s="27">
        <f t="shared" si="1"/>
        <v>332.51399999999995</v>
      </c>
      <c r="G25" s="27">
        <f t="shared" si="1"/>
        <v>328.23</v>
      </c>
      <c r="H25" s="27">
        <f t="shared" si="1"/>
        <v>327.07499999999999</v>
      </c>
      <c r="I25" s="27">
        <f t="shared" si="1"/>
        <v>326.45200000000006</v>
      </c>
      <c r="J25" s="27">
        <f t="shared" si="1"/>
        <v>311.37049999999999</v>
      </c>
      <c r="K25" s="27">
        <f t="shared" si="1"/>
        <v>305.53599999999994</v>
      </c>
      <c r="L25" s="27">
        <f t="shared" si="1"/>
        <v>288.44900000000001</v>
      </c>
      <c r="M25" s="27">
        <f t="shared" si="1"/>
        <v>285.82400000000007</v>
      </c>
      <c r="N25" s="27">
        <f t="shared" si="1"/>
        <v>265.76549999999997</v>
      </c>
      <c r="O25" s="27">
        <f t="shared" si="1"/>
        <v>262.14999999999998</v>
      </c>
      <c r="P25" s="26">
        <f>SUM(P18:P24)</f>
        <v>154.12950000000001</v>
      </c>
      <c r="Q25" s="27">
        <f t="shared" ref="Q25:S25" si="2">SUM(Q18:Q24)</f>
        <v>373.08600000000013</v>
      </c>
      <c r="R25" s="27">
        <f t="shared" si="2"/>
        <v>482.35599999999999</v>
      </c>
      <c r="S25" s="27">
        <f t="shared" si="2"/>
        <v>327.41800000000001</v>
      </c>
      <c r="T25" s="27">
        <f>SUM(T18:T24)</f>
        <v>326.88600000000002</v>
      </c>
      <c r="U25" s="27">
        <f t="shared" ref="U25:X25" si="3">SUM(U18:U24)</f>
        <v>524.79</v>
      </c>
      <c r="V25" s="27">
        <f t="shared" si="3"/>
        <v>398.09700000000004</v>
      </c>
      <c r="W25" s="27">
        <f t="shared" si="3"/>
        <v>355.86250000000001</v>
      </c>
      <c r="X25" s="28">
        <f t="shared" si="3"/>
        <v>449.57499999999999</v>
      </c>
      <c r="Y25" s="25">
        <f t="shared" si="0"/>
        <v>7655.1019999999999</v>
      </c>
    </row>
    <row r="26" spans="1:32" s="2" customFormat="1" ht="36.75" customHeight="1" x14ac:dyDescent="0.25">
      <c r="A26" s="93" t="s">
        <v>19</v>
      </c>
      <c r="B26" s="29">
        <v>93.5</v>
      </c>
      <c r="C26" s="30">
        <v>92</v>
      </c>
      <c r="D26" s="30">
        <v>91</v>
      </c>
      <c r="E26" s="30">
        <v>90.5</v>
      </c>
      <c r="F26" s="30">
        <v>91</v>
      </c>
      <c r="G26" s="30">
        <v>90</v>
      </c>
      <c r="H26" s="30">
        <v>89</v>
      </c>
      <c r="I26" s="30">
        <v>89</v>
      </c>
      <c r="J26" s="30">
        <v>89.5</v>
      </c>
      <c r="K26" s="30">
        <v>88</v>
      </c>
      <c r="L26" s="30">
        <v>89</v>
      </c>
      <c r="M26" s="30">
        <v>88</v>
      </c>
      <c r="N26" s="30">
        <v>88.5</v>
      </c>
      <c r="O26" s="30">
        <v>87.5</v>
      </c>
      <c r="P26" s="29">
        <v>94.5</v>
      </c>
      <c r="Q26" s="30">
        <v>94</v>
      </c>
      <c r="R26" s="30">
        <v>92</v>
      </c>
      <c r="S26" s="30">
        <v>91</v>
      </c>
      <c r="T26" s="30">
        <v>90.5</v>
      </c>
      <c r="U26" s="30">
        <v>90</v>
      </c>
      <c r="V26" s="30">
        <v>89</v>
      </c>
      <c r="W26" s="30">
        <v>87.5</v>
      </c>
      <c r="X26" s="31">
        <v>87.5</v>
      </c>
      <c r="Y26" s="32">
        <f>+((Y25/Y27)/7)*1000</f>
        <v>90.007078189300415</v>
      </c>
    </row>
    <row r="27" spans="1:32" s="2" customFormat="1" ht="33" customHeight="1" x14ac:dyDescent="0.25">
      <c r="A27" s="94" t="s">
        <v>20</v>
      </c>
      <c r="B27" s="33">
        <v>351</v>
      </c>
      <c r="C27" s="34">
        <v>607</v>
      </c>
      <c r="D27" s="34">
        <v>754</v>
      </c>
      <c r="E27" s="34">
        <v>203</v>
      </c>
      <c r="F27" s="34">
        <v>522</v>
      </c>
      <c r="G27" s="34">
        <v>521</v>
      </c>
      <c r="H27" s="34">
        <v>525</v>
      </c>
      <c r="I27" s="34">
        <v>524</v>
      </c>
      <c r="J27" s="34">
        <v>497</v>
      </c>
      <c r="K27" s="34">
        <v>496</v>
      </c>
      <c r="L27" s="34">
        <v>463</v>
      </c>
      <c r="M27" s="34">
        <v>464</v>
      </c>
      <c r="N27" s="34">
        <v>429</v>
      </c>
      <c r="O27" s="34">
        <v>428</v>
      </c>
      <c r="P27" s="33">
        <v>233</v>
      </c>
      <c r="Q27" s="34">
        <v>567</v>
      </c>
      <c r="R27" s="34">
        <v>749</v>
      </c>
      <c r="S27" s="34">
        <v>514</v>
      </c>
      <c r="T27" s="34">
        <v>516</v>
      </c>
      <c r="U27" s="34">
        <v>833</v>
      </c>
      <c r="V27" s="34">
        <v>639</v>
      </c>
      <c r="W27" s="34">
        <v>581</v>
      </c>
      <c r="X27" s="35">
        <v>734</v>
      </c>
      <c r="Y27" s="36">
        <f>SUM(B27:X27)</f>
        <v>12150</v>
      </c>
      <c r="Z27" s="2">
        <f>((Y25*1000)/Y27)/7</f>
        <v>90.007078189300415</v>
      </c>
    </row>
    <row r="28" spans="1:32" s="2" customFormat="1" ht="33" customHeight="1" x14ac:dyDescent="0.25">
      <c r="A28" s="95" t="s">
        <v>21</v>
      </c>
      <c r="B28" s="37">
        <f>((B27*B26)*7/1000-B18-B19)/5</f>
        <v>33.985900000000001</v>
      </c>
      <c r="C28" s="38">
        <f t="shared" ref="C28:X28" si="4">((C27*C26)*7/1000-C18-C19)/5</f>
        <v>57.819202370370363</v>
      </c>
      <c r="D28" s="38">
        <f t="shared" si="4"/>
        <v>71.172373037037048</v>
      </c>
      <c r="E28" s="38">
        <f t="shared" si="4"/>
        <v>19.048586814814815</v>
      </c>
      <c r="F28" s="38">
        <f t="shared" si="4"/>
        <v>49.229874666666667</v>
      </c>
      <c r="G28" s="38">
        <f t="shared" si="4"/>
        <v>48.592314666666674</v>
      </c>
      <c r="H28" s="38">
        <f t="shared" si="4"/>
        <v>48.494038814814814</v>
      </c>
      <c r="I28" s="38">
        <f t="shared" si="4"/>
        <v>48.388877037037034</v>
      </c>
      <c r="J28" s="38">
        <f t="shared" si="4"/>
        <v>46.121501333333327</v>
      </c>
      <c r="K28" s="38">
        <f t="shared" si="4"/>
        <v>45.296078222222221</v>
      </c>
      <c r="L28" s="38">
        <f t="shared" si="4"/>
        <v>42.791963851851861</v>
      </c>
      <c r="M28" s="38">
        <f t="shared" si="4"/>
        <v>42.367819851851856</v>
      </c>
      <c r="N28" s="38">
        <f t="shared" si="4"/>
        <v>39.437023555555548</v>
      </c>
      <c r="O28" s="38">
        <f t="shared" si="4"/>
        <v>38.87526577777777</v>
      </c>
      <c r="P28" s="37">
        <f t="shared" si="4"/>
        <v>22.625900000000001</v>
      </c>
      <c r="Q28" s="38">
        <f t="shared" si="4"/>
        <v>54.940641481481499</v>
      </c>
      <c r="R28" s="38">
        <f t="shared" si="4"/>
        <v>70.960144444444452</v>
      </c>
      <c r="S28" s="38">
        <f t="shared" si="4"/>
        <v>48.229844444444439</v>
      </c>
      <c r="T28" s="38">
        <f t="shared" si="4"/>
        <v>48.23485925925926</v>
      </c>
      <c r="U28" s="38">
        <f t="shared" si="4"/>
        <v>77.289593333333329</v>
      </c>
      <c r="V28" s="38">
        <f t="shared" si="4"/>
        <v>58.660045185185183</v>
      </c>
      <c r="W28" s="38">
        <f t="shared" si="4"/>
        <v>52.449711851851852</v>
      </c>
      <c r="X28" s="39">
        <f t="shared" si="4"/>
        <v>66.29422962962964</v>
      </c>
      <c r="Y28" s="40"/>
    </row>
    <row r="29" spans="1:32" ht="33.75" customHeight="1" x14ac:dyDescent="0.25">
      <c r="A29" s="96" t="s">
        <v>22</v>
      </c>
      <c r="B29" s="41">
        <f t="shared" ref="B29:C29" si="5">((B27*B26)*7)/1000</f>
        <v>229.7295</v>
      </c>
      <c r="C29" s="42">
        <f t="shared" si="5"/>
        <v>390.90800000000002</v>
      </c>
      <c r="D29" s="42">
        <f>((D27*D26)*7)/1000</f>
        <v>480.298</v>
      </c>
      <c r="E29" s="42">
        <f>((E27*E26)*7)/1000</f>
        <v>128.60050000000001</v>
      </c>
      <c r="F29" s="42">
        <f t="shared" ref="F29:G29" si="6">((F27*F26)*7)/1000</f>
        <v>332.51400000000001</v>
      </c>
      <c r="G29" s="42">
        <f t="shared" si="6"/>
        <v>328.23</v>
      </c>
      <c r="H29" s="42">
        <f>((H27*H26)*7)/1000</f>
        <v>327.07499999999999</v>
      </c>
      <c r="I29" s="42">
        <f t="shared" ref="I29:L29" si="7">((I27*I26)*7)/1000</f>
        <v>326.452</v>
      </c>
      <c r="J29" s="42">
        <f t="shared" si="7"/>
        <v>311.37049999999999</v>
      </c>
      <c r="K29" s="42">
        <f t="shared" si="7"/>
        <v>305.536</v>
      </c>
      <c r="L29" s="42">
        <f t="shared" si="7"/>
        <v>288.44900000000001</v>
      </c>
      <c r="M29" s="42">
        <f>((M27*M26)*7)/1000</f>
        <v>285.82400000000001</v>
      </c>
      <c r="N29" s="42">
        <f>((N27*N26)*7)/1000</f>
        <v>265.76549999999997</v>
      </c>
      <c r="O29" s="42">
        <f t="shared" ref="O29" si="8">((O27*O26)*7)/1000</f>
        <v>262.14999999999998</v>
      </c>
      <c r="P29" s="41">
        <f>((P27*P26)*7)/1000</f>
        <v>154.12950000000001</v>
      </c>
      <c r="Q29" s="42">
        <f>((Q27*Q26)*7)/1000</f>
        <v>373.08600000000001</v>
      </c>
      <c r="R29" s="42">
        <f t="shared" ref="R29:X29" si="9">((R27*R26)*7)/1000</f>
        <v>482.35599999999999</v>
      </c>
      <c r="S29" s="42">
        <f t="shared" si="9"/>
        <v>327.41800000000001</v>
      </c>
      <c r="T29" s="43">
        <f t="shared" si="9"/>
        <v>326.88600000000002</v>
      </c>
      <c r="U29" s="43">
        <f t="shared" si="9"/>
        <v>524.79</v>
      </c>
      <c r="V29" s="43">
        <f t="shared" si="9"/>
        <v>398.09699999999998</v>
      </c>
      <c r="W29" s="43">
        <f t="shared" si="9"/>
        <v>355.86250000000001</v>
      </c>
      <c r="X29" s="44">
        <f t="shared" si="9"/>
        <v>449.57499999999999</v>
      </c>
      <c r="Y29" s="45"/>
    </row>
    <row r="30" spans="1:32" ht="33.75" customHeight="1" thickBot="1" x14ac:dyDescent="0.3">
      <c r="A30" s="97" t="s">
        <v>23</v>
      </c>
      <c r="B30" s="46">
        <f t="shared" ref="B30:C30" si="10">+(B25/B27)/7*1000</f>
        <v>93.500000000000014</v>
      </c>
      <c r="C30" s="47">
        <f t="shared" si="10"/>
        <v>91.999999999999986</v>
      </c>
      <c r="D30" s="47">
        <f>+(D25/D27)/7*1000</f>
        <v>91.000000000000014</v>
      </c>
      <c r="E30" s="47">
        <f t="shared" ref="E30:G30" si="11">+(E25/E27)/7*1000</f>
        <v>90.5</v>
      </c>
      <c r="F30" s="47">
        <f t="shared" si="11"/>
        <v>90.999999999999986</v>
      </c>
      <c r="G30" s="47">
        <f t="shared" si="11"/>
        <v>90</v>
      </c>
      <c r="H30" s="47">
        <f>+(H25/H27)/7*1000</f>
        <v>89</v>
      </c>
      <c r="I30" s="47">
        <f t="shared" ref="I30:O30" si="12">+(I25/I27)/7*1000</f>
        <v>89.000000000000014</v>
      </c>
      <c r="J30" s="47">
        <f t="shared" si="12"/>
        <v>89.5</v>
      </c>
      <c r="K30" s="47">
        <f t="shared" si="12"/>
        <v>87.999999999999986</v>
      </c>
      <c r="L30" s="47">
        <f t="shared" si="12"/>
        <v>89</v>
      </c>
      <c r="M30" s="47">
        <f t="shared" si="12"/>
        <v>88.000000000000014</v>
      </c>
      <c r="N30" s="47">
        <f t="shared" si="12"/>
        <v>88.5</v>
      </c>
      <c r="O30" s="47">
        <f t="shared" si="12"/>
        <v>87.5</v>
      </c>
      <c r="P30" s="46">
        <f>+(P25/P27)/7*1000</f>
        <v>94.5</v>
      </c>
      <c r="Q30" s="47">
        <f t="shared" ref="Q30:X30" si="13">+(Q25/Q27)/7*1000</f>
        <v>94.000000000000043</v>
      </c>
      <c r="R30" s="47">
        <f t="shared" si="13"/>
        <v>92</v>
      </c>
      <c r="S30" s="47">
        <f t="shared" si="13"/>
        <v>91</v>
      </c>
      <c r="T30" s="47">
        <f t="shared" si="13"/>
        <v>90.500000000000014</v>
      </c>
      <c r="U30" s="47">
        <f t="shared" si="13"/>
        <v>90</v>
      </c>
      <c r="V30" s="47">
        <f t="shared" si="13"/>
        <v>89.000000000000014</v>
      </c>
      <c r="W30" s="47">
        <f t="shared" si="13"/>
        <v>87.500000000000014</v>
      </c>
      <c r="X30" s="48">
        <f t="shared" si="13"/>
        <v>87.5</v>
      </c>
      <c r="Y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3" t="s">
        <v>8</v>
      </c>
      <c r="M36" s="453"/>
      <c r="N36" s="453"/>
      <c r="O36" s="453"/>
      <c r="P36" s="45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22.3</v>
      </c>
      <c r="C39" s="79">
        <v>48.488622222222219</v>
      </c>
      <c r="D39" s="79">
        <v>41.746807407407402</v>
      </c>
      <c r="E39" s="79">
        <v>55.624277777777777</v>
      </c>
      <c r="F39" s="79">
        <v>56.571994444444442</v>
      </c>
      <c r="G39" s="79">
        <v>40.803381481481473</v>
      </c>
      <c r="H39" s="79">
        <v>47.089692592592598</v>
      </c>
      <c r="I39" s="101">
        <f t="shared" ref="I39:I46" si="14">SUM(B39:H39)</f>
        <v>312.62477592592592</v>
      </c>
      <c r="J39" s="138"/>
      <c r="K39" s="91" t="s">
        <v>12</v>
      </c>
      <c r="L39" s="79">
        <v>6.3</v>
      </c>
      <c r="M39" s="79">
        <v>9.6</v>
      </c>
      <c r="N39" s="79">
        <v>17.899999999999999</v>
      </c>
      <c r="O39" s="79"/>
      <c r="P39" s="79"/>
      <c r="Q39" s="101">
        <f t="shared" ref="Q39:Q46" si="15">SUM(L39:P39)</f>
        <v>33.799999999999997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22.3</v>
      </c>
      <c r="C40" s="79">
        <v>48.488622222222219</v>
      </c>
      <c r="D40" s="79">
        <v>41.746807407407402</v>
      </c>
      <c r="E40" s="79">
        <v>55.624277777777777</v>
      </c>
      <c r="F40" s="79">
        <v>56.571994444444442</v>
      </c>
      <c r="G40" s="79">
        <v>40.803381481481473</v>
      </c>
      <c r="H40" s="79">
        <v>47.089692592592598</v>
      </c>
      <c r="I40" s="101">
        <f t="shared" si="14"/>
        <v>312.62477592592592</v>
      </c>
      <c r="J40" s="2"/>
      <c r="K40" s="92" t="s">
        <v>13</v>
      </c>
      <c r="L40" s="79">
        <v>6.3</v>
      </c>
      <c r="M40" s="79">
        <v>9.6</v>
      </c>
      <c r="N40" s="79">
        <v>17.899999999999999</v>
      </c>
      <c r="O40" s="79"/>
      <c r="P40" s="79"/>
      <c r="Q40" s="101">
        <f t="shared" si="15"/>
        <v>33.799999999999997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23.930999999999997</v>
      </c>
      <c r="C41" s="23">
        <v>53.116151111111115</v>
      </c>
      <c r="D41" s="23">
        <v>45.797277037037041</v>
      </c>
      <c r="E41" s="23">
        <v>60.955088888888895</v>
      </c>
      <c r="F41" s="23">
        <v>62.301502222222226</v>
      </c>
      <c r="G41" s="23">
        <v>45.001447407407404</v>
      </c>
      <c r="H41" s="23">
        <v>52.334522962962957</v>
      </c>
      <c r="I41" s="101">
        <f t="shared" si="14"/>
        <v>343.43698962962964</v>
      </c>
      <c r="J41" s="2"/>
      <c r="K41" s="91" t="s">
        <v>14</v>
      </c>
      <c r="L41" s="79">
        <v>6.9</v>
      </c>
      <c r="M41" s="79">
        <v>10.5</v>
      </c>
      <c r="N41" s="79">
        <v>19.5</v>
      </c>
      <c r="O41" s="79"/>
      <c r="P41" s="23"/>
      <c r="Q41" s="101">
        <f t="shared" si="15"/>
        <v>36.9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23.930999999999997</v>
      </c>
      <c r="C42" s="79">
        <v>53.116151111111115</v>
      </c>
      <c r="D42" s="79">
        <v>45.797277037037041</v>
      </c>
      <c r="E42" s="79">
        <v>60.955088888888895</v>
      </c>
      <c r="F42" s="79">
        <v>62.301502222222226</v>
      </c>
      <c r="G42" s="79">
        <v>45.001447407407404</v>
      </c>
      <c r="H42" s="79">
        <v>52.334522962962957</v>
      </c>
      <c r="I42" s="101">
        <f t="shared" si="14"/>
        <v>343.43698962962964</v>
      </c>
      <c r="J42" s="2"/>
      <c r="K42" s="92" t="s">
        <v>15</v>
      </c>
      <c r="L42" s="79">
        <v>6.9</v>
      </c>
      <c r="M42" s="79">
        <v>10.5</v>
      </c>
      <c r="N42" s="79">
        <v>19.600000000000001</v>
      </c>
      <c r="O42" s="79"/>
      <c r="P42" s="79"/>
      <c r="Q42" s="101">
        <f t="shared" si="15"/>
        <v>37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16</v>
      </c>
      <c r="C43" s="79">
        <v>54.5</v>
      </c>
      <c r="D43" s="79">
        <v>72.3</v>
      </c>
      <c r="E43" s="79">
        <v>57.5</v>
      </c>
      <c r="F43" s="79">
        <v>78.099999999999994</v>
      </c>
      <c r="G43" s="79">
        <v>65</v>
      </c>
      <c r="H43" s="79"/>
      <c r="I43" s="101">
        <f t="shared" si="14"/>
        <v>343.4</v>
      </c>
      <c r="J43" s="2"/>
      <c r="K43" s="91" t="s">
        <v>16</v>
      </c>
      <c r="L43" s="79">
        <v>6.9</v>
      </c>
      <c r="M43" s="79">
        <v>10.5</v>
      </c>
      <c r="N43" s="79">
        <v>19.600000000000001</v>
      </c>
      <c r="O43" s="79"/>
      <c r="P43" s="79"/>
      <c r="Q43" s="101">
        <f t="shared" si="15"/>
        <v>37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16</v>
      </c>
      <c r="C44" s="79">
        <v>54.5</v>
      </c>
      <c r="D44" s="79">
        <v>72.3</v>
      </c>
      <c r="E44" s="79">
        <v>57.5</v>
      </c>
      <c r="F44" s="79">
        <v>78.099999999999994</v>
      </c>
      <c r="G44" s="79">
        <v>65</v>
      </c>
      <c r="H44" s="79"/>
      <c r="I44" s="101">
        <f t="shared" si="14"/>
        <v>343.4</v>
      </c>
      <c r="J44" s="2"/>
      <c r="K44" s="92" t="s">
        <v>17</v>
      </c>
      <c r="L44" s="79">
        <v>6.9</v>
      </c>
      <c r="M44" s="79">
        <v>10.5</v>
      </c>
      <c r="N44" s="79">
        <v>19.600000000000001</v>
      </c>
      <c r="O44" s="79"/>
      <c r="P44" s="79"/>
      <c r="Q44" s="101">
        <f t="shared" si="15"/>
        <v>37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16</v>
      </c>
      <c r="C45" s="79">
        <v>54.5</v>
      </c>
      <c r="D45" s="79">
        <v>72.3</v>
      </c>
      <c r="E45" s="79">
        <v>57.5</v>
      </c>
      <c r="F45" s="79">
        <v>78.099999999999994</v>
      </c>
      <c r="G45" s="79">
        <v>65</v>
      </c>
      <c r="H45" s="79"/>
      <c r="I45" s="101">
        <f t="shared" si="14"/>
        <v>343.4</v>
      </c>
      <c r="J45" s="2"/>
      <c r="K45" s="91" t="s">
        <v>18</v>
      </c>
      <c r="L45" s="79">
        <v>6.9</v>
      </c>
      <c r="M45" s="79">
        <v>10.6</v>
      </c>
      <c r="N45" s="79">
        <v>19.600000000000001</v>
      </c>
      <c r="O45" s="79"/>
      <c r="P45" s="79"/>
      <c r="Q45" s="101">
        <f t="shared" si="15"/>
        <v>37.1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6">SUM(B39:B45)</f>
        <v>140.46199999999999</v>
      </c>
      <c r="C46" s="27">
        <f t="shared" si="16"/>
        <v>366.70954666666671</v>
      </c>
      <c r="D46" s="27">
        <f t="shared" si="16"/>
        <v>391.98816888888894</v>
      </c>
      <c r="E46" s="27">
        <f t="shared" si="16"/>
        <v>405.65873333333332</v>
      </c>
      <c r="F46" s="27">
        <f t="shared" si="16"/>
        <v>472.04699333333338</v>
      </c>
      <c r="G46" s="27">
        <f t="shared" si="16"/>
        <v>366.60965777777778</v>
      </c>
      <c r="H46" s="27">
        <f t="shared" si="16"/>
        <v>198.8484311111111</v>
      </c>
      <c r="I46" s="101">
        <f t="shared" si="14"/>
        <v>2342.3235311111112</v>
      </c>
      <c r="K46" s="77" t="s">
        <v>10</v>
      </c>
      <c r="L46" s="81">
        <f>SUM(L39:L45)</f>
        <v>47.099999999999994</v>
      </c>
      <c r="M46" s="27">
        <f>SUM(M39:M45)</f>
        <v>71.8</v>
      </c>
      <c r="N46" s="27">
        <f>SUM(N39:N45)</f>
        <v>133.69999999999999</v>
      </c>
      <c r="O46" s="27">
        <f>SUM(O39:O45)</f>
        <v>0</v>
      </c>
      <c r="P46" s="27">
        <f>SUM(P39:P45)</f>
        <v>0</v>
      </c>
      <c r="Q46" s="101">
        <f t="shared" si="15"/>
        <v>252.59999999999997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/>
      <c r="C47" s="30"/>
      <c r="D47" s="30"/>
      <c r="E47" s="30"/>
      <c r="F47" s="30"/>
      <c r="G47" s="30"/>
      <c r="H47" s="30"/>
      <c r="I47" s="102">
        <f>+((I46/I48)/7)*1000</f>
        <v>92.02905591352787</v>
      </c>
      <c r="K47" s="110" t="s">
        <v>19</v>
      </c>
      <c r="L47" s="82">
        <v>96</v>
      </c>
      <c r="M47" s="30">
        <v>95</v>
      </c>
      <c r="N47" s="30">
        <v>95</v>
      </c>
      <c r="O47" s="30"/>
      <c r="P47" s="30"/>
      <c r="Q47" s="102">
        <f>+((Q46/Q48)/7)*1000</f>
        <v>95.212966453071985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766</v>
      </c>
      <c r="E48" s="34">
        <v>609</v>
      </c>
      <c r="F48" s="34">
        <v>827</v>
      </c>
      <c r="G48" s="34">
        <v>688</v>
      </c>
      <c r="H48" s="34"/>
      <c r="I48" s="103">
        <f>SUM(B48:H48)</f>
        <v>3636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7">((B48*B47)*7/1000-B39-B40)/5</f>
        <v>-8.92</v>
      </c>
      <c r="C49" s="38">
        <f t="shared" si="17"/>
        <v>-19.395448888888886</v>
      </c>
      <c r="D49" s="38">
        <f t="shared" si="17"/>
        <v>-16.698722962962961</v>
      </c>
      <c r="E49" s="38">
        <f t="shared" si="17"/>
        <v>-22.249711111111111</v>
      </c>
      <c r="F49" s="38">
        <f t="shared" si="17"/>
        <v>-22.628797777777777</v>
      </c>
      <c r="G49" s="38">
        <f t="shared" si="17"/>
        <v>-16.321352592592589</v>
      </c>
      <c r="H49" s="38">
        <f t="shared" si="17"/>
        <v>-18.83587703703704</v>
      </c>
      <c r="I49" s="104">
        <f>((I46*1000)/I48)/7</f>
        <v>92.029055913527856</v>
      </c>
      <c r="K49" s="95" t="s">
        <v>21</v>
      </c>
      <c r="L49" s="84">
        <f t="shared" ref="L49:P49" si="18">((L48*L47)*7/1000-L39-L40)/5</f>
        <v>6.8880000000000008</v>
      </c>
      <c r="M49" s="38">
        <f t="shared" si="18"/>
        <v>10.523999999999997</v>
      </c>
      <c r="N49" s="38">
        <f t="shared" si="18"/>
        <v>19.572999999999997</v>
      </c>
      <c r="O49" s="38">
        <f t="shared" si="18"/>
        <v>0</v>
      </c>
      <c r="P49" s="38">
        <f t="shared" si="18"/>
        <v>0</v>
      </c>
      <c r="Q49" s="113">
        <f>((Q46*1000)/Q48)/7</f>
        <v>95.212966453071985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9">((B48*B47)*7)/1000</f>
        <v>0</v>
      </c>
      <c r="C50" s="42">
        <f t="shared" si="19"/>
        <v>0</v>
      </c>
      <c r="D50" s="42">
        <f t="shared" si="19"/>
        <v>0</v>
      </c>
      <c r="E50" s="42">
        <f t="shared" si="19"/>
        <v>0</v>
      </c>
      <c r="F50" s="42">
        <f t="shared" si="19"/>
        <v>0</v>
      </c>
      <c r="G50" s="42">
        <f t="shared" si="19"/>
        <v>0</v>
      </c>
      <c r="H50" s="42">
        <f t="shared" si="19"/>
        <v>0</v>
      </c>
      <c r="I50" s="87"/>
      <c r="K50" s="96" t="s">
        <v>22</v>
      </c>
      <c r="L50" s="85">
        <f>((L48*L47)*7)/1000</f>
        <v>47.04</v>
      </c>
      <c r="M50" s="42">
        <f>((M48*M47)*7)/1000</f>
        <v>71.819999999999993</v>
      </c>
      <c r="N50" s="42">
        <f>((N48*N47)*7)/1000</f>
        <v>133.66499999999999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0">+(B46/B48)/7*1000</f>
        <v>118.73372781065088</v>
      </c>
      <c r="C51" s="47">
        <f t="shared" si="20"/>
        <v>90.792163076669155</v>
      </c>
      <c r="D51" s="47">
        <f t="shared" si="20"/>
        <v>73.104843134817031</v>
      </c>
      <c r="E51" s="47">
        <f t="shared" si="20"/>
        <v>95.158042067401666</v>
      </c>
      <c r="F51" s="47">
        <f t="shared" si="20"/>
        <v>81.542061380779657</v>
      </c>
      <c r="G51" s="47">
        <f t="shared" si="20"/>
        <v>76.12326781100036</v>
      </c>
      <c r="H51" s="47" t="e">
        <f t="shared" si="20"/>
        <v>#DIV/0!</v>
      </c>
      <c r="I51" s="105"/>
      <c r="J51" s="50"/>
      <c r="K51" s="97" t="s">
        <v>23</v>
      </c>
      <c r="L51" s="86">
        <f>+(L46/L48)/7*1000</f>
        <v>96.122448979591837</v>
      </c>
      <c r="M51" s="47">
        <f>+(M46/M48)/7*1000</f>
        <v>94.973544973544961</v>
      </c>
      <c r="N51" s="47">
        <f>+(N46/N48)/7*1000</f>
        <v>95.02487562189053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52" t="s">
        <v>25</v>
      </c>
      <c r="C55" s="453"/>
      <c r="D55" s="453"/>
      <c r="E55" s="453"/>
      <c r="F55" s="4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38.9</v>
      </c>
      <c r="C58" s="79">
        <v>39.799999999999997</v>
      </c>
      <c r="D58" s="79">
        <v>38.4</v>
      </c>
      <c r="E58" s="79"/>
      <c r="F58" s="79"/>
      <c r="G58" s="101">
        <f t="shared" ref="G58:G65" si="21">SUM(B58:F58)</f>
        <v>117.1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38.9</v>
      </c>
      <c r="C59" s="79">
        <v>39.799999999999997</v>
      </c>
      <c r="D59" s="79">
        <v>38.4</v>
      </c>
      <c r="E59" s="79"/>
      <c r="F59" s="79"/>
      <c r="G59" s="101">
        <f t="shared" si="21"/>
        <v>117.1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44.2</v>
      </c>
      <c r="C60" s="23">
        <v>44.7</v>
      </c>
      <c r="D60" s="23">
        <v>43.6</v>
      </c>
      <c r="E60" s="23"/>
      <c r="F60" s="23"/>
      <c r="G60" s="101">
        <f t="shared" si="21"/>
        <v>132.5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44.2</v>
      </c>
      <c r="C61" s="23">
        <v>44.7</v>
      </c>
      <c r="D61" s="23">
        <v>43.6</v>
      </c>
      <c r="E61" s="79"/>
      <c r="F61" s="79"/>
      <c r="G61" s="101">
        <f t="shared" si="21"/>
        <v>132.5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44.2</v>
      </c>
      <c r="C62" s="23">
        <v>44.7</v>
      </c>
      <c r="D62" s="23">
        <v>43.6</v>
      </c>
      <c r="E62" s="79"/>
      <c r="F62" s="79"/>
      <c r="G62" s="101">
        <f t="shared" si="21"/>
        <v>132.5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44.2</v>
      </c>
      <c r="C63" s="23">
        <v>44.7</v>
      </c>
      <c r="D63" s="23">
        <v>43.6</v>
      </c>
      <c r="E63" s="79"/>
      <c r="F63" s="79"/>
      <c r="G63" s="101">
        <f t="shared" si="21"/>
        <v>132.5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44.2</v>
      </c>
      <c r="C64" s="23">
        <v>44.7</v>
      </c>
      <c r="D64" s="23">
        <v>43.6</v>
      </c>
      <c r="E64" s="79"/>
      <c r="F64" s="79"/>
      <c r="G64" s="101">
        <f t="shared" si="21"/>
        <v>132.5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298.79999999999995</v>
      </c>
      <c r="C65" s="27">
        <f t="shared" ref="C65:F65" si="22">SUM(C58:C64)</f>
        <v>303.09999999999997</v>
      </c>
      <c r="D65" s="27">
        <f t="shared" si="22"/>
        <v>294.8</v>
      </c>
      <c r="E65" s="27">
        <f t="shared" si="22"/>
        <v>0</v>
      </c>
      <c r="F65" s="27">
        <f t="shared" si="22"/>
        <v>0</v>
      </c>
      <c r="G65" s="101">
        <f t="shared" si="21"/>
        <v>896.69999999999982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100</v>
      </c>
      <c r="C66" s="30">
        <v>100</v>
      </c>
      <c r="D66" s="30">
        <v>100</v>
      </c>
      <c r="E66" s="30"/>
      <c r="F66" s="30"/>
      <c r="G66" s="102">
        <f>+((G65/G67)/7)*1000</f>
        <v>99.999999999999972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427</v>
      </c>
      <c r="C67" s="65">
        <v>433</v>
      </c>
      <c r="D67" s="65">
        <v>421</v>
      </c>
      <c r="E67" s="65"/>
      <c r="F67" s="65"/>
      <c r="G67" s="112">
        <f>SUM(B67:F67)</f>
        <v>1281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((B67*B66)*7/1000-B58-B59)/5</f>
        <v>44.22</v>
      </c>
      <c r="C68" s="38">
        <f t="shared" si="23"/>
        <v>44.7</v>
      </c>
      <c r="D68" s="38">
        <f t="shared" si="23"/>
        <v>43.58</v>
      </c>
      <c r="E68" s="38">
        <f t="shared" si="23"/>
        <v>0</v>
      </c>
      <c r="F68" s="38">
        <f t="shared" si="23"/>
        <v>0</v>
      </c>
      <c r="G68" s="116">
        <f>((G65*1000)/G67)/7</f>
        <v>99.999999999999972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298.89999999999998</v>
      </c>
      <c r="C69" s="42">
        <f>((C67*C66)*7)/1000</f>
        <v>303.10000000000002</v>
      </c>
      <c r="D69" s="42">
        <f>((D67*D66)*7)/1000</f>
        <v>294.7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99.966543994647026</v>
      </c>
      <c r="C70" s="47">
        <f>+(C65/C67)/7*1000</f>
        <v>99.999999999999986</v>
      </c>
      <c r="D70" s="47">
        <f>+(D65/D67)/7*1000</f>
        <v>100.03393281303021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O15"/>
    <mergeCell ref="P15:X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21" zoomScale="30" zoomScaleNormal="30" workbookViewId="0">
      <selection activeCell="B24" sqref="B24:Q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2">
        <v>2</v>
      </c>
      <c r="F11" s="1"/>
      <c r="G11" s="1"/>
      <c r="H11" s="1"/>
      <c r="I11" s="1"/>
      <c r="J11" s="1"/>
      <c r="K11" s="461" t="s">
        <v>51</v>
      </c>
      <c r="L11" s="461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25</v>
      </c>
      <c r="C15" s="467"/>
      <c r="D15" s="467"/>
      <c r="E15" s="467"/>
      <c r="F15" s="467"/>
      <c r="G15" s="467"/>
      <c r="H15" s="467"/>
      <c r="I15" s="467"/>
      <c r="J15" s="468"/>
      <c r="K15" s="469" t="s">
        <v>8</v>
      </c>
      <c r="L15" s="470"/>
      <c r="M15" s="470"/>
      <c r="N15" s="470"/>
      <c r="O15" s="470"/>
      <c r="P15" s="470"/>
      <c r="Q15" s="471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f>B27*$S$18/1000</f>
        <v>16.704000000000001</v>
      </c>
      <c r="C18" s="23">
        <f t="shared" ref="C18:Q18" si="0">C27*$S$18/1000</f>
        <v>25.984000000000002</v>
      </c>
      <c r="D18" s="23">
        <f t="shared" si="0"/>
        <v>25.984000000000002</v>
      </c>
      <c r="E18" s="23">
        <f t="shared" si="0"/>
        <v>21.895</v>
      </c>
      <c r="F18" s="23">
        <f t="shared" si="0"/>
        <v>21.895</v>
      </c>
      <c r="G18" s="23">
        <f t="shared" si="0"/>
        <v>17.370999999999999</v>
      </c>
      <c r="H18" s="23">
        <f t="shared" si="0"/>
        <v>17.370999999999999</v>
      </c>
      <c r="I18" s="23">
        <f t="shared" si="0"/>
        <v>29.58</v>
      </c>
      <c r="J18" s="23">
        <f t="shared" si="0"/>
        <v>24.041</v>
      </c>
      <c r="K18" s="22">
        <f t="shared" si="0"/>
        <v>19.227</v>
      </c>
      <c r="L18" s="23">
        <f t="shared" si="0"/>
        <v>23.606000000000002</v>
      </c>
      <c r="M18" s="23">
        <f t="shared" si="0"/>
        <v>23.577000000000002</v>
      </c>
      <c r="N18" s="23">
        <f t="shared" si="0"/>
        <v>20.358000000000001</v>
      </c>
      <c r="O18" s="23">
        <f t="shared" si="0"/>
        <v>20.358000000000001</v>
      </c>
      <c r="P18" s="23">
        <f t="shared" si="0"/>
        <v>31.117000000000001</v>
      </c>
      <c r="Q18" s="23">
        <f t="shared" si="0"/>
        <v>21.257000000000001</v>
      </c>
      <c r="R18" s="25">
        <f t="shared" ref="R18:R25" si="1">SUM(B18:Q18)</f>
        <v>360.32500000000005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18.048000000000002</v>
      </c>
      <c r="C19" s="23">
        <v>26.506666666666664</v>
      </c>
      <c r="D19" s="23">
        <v>26.506666666666664</v>
      </c>
      <c r="E19" s="23">
        <v>21.894999999999996</v>
      </c>
      <c r="F19" s="23">
        <v>21.894999999999996</v>
      </c>
      <c r="G19" s="23">
        <v>16.672166666666666</v>
      </c>
      <c r="H19" s="23">
        <v>16.672166666666666</v>
      </c>
      <c r="I19" s="23">
        <v>27.794999999999998</v>
      </c>
      <c r="J19" s="23">
        <v>22.590250000000001</v>
      </c>
      <c r="K19" s="22">
        <v>21.160749999999997</v>
      </c>
      <c r="L19" s="23">
        <v>25.0305</v>
      </c>
      <c r="M19" s="23">
        <v>24.999750000000002</v>
      </c>
      <c r="N19" s="23">
        <v>20.767499999999998</v>
      </c>
      <c r="O19" s="23">
        <v>20.767499999999998</v>
      </c>
      <c r="P19" s="23">
        <v>31.117000000000001</v>
      </c>
      <c r="Q19" s="23">
        <v>20.401833333333332</v>
      </c>
      <c r="R19" s="25">
        <f t="shared" si="1"/>
        <v>362.82574999999997</v>
      </c>
      <c r="T19" s="2"/>
      <c r="U19" s="19"/>
    </row>
    <row r="20" spans="1:30" ht="39.75" customHeight="1" x14ac:dyDescent="0.25">
      <c r="A20" s="91" t="s">
        <v>14</v>
      </c>
      <c r="B20" s="76">
        <v>18.048000000000002</v>
      </c>
      <c r="C20" s="23">
        <v>27.133866666666666</v>
      </c>
      <c r="D20" s="23">
        <v>27.133866666666666</v>
      </c>
      <c r="E20" s="23">
        <v>21.894999999999996</v>
      </c>
      <c r="F20" s="23">
        <v>21.894999999999996</v>
      </c>
      <c r="G20" s="23">
        <v>16.672166666666666</v>
      </c>
      <c r="H20" s="23">
        <v>16.672166666666666</v>
      </c>
      <c r="I20" s="23">
        <v>27.794999999999998</v>
      </c>
      <c r="J20" s="23">
        <v>22.590250000000001</v>
      </c>
      <c r="K20" s="22">
        <v>21.160749999999997</v>
      </c>
      <c r="L20" s="23">
        <v>25.0305</v>
      </c>
      <c r="M20" s="23">
        <v>24.999750000000002</v>
      </c>
      <c r="N20" s="23">
        <v>20.767499999999998</v>
      </c>
      <c r="O20" s="23">
        <v>20.767499999999998</v>
      </c>
      <c r="P20" s="23">
        <v>31.117000000000001</v>
      </c>
      <c r="Q20" s="23">
        <v>20.401833333333332</v>
      </c>
      <c r="R20" s="25">
        <f t="shared" si="1"/>
        <v>364.08014999999995</v>
      </c>
      <c r="T20" s="2"/>
      <c r="U20" s="19"/>
    </row>
    <row r="21" spans="1:30" ht="39.950000000000003" customHeight="1" x14ac:dyDescent="0.25">
      <c r="A21" s="92" t="s">
        <v>15</v>
      </c>
      <c r="B21" s="22">
        <v>18.048000000000002</v>
      </c>
      <c r="C21" s="23">
        <v>27.133866666666666</v>
      </c>
      <c r="D21" s="23">
        <v>27.133866666666666</v>
      </c>
      <c r="E21" s="23">
        <v>21.894999999999996</v>
      </c>
      <c r="F21" s="23">
        <v>21.894999999999996</v>
      </c>
      <c r="G21" s="23">
        <v>16.672166666666666</v>
      </c>
      <c r="H21" s="23">
        <v>16.672166666666666</v>
      </c>
      <c r="I21" s="23">
        <v>27.794999999999998</v>
      </c>
      <c r="J21" s="23">
        <v>22.590250000000001</v>
      </c>
      <c r="K21" s="22">
        <v>21.160749999999997</v>
      </c>
      <c r="L21" s="23">
        <v>25.0305</v>
      </c>
      <c r="M21" s="23">
        <v>24.999750000000002</v>
      </c>
      <c r="N21" s="23">
        <v>20.767499999999998</v>
      </c>
      <c r="O21" s="23">
        <v>20.767499999999998</v>
      </c>
      <c r="P21" s="23">
        <v>31.117000000000001</v>
      </c>
      <c r="Q21" s="23">
        <v>20.401833333333332</v>
      </c>
      <c r="R21" s="25">
        <f t="shared" si="1"/>
        <v>364.08014999999995</v>
      </c>
      <c r="T21" s="2"/>
      <c r="U21" s="19"/>
    </row>
    <row r="22" spans="1:30" ht="39.950000000000003" customHeight="1" x14ac:dyDescent="0.25">
      <c r="A22" s="91" t="s">
        <v>16</v>
      </c>
      <c r="B22" s="22">
        <v>18.048000000000002</v>
      </c>
      <c r="C22" s="23">
        <v>27.133866666666666</v>
      </c>
      <c r="D22" s="23">
        <v>27.133866666666666</v>
      </c>
      <c r="E22" s="23">
        <v>21.894999999999996</v>
      </c>
      <c r="F22" s="23">
        <v>21.894999999999996</v>
      </c>
      <c r="G22" s="23">
        <v>16.672166666666666</v>
      </c>
      <c r="H22" s="23">
        <v>16.672166666666666</v>
      </c>
      <c r="I22" s="23">
        <v>27.794999999999998</v>
      </c>
      <c r="J22" s="23">
        <v>22.590250000000001</v>
      </c>
      <c r="K22" s="22">
        <v>21.160749999999997</v>
      </c>
      <c r="L22" s="23">
        <v>25.0305</v>
      </c>
      <c r="M22" s="23">
        <v>24.999750000000002</v>
      </c>
      <c r="N22" s="23">
        <v>20.767499999999998</v>
      </c>
      <c r="O22" s="23">
        <v>20.767499999999998</v>
      </c>
      <c r="P22" s="23">
        <v>31.117000000000001</v>
      </c>
      <c r="Q22" s="23">
        <v>20.401833333333332</v>
      </c>
      <c r="R22" s="25">
        <f t="shared" si="1"/>
        <v>364.08014999999995</v>
      </c>
      <c r="T22" s="2"/>
      <c r="U22" s="19"/>
    </row>
    <row r="23" spans="1:30" ht="39.950000000000003" customHeight="1" x14ac:dyDescent="0.25">
      <c r="A23" s="92" t="s">
        <v>17</v>
      </c>
      <c r="B23" s="22">
        <v>18.048000000000002</v>
      </c>
      <c r="C23" s="23">
        <v>27.133866666666666</v>
      </c>
      <c r="D23" s="23">
        <v>27.133866666666666</v>
      </c>
      <c r="E23" s="23">
        <v>21.894999999999996</v>
      </c>
      <c r="F23" s="23">
        <v>21.894999999999996</v>
      </c>
      <c r="G23" s="23">
        <v>16.672166666666666</v>
      </c>
      <c r="H23" s="23">
        <v>16.672166666666666</v>
      </c>
      <c r="I23" s="23">
        <v>27.794999999999998</v>
      </c>
      <c r="J23" s="23">
        <v>22.590250000000001</v>
      </c>
      <c r="K23" s="22">
        <v>21.160749999999997</v>
      </c>
      <c r="L23" s="23">
        <v>25.0305</v>
      </c>
      <c r="M23" s="23">
        <v>24.999750000000002</v>
      </c>
      <c r="N23" s="23">
        <v>20.767499999999998</v>
      </c>
      <c r="O23" s="23">
        <v>20.767499999999998</v>
      </c>
      <c r="P23" s="23">
        <v>31.117000000000001</v>
      </c>
      <c r="Q23" s="23">
        <v>20.401833333333332</v>
      </c>
      <c r="R23" s="25">
        <f t="shared" si="1"/>
        <v>364.08014999999995</v>
      </c>
      <c r="T23" s="2"/>
      <c r="U23" s="19"/>
    </row>
    <row r="24" spans="1:30" ht="39.950000000000003" customHeight="1" x14ac:dyDescent="0.25">
      <c r="A24" s="91" t="s">
        <v>18</v>
      </c>
      <c r="B24" s="22">
        <v>18.048000000000002</v>
      </c>
      <c r="C24" s="23">
        <v>27.133866666666666</v>
      </c>
      <c r="D24" s="23">
        <v>27.133866666666666</v>
      </c>
      <c r="E24" s="23">
        <v>21.894999999999996</v>
      </c>
      <c r="F24" s="23">
        <v>21.894999999999996</v>
      </c>
      <c r="G24" s="23">
        <v>16.672166666666666</v>
      </c>
      <c r="H24" s="23">
        <v>16.672166666666666</v>
      </c>
      <c r="I24" s="23">
        <v>27.794999999999998</v>
      </c>
      <c r="J24" s="23">
        <v>22.590250000000001</v>
      </c>
      <c r="K24" s="22">
        <v>21.160749999999997</v>
      </c>
      <c r="L24" s="23">
        <v>25.0305</v>
      </c>
      <c r="M24" s="23">
        <v>24.999750000000002</v>
      </c>
      <c r="N24" s="23">
        <v>20.767499999999998</v>
      </c>
      <c r="O24" s="23">
        <v>20.767499999999998</v>
      </c>
      <c r="P24" s="23">
        <v>31.117000000000001</v>
      </c>
      <c r="Q24" s="23">
        <v>20.401833333333332</v>
      </c>
      <c r="R24" s="25">
        <f t="shared" si="1"/>
        <v>364.08014999999995</v>
      </c>
      <c r="T24" s="2"/>
    </row>
    <row r="25" spans="1:30" ht="41.45" customHeight="1" x14ac:dyDescent="0.25">
      <c r="A25" s="92" t="s">
        <v>10</v>
      </c>
      <c r="B25" s="26">
        <f t="shared" ref="B25:C25" si="2">SUM(B18:B24)</f>
        <v>124.99200000000002</v>
      </c>
      <c r="C25" s="27">
        <f t="shared" si="2"/>
        <v>188.16000000000003</v>
      </c>
      <c r="D25" s="27">
        <f>SUM(D18:D24)</f>
        <v>188.16000000000003</v>
      </c>
      <c r="E25" s="27">
        <f t="shared" ref="E25:G25" si="3">SUM(E18:E24)</f>
        <v>153.26499999999999</v>
      </c>
      <c r="F25" s="27">
        <f t="shared" si="3"/>
        <v>153.26499999999999</v>
      </c>
      <c r="G25" s="27">
        <f t="shared" si="3"/>
        <v>117.40400000000001</v>
      </c>
      <c r="H25" s="27">
        <f>SUM(H18:H24)</f>
        <v>117.40400000000001</v>
      </c>
      <c r="I25" s="27">
        <f t="shared" ref="I25:J25" si="4">SUM(I18:I24)</f>
        <v>196.34999999999997</v>
      </c>
      <c r="J25" s="27">
        <f t="shared" si="4"/>
        <v>159.58250000000001</v>
      </c>
      <c r="K25" s="26">
        <f>SUM(K18:K24)</f>
        <v>146.19149999999996</v>
      </c>
      <c r="L25" s="27">
        <f t="shared" ref="L25:N25" si="5">SUM(L18:L24)</f>
        <v>173.78899999999999</v>
      </c>
      <c r="M25" s="27">
        <f t="shared" si="5"/>
        <v>173.57550000000003</v>
      </c>
      <c r="N25" s="27">
        <f t="shared" si="5"/>
        <v>144.96299999999999</v>
      </c>
      <c r="O25" s="27">
        <f>SUM(O18:O24)</f>
        <v>144.96299999999999</v>
      </c>
      <c r="P25" s="27">
        <f t="shared" ref="P25:Q25" si="6">SUM(P18:P24)</f>
        <v>217.81899999999999</v>
      </c>
      <c r="Q25" s="27">
        <f t="shared" si="6"/>
        <v>143.66799999999998</v>
      </c>
      <c r="R25" s="25">
        <f t="shared" si="1"/>
        <v>2543.5515</v>
      </c>
    </row>
    <row r="26" spans="1:30" s="2" customFormat="1" ht="36.75" customHeight="1" x14ac:dyDescent="0.25">
      <c r="A26" s="93" t="s">
        <v>19</v>
      </c>
      <c r="B26" s="29">
        <v>31</v>
      </c>
      <c r="C26" s="30">
        <v>30</v>
      </c>
      <c r="D26" s="30">
        <v>30</v>
      </c>
      <c r="E26" s="30">
        <v>29</v>
      </c>
      <c r="F26" s="30">
        <v>29</v>
      </c>
      <c r="G26" s="30">
        <v>28</v>
      </c>
      <c r="H26" s="30">
        <v>28</v>
      </c>
      <c r="I26" s="30">
        <v>27.5</v>
      </c>
      <c r="J26" s="30">
        <v>27.5</v>
      </c>
      <c r="K26" s="29">
        <v>31.5</v>
      </c>
      <c r="L26" s="30">
        <v>30.5</v>
      </c>
      <c r="M26" s="30">
        <v>30.5</v>
      </c>
      <c r="N26" s="30">
        <v>29.5</v>
      </c>
      <c r="O26" s="30">
        <v>29.5</v>
      </c>
      <c r="P26" s="30">
        <v>29</v>
      </c>
      <c r="Q26" s="30">
        <v>28</v>
      </c>
      <c r="R26" s="32">
        <f>+((R25/R27)/7)*1000</f>
        <v>29.244627766599596</v>
      </c>
    </row>
    <row r="27" spans="1:30" s="2" customFormat="1" ht="33" customHeight="1" x14ac:dyDescent="0.25">
      <c r="A27" s="94" t="s">
        <v>20</v>
      </c>
      <c r="B27" s="33">
        <v>576</v>
      </c>
      <c r="C27" s="34">
        <v>896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1020</v>
      </c>
      <c r="J27" s="34">
        <v>829</v>
      </c>
      <c r="K27" s="33">
        <v>663</v>
      </c>
      <c r="L27" s="34">
        <v>814</v>
      </c>
      <c r="M27" s="34">
        <v>813</v>
      </c>
      <c r="N27" s="34">
        <v>702</v>
      </c>
      <c r="O27" s="34">
        <v>702</v>
      </c>
      <c r="P27" s="34">
        <v>1073</v>
      </c>
      <c r="Q27" s="34">
        <v>733</v>
      </c>
      <c r="R27" s="36">
        <f>SUM(B27:Q27)</f>
        <v>12425</v>
      </c>
      <c r="S27" s="2">
        <f>((R25*1000)/R27)/7</f>
        <v>29.244627766599596</v>
      </c>
    </row>
    <row r="28" spans="1:30" s="2" customFormat="1" ht="33" customHeight="1" x14ac:dyDescent="0.25">
      <c r="A28" s="95" t="s">
        <v>21</v>
      </c>
      <c r="B28" s="37">
        <f>((B27*B26)*7/1000-B18)/6</f>
        <v>18.048000000000002</v>
      </c>
      <c r="C28" s="38">
        <f>((C27*C26)*7/1000-C18-C19)/5</f>
        <v>27.133866666666666</v>
      </c>
      <c r="D28" s="38">
        <f>((D27*D26)*7/1000-D18-D19)/5</f>
        <v>27.133866666666666</v>
      </c>
      <c r="E28" s="38">
        <f t="shared" ref="E28:Q28" si="7">((E27*E26)*7/1000-E18)/6</f>
        <v>21.894999999999996</v>
      </c>
      <c r="F28" s="38">
        <f t="shared" si="7"/>
        <v>21.894999999999996</v>
      </c>
      <c r="G28" s="38">
        <f t="shared" si="7"/>
        <v>16.672166666666666</v>
      </c>
      <c r="H28" s="38">
        <f t="shared" si="7"/>
        <v>16.672166666666666</v>
      </c>
      <c r="I28" s="38">
        <f t="shared" si="7"/>
        <v>27.794999999999998</v>
      </c>
      <c r="J28" s="38">
        <f t="shared" si="7"/>
        <v>22.590250000000001</v>
      </c>
      <c r="K28" s="37">
        <f t="shared" si="7"/>
        <v>21.160749999999997</v>
      </c>
      <c r="L28" s="38">
        <f t="shared" si="7"/>
        <v>25.0305</v>
      </c>
      <c r="M28" s="38">
        <f t="shared" si="7"/>
        <v>24.999750000000002</v>
      </c>
      <c r="N28" s="38">
        <f t="shared" si="7"/>
        <v>20.767499999999998</v>
      </c>
      <c r="O28" s="38">
        <f t="shared" si="7"/>
        <v>20.767499999999998</v>
      </c>
      <c r="P28" s="38">
        <f t="shared" si="7"/>
        <v>31.117000000000001</v>
      </c>
      <c r="Q28" s="38">
        <f t="shared" si="7"/>
        <v>20.401833333333332</v>
      </c>
      <c r="R28" s="40"/>
    </row>
    <row r="29" spans="1:30" ht="33.75" customHeight="1" x14ac:dyDescent="0.25">
      <c r="A29" s="96" t="s">
        <v>22</v>
      </c>
      <c r="B29" s="41">
        <f t="shared" ref="B29:C29" si="8">((B27*B26)*7)/1000</f>
        <v>124.992</v>
      </c>
      <c r="C29" s="42">
        <f t="shared" si="8"/>
        <v>188.16</v>
      </c>
      <c r="D29" s="42">
        <f>((D27*D26)*7)/1000</f>
        <v>188.16</v>
      </c>
      <c r="E29" s="42">
        <f>((E27*E26)*7)/1000</f>
        <v>153.26499999999999</v>
      </c>
      <c r="F29" s="42">
        <f t="shared" ref="F29:G29" si="9">((F27*F26)*7)/1000</f>
        <v>153.26499999999999</v>
      </c>
      <c r="G29" s="42">
        <f t="shared" si="9"/>
        <v>117.404</v>
      </c>
      <c r="H29" s="42">
        <f>((H27*H26)*7)/1000</f>
        <v>117.404</v>
      </c>
      <c r="I29" s="42">
        <f>((I27*I26)*7)/1000</f>
        <v>196.35</v>
      </c>
      <c r="J29" s="42">
        <f t="shared" ref="J29" si="10">((J27*J26)*7)/1000</f>
        <v>159.58250000000001</v>
      </c>
      <c r="K29" s="41">
        <f>((K27*K26)*7)/1000</f>
        <v>146.19149999999999</v>
      </c>
      <c r="L29" s="42">
        <f>((L27*L26)*7)/1000</f>
        <v>173.78899999999999</v>
      </c>
      <c r="M29" s="42">
        <f t="shared" ref="M29:Q29" si="11">((M27*M26)*7)/1000</f>
        <v>173.57550000000001</v>
      </c>
      <c r="N29" s="42">
        <f t="shared" si="11"/>
        <v>144.96299999999999</v>
      </c>
      <c r="O29" s="43">
        <f t="shared" si="11"/>
        <v>144.96299999999999</v>
      </c>
      <c r="P29" s="43">
        <f t="shared" si="11"/>
        <v>217.81899999999999</v>
      </c>
      <c r="Q29" s="43">
        <f t="shared" si="11"/>
        <v>143.66800000000001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2">+(B25/B27)/7*1000</f>
        <v>31.000000000000004</v>
      </c>
      <c r="C30" s="47">
        <f t="shared" si="12"/>
        <v>30.000000000000004</v>
      </c>
      <c r="D30" s="47">
        <f>+(D25/D27)/7*1000</f>
        <v>30.000000000000004</v>
      </c>
      <c r="E30" s="47">
        <f t="shared" ref="E30:G30" si="13">+(E25/E27)/7*1000</f>
        <v>28.999999999999996</v>
      </c>
      <c r="F30" s="47">
        <f t="shared" si="13"/>
        <v>28.999999999999996</v>
      </c>
      <c r="G30" s="47">
        <f t="shared" si="13"/>
        <v>28</v>
      </c>
      <c r="H30" s="47">
        <f>+(H25/H27)/7*1000</f>
        <v>28</v>
      </c>
      <c r="I30" s="47">
        <f t="shared" ref="I30:J30" si="14">+(I25/I27)/7*1000</f>
        <v>27.499999999999996</v>
      </c>
      <c r="J30" s="47">
        <f t="shared" si="14"/>
        <v>27.5</v>
      </c>
      <c r="K30" s="46">
        <f>+(K25/K27)/7*1000</f>
        <v>31.499999999999993</v>
      </c>
      <c r="L30" s="47">
        <f t="shared" ref="L30:Q30" si="15">+(L25/L27)/7*1000</f>
        <v>30.5</v>
      </c>
      <c r="M30" s="47">
        <f t="shared" si="15"/>
        <v>30.500000000000007</v>
      </c>
      <c r="N30" s="47">
        <f t="shared" si="15"/>
        <v>29.5</v>
      </c>
      <c r="O30" s="47">
        <f t="shared" si="15"/>
        <v>29.5</v>
      </c>
      <c r="P30" s="47">
        <f t="shared" si="15"/>
        <v>28.999999999999996</v>
      </c>
      <c r="Q30" s="47">
        <f t="shared" si="15"/>
        <v>27.999999999999996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4" t="s">
        <v>25</v>
      </c>
      <c r="C36" s="462"/>
      <c r="D36" s="462"/>
      <c r="E36" s="462"/>
      <c r="F36" s="462"/>
      <c r="G36" s="462"/>
      <c r="H36" s="99"/>
      <c r="I36" s="53" t="s">
        <v>26</v>
      </c>
      <c r="J36" s="107"/>
      <c r="K36" s="453" t="s">
        <v>25</v>
      </c>
      <c r="L36" s="453"/>
      <c r="M36" s="453"/>
      <c r="N36" s="453"/>
      <c r="O36" s="454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f>B48*$I$39/1000</f>
        <v>13.103999999999999</v>
      </c>
      <c r="C39" s="79">
        <f t="shared" ref="C39:G39" si="16">C48*$I$39/1000</f>
        <v>16.184000000000001</v>
      </c>
      <c r="D39" s="79">
        <f t="shared" si="16"/>
        <v>16.212</v>
      </c>
      <c r="E39" s="79">
        <f t="shared" si="16"/>
        <v>23.38</v>
      </c>
      <c r="F39" s="79">
        <f t="shared" si="16"/>
        <v>21.7</v>
      </c>
      <c r="G39" s="79">
        <f t="shared" si="16"/>
        <v>13.523999999999999</v>
      </c>
      <c r="H39" s="101">
        <f t="shared" ref="H39:H46" si="17">SUM(B39:G39)</f>
        <v>104.104</v>
      </c>
      <c r="I39" s="138">
        <v>28</v>
      </c>
      <c r="J39" s="91" t="s">
        <v>12</v>
      </c>
      <c r="K39" s="79">
        <f>K48*$Q$39/1000</f>
        <v>33.506999999999998</v>
      </c>
      <c r="L39" s="79">
        <f t="shared" ref="L39:O39" si="18">L48*$Q$39/1000</f>
        <v>33.813000000000002</v>
      </c>
      <c r="M39" s="79">
        <f t="shared" si="18"/>
        <v>33.762</v>
      </c>
      <c r="N39" s="79">
        <f t="shared" si="18"/>
        <v>33.863999999999997</v>
      </c>
      <c r="O39" s="79">
        <f t="shared" si="18"/>
        <v>33.762</v>
      </c>
      <c r="P39" s="101">
        <f t="shared" ref="P39:P46" si="19">SUM(K39:O39)</f>
        <v>168.708</v>
      </c>
      <c r="Q39" s="2">
        <v>51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14.196</v>
      </c>
      <c r="C40" s="79">
        <v>17.195499999999999</v>
      </c>
      <c r="D40" s="79">
        <v>16.887499999999999</v>
      </c>
      <c r="E40" s="79">
        <v>23.38</v>
      </c>
      <c r="F40" s="79">
        <v>21.247916666666665</v>
      </c>
      <c r="G40" s="79">
        <v>12.960500000000001</v>
      </c>
      <c r="H40" s="101">
        <f t="shared" si="17"/>
        <v>105.86741666666666</v>
      </c>
      <c r="I40" s="2"/>
      <c r="J40" s="92" t="s">
        <v>13</v>
      </c>
      <c r="K40" s="79">
        <f>K48*$Q$40/1000</f>
        <v>35.478000000000002</v>
      </c>
      <c r="L40" s="79">
        <f t="shared" ref="L40:O40" si="20">L48*$Q$40/1000</f>
        <v>35.802</v>
      </c>
      <c r="M40" s="79">
        <f t="shared" si="20"/>
        <v>35.747999999999998</v>
      </c>
      <c r="N40" s="79">
        <f t="shared" si="20"/>
        <v>35.856000000000002</v>
      </c>
      <c r="O40" s="79">
        <f t="shared" si="20"/>
        <v>35.747999999999998</v>
      </c>
      <c r="P40" s="101">
        <f t="shared" si="19"/>
        <v>178.63199999999998</v>
      </c>
      <c r="Q40" s="2">
        <v>54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14.196</v>
      </c>
      <c r="C41" s="23">
        <v>17.195499999999999</v>
      </c>
      <c r="D41" s="23">
        <v>16.887499999999999</v>
      </c>
      <c r="E41" s="23">
        <v>23.38</v>
      </c>
      <c r="F41" s="23">
        <v>21.247916666666665</v>
      </c>
      <c r="G41" s="23">
        <v>12.960500000000001</v>
      </c>
      <c r="H41" s="101">
        <f t="shared" si="17"/>
        <v>105.86741666666666</v>
      </c>
      <c r="I41" s="2"/>
      <c r="J41" s="91" t="s">
        <v>14</v>
      </c>
      <c r="K41" s="80">
        <f>K48*$Q$41/1000</f>
        <v>39.42</v>
      </c>
      <c r="L41" s="23">
        <f t="shared" ref="L41:O41" si="21">L48*$Q$41/1000</f>
        <v>39.78</v>
      </c>
      <c r="M41" s="23">
        <f t="shared" si="21"/>
        <v>39.72</v>
      </c>
      <c r="N41" s="23">
        <f t="shared" si="21"/>
        <v>39.840000000000003</v>
      </c>
      <c r="O41" s="23">
        <f t="shared" si="21"/>
        <v>39.72</v>
      </c>
      <c r="P41" s="101">
        <f t="shared" si="19"/>
        <v>198.48</v>
      </c>
      <c r="Q41" s="2">
        <v>60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14.196</v>
      </c>
      <c r="C42" s="79">
        <v>17.195499999999999</v>
      </c>
      <c r="D42" s="79">
        <v>16.887499999999999</v>
      </c>
      <c r="E42" s="79">
        <v>23.38</v>
      </c>
      <c r="F42" s="79">
        <v>21.247916666666665</v>
      </c>
      <c r="G42" s="79">
        <v>12.960500000000001</v>
      </c>
      <c r="H42" s="101">
        <f t="shared" si="17"/>
        <v>105.86741666666666</v>
      </c>
      <c r="I42" s="2"/>
      <c r="J42" s="92" t="s">
        <v>15</v>
      </c>
      <c r="K42" s="79">
        <f>K48*$Q$42/1000</f>
        <v>42.704999999999998</v>
      </c>
      <c r="L42" s="79">
        <f t="shared" ref="L42:O42" si="22">L48*$Q$42/1000</f>
        <v>43.094999999999999</v>
      </c>
      <c r="M42" s="79">
        <f t="shared" si="22"/>
        <v>43.03</v>
      </c>
      <c r="N42" s="79">
        <f t="shared" si="22"/>
        <v>43.16</v>
      </c>
      <c r="O42" s="79">
        <f t="shared" si="22"/>
        <v>43.03</v>
      </c>
      <c r="P42" s="101">
        <f t="shared" si="19"/>
        <v>215.01999999999998</v>
      </c>
      <c r="Q42" s="2">
        <v>65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14.196</v>
      </c>
      <c r="C43" s="79">
        <v>17.195499999999999</v>
      </c>
      <c r="D43" s="79">
        <v>16.887499999999999</v>
      </c>
      <c r="E43" s="79">
        <v>23.38</v>
      </c>
      <c r="F43" s="79">
        <v>21.247916666666665</v>
      </c>
      <c r="G43" s="79">
        <v>12.960500000000001</v>
      </c>
      <c r="H43" s="101">
        <f t="shared" si="17"/>
        <v>105.86741666666666</v>
      </c>
      <c r="I43" s="2"/>
      <c r="J43" s="91" t="s">
        <v>16</v>
      </c>
      <c r="K43" s="79">
        <f>K48*$Q$43/1000</f>
        <v>47.960999999999999</v>
      </c>
      <c r="L43" s="79">
        <f t="shared" ref="L43:O43" si="23">L48*$Q$43/1000</f>
        <v>48.399000000000001</v>
      </c>
      <c r="M43" s="79">
        <f t="shared" si="23"/>
        <v>48.326000000000001</v>
      </c>
      <c r="N43" s="79">
        <f t="shared" si="23"/>
        <v>48.472000000000001</v>
      </c>
      <c r="O43" s="79">
        <f t="shared" si="23"/>
        <v>48.326000000000001</v>
      </c>
      <c r="P43" s="101">
        <f t="shared" si="19"/>
        <v>241.48400000000001</v>
      </c>
      <c r="Q43" s="2">
        <v>73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14.196</v>
      </c>
      <c r="C44" s="79">
        <v>17.195499999999999</v>
      </c>
      <c r="D44" s="79">
        <v>16.887499999999999</v>
      </c>
      <c r="E44" s="79">
        <v>23.38</v>
      </c>
      <c r="F44" s="79">
        <v>21.247916666666665</v>
      </c>
      <c r="G44" s="79">
        <v>12.960500000000001</v>
      </c>
      <c r="H44" s="101">
        <f t="shared" si="17"/>
        <v>105.86741666666666</v>
      </c>
      <c r="I44" s="2"/>
      <c r="J44" s="92" t="s">
        <v>17</v>
      </c>
      <c r="K44" s="79">
        <f>K48*$Q$44/1000</f>
        <v>49.274999999999999</v>
      </c>
      <c r="L44" s="79">
        <f t="shared" ref="L44:O44" si="24">L48*$Q$44/1000</f>
        <v>49.725000000000001</v>
      </c>
      <c r="M44" s="79">
        <f t="shared" si="24"/>
        <v>49.65</v>
      </c>
      <c r="N44" s="79">
        <f t="shared" si="24"/>
        <v>49.8</v>
      </c>
      <c r="O44" s="79">
        <f t="shared" si="24"/>
        <v>49.65</v>
      </c>
      <c r="P44" s="101">
        <f t="shared" si="19"/>
        <v>248.1</v>
      </c>
      <c r="Q44" s="2">
        <v>75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14.196</v>
      </c>
      <c r="C45" s="79">
        <v>17.195499999999999</v>
      </c>
      <c r="D45" s="79">
        <v>16.887499999999999</v>
      </c>
      <c r="E45" s="79">
        <v>23.38</v>
      </c>
      <c r="F45" s="79">
        <v>21.247916666666665</v>
      </c>
      <c r="G45" s="79">
        <v>12.960500000000001</v>
      </c>
      <c r="H45" s="101">
        <f t="shared" si="17"/>
        <v>105.86741666666666</v>
      </c>
      <c r="I45" s="2"/>
      <c r="J45" s="91" t="s">
        <v>18</v>
      </c>
      <c r="K45" s="79">
        <f>K48*$Q$45/1000</f>
        <v>49.932000000000002</v>
      </c>
      <c r="L45" s="79">
        <f t="shared" ref="L45:O45" si="25">L48*$Q$45/1000</f>
        <v>50.387999999999998</v>
      </c>
      <c r="M45" s="79">
        <f t="shared" si="25"/>
        <v>50.311999999999998</v>
      </c>
      <c r="N45" s="79">
        <f t="shared" si="25"/>
        <v>50.463999999999999</v>
      </c>
      <c r="O45" s="79">
        <f t="shared" si="25"/>
        <v>50.311999999999998</v>
      </c>
      <c r="P45" s="101">
        <f t="shared" si="19"/>
        <v>251.40800000000002</v>
      </c>
      <c r="Q45" s="2">
        <v>76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6">SUM(B39:B45)</f>
        <v>98.279999999999987</v>
      </c>
      <c r="C46" s="27">
        <f t="shared" si="26"/>
        <v>119.35699999999999</v>
      </c>
      <c r="D46" s="27">
        <f t="shared" si="26"/>
        <v>117.53700000000001</v>
      </c>
      <c r="E46" s="27">
        <f t="shared" si="26"/>
        <v>163.66</v>
      </c>
      <c r="F46" s="27">
        <f t="shared" si="26"/>
        <v>149.1875</v>
      </c>
      <c r="G46" s="27">
        <f t="shared" si="26"/>
        <v>91.286999999999992</v>
      </c>
      <c r="H46" s="101">
        <f t="shared" si="17"/>
        <v>739.30849999999998</v>
      </c>
      <c r="J46" s="77" t="s">
        <v>10</v>
      </c>
      <c r="K46" s="81">
        <f>SUM(K39:K45)</f>
        <v>298.27800000000002</v>
      </c>
      <c r="L46" s="27">
        <f>SUM(L39:L45)</f>
        <v>301.00200000000001</v>
      </c>
      <c r="M46" s="27">
        <f>SUM(M39:M45)</f>
        <v>300.548</v>
      </c>
      <c r="N46" s="27">
        <f>SUM(N39:N45)</f>
        <v>301.45600000000002</v>
      </c>
      <c r="O46" s="27">
        <f>SUM(O39:O45)</f>
        <v>300.548</v>
      </c>
      <c r="P46" s="101">
        <f t="shared" si="19"/>
        <v>1501.8320000000001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30</v>
      </c>
      <c r="C47" s="30">
        <v>29.5</v>
      </c>
      <c r="D47" s="30">
        <v>29</v>
      </c>
      <c r="E47" s="30">
        <v>28</v>
      </c>
      <c r="F47" s="30">
        <v>27.5</v>
      </c>
      <c r="G47" s="30">
        <v>27</v>
      </c>
      <c r="H47" s="102">
        <f>+((H46/H48)/7)*1000</f>
        <v>28.406535771920389</v>
      </c>
      <c r="J47" s="110" t="s">
        <v>19</v>
      </c>
      <c r="K47" s="82">
        <v>65</v>
      </c>
      <c r="L47" s="30">
        <v>65</v>
      </c>
      <c r="M47" s="30">
        <v>65</v>
      </c>
      <c r="N47" s="30">
        <v>65</v>
      </c>
      <c r="O47" s="30">
        <v>65</v>
      </c>
      <c r="P47" s="102">
        <f>+((P46/P48)/7)*1000</f>
        <v>64.857142857142861</v>
      </c>
      <c r="Q47" s="63"/>
      <c r="R47" s="63"/>
    </row>
    <row r="48" spans="1:30" ht="33.75" customHeight="1" x14ac:dyDescent="0.25">
      <c r="A48" s="94" t="s">
        <v>20</v>
      </c>
      <c r="B48" s="83">
        <v>468</v>
      </c>
      <c r="C48" s="34">
        <v>578</v>
      </c>
      <c r="D48" s="34">
        <v>579</v>
      </c>
      <c r="E48" s="34">
        <v>835</v>
      </c>
      <c r="F48" s="34">
        <v>775</v>
      </c>
      <c r="G48" s="34">
        <v>483</v>
      </c>
      <c r="H48" s="103">
        <f>SUM(B48:G48)</f>
        <v>3718</v>
      </c>
      <c r="I48" s="64"/>
      <c r="J48" s="94" t="s">
        <v>20</v>
      </c>
      <c r="K48" s="106">
        <v>657</v>
      </c>
      <c r="L48" s="65">
        <v>663</v>
      </c>
      <c r="M48" s="65">
        <v>662</v>
      </c>
      <c r="N48" s="65">
        <v>664</v>
      </c>
      <c r="O48" s="65">
        <v>662</v>
      </c>
      <c r="P48" s="112">
        <f>SUM(K48:O48)</f>
        <v>3308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7">((B48*B47)*7/1000-B39)/6</f>
        <v>14.196</v>
      </c>
      <c r="C49" s="38">
        <f t="shared" si="27"/>
        <v>17.195499999999999</v>
      </c>
      <c r="D49" s="38">
        <f t="shared" si="27"/>
        <v>16.887499999999999</v>
      </c>
      <c r="E49" s="38">
        <f t="shared" si="27"/>
        <v>23.38</v>
      </c>
      <c r="F49" s="38">
        <f t="shared" si="27"/>
        <v>21.247916666666665</v>
      </c>
      <c r="G49" s="38">
        <f t="shared" si="27"/>
        <v>12.960500000000001</v>
      </c>
      <c r="H49" s="104">
        <f>((H46*1000)/H48)/7</f>
        <v>28.406535771920385</v>
      </c>
      <c r="J49" s="95" t="s">
        <v>21</v>
      </c>
      <c r="K49" s="84">
        <f>(K48*K47)/1000</f>
        <v>42.704999999999998</v>
      </c>
      <c r="L49" s="38">
        <f>(L48*L47)/1000</f>
        <v>43.094999999999999</v>
      </c>
      <c r="M49" s="38">
        <f>(M48*M47)/1000</f>
        <v>43.03</v>
      </c>
      <c r="N49" s="38">
        <f>(N48*N47)/1000</f>
        <v>43.16</v>
      </c>
      <c r="O49" s="38">
        <f>(O48*O47)/1000</f>
        <v>43.03</v>
      </c>
      <c r="P49" s="113">
        <f>((P46*1000)/P48)/7</f>
        <v>64.857142857142861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8">((B48*B47)*7)/1000</f>
        <v>98.28</v>
      </c>
      <c r="C50" s="42">
        <f t="shared" si="28"/>
        <v>119.357</v>
      </c>
      <c r="D50" s="42">
        <f t="shared" si="28"/>
        <v>117.53700000000001</v>
      </c>
      <c r="E50" s="42">
        <f t="shared" si="28"/>
        <v>163.66</v>
      </c>
      <c r="F50" s="42">
        <f t="shared" si="28"/>
        <v>149.1875</v>
      </c>
      <c r="G50" s="42">
        <f t="shared" si="28"/>
        <v>91.287000000000006</v>
      </c>
      <c r="H50" s="87"/>
      <c r="J50" s="96" t="s">
        <v>22</v>
      </c>
      <c r="K50" s="85">
        <f>((K48*K47)*7)/1000</f>
        <v>298.935</v>
      </c>
      <c r="L50" s="42">
        <f>((L48*L47)*7)/1000</f>
        <v>301.66500000000002</v>
      </c>
      <c r="M50" s="42">
        <f>((M48*M47)*7)/1000</f>
        <v>301.20999999999998</v>
      </c>
      <c r="N50" s="42">
        <f>((N48*N47)*7)/1000</f>
        <v>302.12</v>
      </c>
      <c r="O50" s="42">
        <f>((O48*O47)*7)/1000</f>
        <v>301.20999999999998</v>
      </c>
      <c r="P50" s="114"/>
    </row>
    <row r="51" spans="1:30" ht="33.75" customHeight="1" thickBot="1" x14ac:dyDescent="0.3">
      <c r="A51" s="97" t="s">
        <v>23</v>
      </c>
      <c r="B51" s="86">
        <f t="shared" ref="B51:G51" si="29">+(B46/B48)/7*1000</f>
        <v>29.999999999999996</v>
      </c>
      <c r="C51" s="47">
        <f t="shared" si="29"/>
        <v>29.499999999999996</v>
      </c>
      <c r="D51" s="47">
        <f t="shared" si="29"/>
        <v>29</v>
      </c>
      <c r="E51" s="47">
        <f t="shared" si="29"/>
        <v>28</v>
      </c>
      <c r="F51" s="47">
        <f t="shared" si="29"/>
        <v>27.5</v>
      </c>
      <c r="G51" s="47">
        <f t="shared" si="29"/>
        <v>26.999999999999996</v>
      </c>
      <c r="H51" s="105"/>
      <c r="I51" s="50"/>
      <c r="J51" s="97" t="s">
        <v>23</v>
      </c>
      <c r="K51" s="86">
        <f>+(K46/K48)/7*1000</f>
        <v>64.857142857142861</v>
      </c>
      <c r="L51" s="47">
        <f>+(L46/L48)/7*1000</f>
        <v>64.857142857142861</v>
      </c>
      <c r="M51" s="47">
        <f>+(M46/M48)/7*1000</f>
        <v>64.857142857142861</v>
      </c>
      <c r="N51" s="47">
        <f>+(N46/N48)/7*1000</f>
        <v>64.857142857142861</v>
      </c>
      <c r="O51" s="47">
        <f>+(O46/O48)/7*1000</f>
        <v>64.857142857142861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52" t="s">
        <v>8</v>
      </c>
      <c r="C55" s="453"/>
      <c r="D55" s="453"/>
      <c r="E55" s="453"/>
      <c r="F55" s="4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f>B67*$I$58/1000</f>
        <v>33.609000000000002</v>
      </c>
      <c r="C58" s="79">
        <f t="shared" ref="C58:F58" si="30">C67*$I$58/1000</f>
        <v>33.098999999999997</v>
      </c>
      <c r="D58" s="79">
        <f t="shared" si="30"/>
        <v>32.997</v>
      </c>
      <c r="E58" s="79">
        <f t="shared" si="30"/>
        <v>33.353999999999999</v>
      </c>
      <c r="F58" s="79">
        <f t="shared" si="30"/>
        <v>33.353999999999999</v>
      </c>
      <c r="G58" s="101">
        <f t="shared" ref="G58:G65" si="31">SUM(B58:F58)</f>
        <v>166.41300000000001</v>
      </c>
      <c r="H58" s="74"/>
      <c r="I58" s="2">
        <v>51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35.585999999999999</v>
      </c>
      <c r="C59" s="79">
        <f t="shared" ref="C59:F59" si="32">C67*$I$59/1000</f>
        <v>35.045999999999999</v>
      </c>
      <c r="D59" s="79">
        <f t="shared" si="32"/>
        <v>34.938000000000002</v>
      </c>
      <c r="E59" s="79">
        <f t="shared" si="32"/>
        <v>35.316000000000003</v>
      </c>
      <c r="F59" s="79">
        <f t="shared" si="32"/>
        <v>35.316000000000003</v>
      </c>
      <c r="G59" s="101">
        <f t="shared" si="31"/>
        <v>176.20200000000003</v>
      </c>
      <c r="H59" s="74"/>
      <c r="I59" s="2">
        <v>54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38.881</v>
      </c>
      <c r="C60" s="23">
        <f t="shared" ref="C60:F60" si="33">C67*$I$60/1000</f>
        <v>38.290999999999997</v>
      </c>
      <c r="D60" s="23">
        <f t="shared" si="33"/>
        <v>38.173000000000002</v>
      </c>
      <c r="E60" s="23">
        <f t="shared" si="33"/>
        <v>38.585999999999999</v>
      </c>
      <c r="F60" s="23">
        <f t="shared" si="33"/>
        <v>38.585999999999999</v>
      </c>
      <c r="G60" s="101">
        <f t="shared" si="31"/>
        <v>192.517</v>
      </c>
      <c r="H60" s="74"/>
      <c r="I60" s="2">
        <v>59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42.835000000000001</v>
      </c>
      <c r="C61" s="79">
        <f t="shared" ref="C61:F61" si="34">C67*$I$61/1000</f>
        <v>42.185000000000002</v>
      </c>
      <c r="D61" s="79">
        <f t="shared" si="34"/>
        <v>42.055</v>
      </c>
      <c r="E61" s="79">
        <f t="shared" si="34"/>
        <v>42.51</v>
      </c>
      <c r="F61" s="79">
        <f t="shared" si="34"/>
        <v>42.51</v>
      </c>
      <c r="G61" s="101">
        <f t="shared" si="31"/>
        <v>212.095</v>
      </c>
      <c r="H61" s="74"/>
      <c r="I61" s="2">
        <v>65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48.106999999999999</v>
      </c>
      <c r="C62" s="79">
        <f t="shared" ref="C62:F62" si="35">C67*$I$62/1000</f>
        <v>47.377000000000002</v>
      </c>
      <c r="D62" s="79">
        <f t="shared" si="35"/>
        <v>47.231000000000002</v>
      </c>
      <c r="E62" s="79">
        <f t="shared" si="35"/>
        <v>47.741999999999997</v>
      </c>
      <c r="F62" s="79">
        <f t="shared" si="35"/>
        <v>47.741999999999997</v>
      </c>
      <c r="G62" s="101">
        <f t="shared" si="31"/>
        <v>238.19899999999998</v>
      </c>
      <c r="H62" s="74"/>
      <c r="I62" s="2">
        <v>73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49.424999999999997</v>
      </c>
      <c r="C63" s="79">
        <f t="shared" ref="C63:F63" si="36">C67*$I$63/1000</f>
        <v>48.674999999999997</v>
      </c>
      <c r="D63" s="79">
        <f t="shared" si="36"/>
        <v>48.524999999999999</v>
      </c>
      <c r="E63" s="79">
        <f t="shared" si="36"/>
        <v>49.05</v>
      </c>
      <c r="F63" s="79">
        <f t="shared" si="36"/>
        <v>49.05</v>
      </c>
      <c r="G63" s="101">
        <f t="shared" si="31"/>
        <v>244.72500000000002</v>
      </c>
      <c r="H63" s="74"/>
      <c r="I63" s="2">
        <v>75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50.084000000000003</v>
      </c>
      <c r="C64" s="79">
        <f t="shared" ref="C64:F64" si="37">C67*$I$64/1000</f>
        <v>49.323999999999998</v>
      </c>
      <c r="D64" s="79">
        <f t="shared" si="37"/>
        <v>49.171999999999997</v>
      </c>
      <c r="E64" s="79">
        <f t="shared" si="37"/>
        <v>49.704000000000001</v>
      </c>
      <c r="F64" s="79">
        <f t="shared" si="37"/>
        <v>49.704000000000001</v>
      </c>
      <c r="G64" s="101">
        <f t="shared" si="31"/>
        <v>247.988</v>
      </c>
      <c r="H64" s="74"/>
      <c r="I64" s="2">
        <v>76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298.52699999999999</v>
      </c>
      <c r="C65" s="27">
        <f>SUM(C58:C64)</f>
        <v>293.99700000000001</v>
      </c>
      <c r="D65" s="27">
        <f>SUM(D58:D64)</f>
        <v>293.09100000000001</v>
      </c>
      <c r="E65" s="27">
        <f>SUM(E58:E64)</f>
        <v>296.262</v>
      </c>
      <c r="F65" s="27">
        <f>SUM(F58:F64)</f>
        <v>296.262</v>
      </c>
      <c r="G65" s="101">
        <f t="shared" si="31"/>
        <v>1478.1389999999999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>
        <v>65</v>
      </c>
      <c r="G66" s="102">
        <f>+((G65/G67)/7)*1000</f>
        <v>64.714285714285708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659</v>
      </c>
      <c r="C67" s="65">
        <v>649</v>
      </c>
      <c r="D67" s="65">
        <v>647</v>
      </c>
      <c r="E67" s="65">
        <v>654</v>
      </c>
      <c r="F67" s="65">
        <v>654</v>
      </c>
      <c r="G67" s="112">
        <f>SUM(B67:F67)</f>
        <v>3263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42.835000000000001</v>
      </c>
      <c r="C68" s="38">
        <f>(C67*C66)/1000</f>
        <v>42.185000000000002</v>
      </c>
      <c r="D68" s="38">
        <f>(D67*D66)/1000</f>
        <v>42.055</v>
      </c>
      <c r="E68" s="38">
        <f>(E67*E66)/1000</f>
        <v>42.51</v>
      </c>
      <c r="F68" s="38">
        <f>(F67*F66)/1000</f>
        <v>42.51</v>
      </c>
      <c r="G68" s="116">
        <f>((G65*1000)/G67)/7</f>
        <v>64.714285714285708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299.84500000000003</v>
      </c>
      <c r="C69" s="42">
        <f>((C67*C66)*7)/1000</f>
        <v>295.29500000000002</v>
      </c>
      <c r="D69" s="42">
        <f>((D67*D66)*7)/1000</f>
        <v>294.38499999999999</v>
      </c>
      <c r="E69" s="42">
        <f>((E67*E66)*7)/1000</f>
        <v>297.57</v>
      </c>
      <c r="F69" s="42">
        <f>((F67*F66)*7)/1000</f>
        <v>297.57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64.714285714285708</v>
      </c>
      <c r="C70" s="47">
        <f>+(C65/C67)/7*1000</f>
        <v>64.714285714285708</v>
      </c>
      <c r="D70" s="47">
        <f>+(D65/D67)/7*1000</f>
        <v>64.714285714285708</v>
      </c>
      <c r="E70" s="47">
        <f>+(E65/E67)/7*1000</f>
        <v>64.714285714285708</v>
      </c>
      <c r="F70" s="47">
        <f>+(F65/F67)/7*1000</f>
        <v>64.714285714285708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B15:J15"/>
    <mergeCell ref="K15:Q15"/>
    <mergeCell ref="A3:C3"/>
    <mergeCell ref="E9:G9"/>
    <mergeCell ref="R9:S9"/>
    <mergeCell ref="K11:L11"/>
    <mergeCell ref="B36:G36"/>
    <mergeCell ref="K36:O36"/>
    <mergeCell ref="J54:K5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FFD6E-E33E-4955-BF40-A1A12999577E}">
  <dimension ref="A1:AF239"/>
  <sheetViews>
    <sheetView view="pageBreakPreview" topLeftCell="A37" zoomScale="30" zoomScaleNormal="30" zoomScaleSheetLayoutView="30" workbookViewId="0">
      <selection activeCell="B58" sqref="B58:D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2</v>
      </c>
      <c r="F11" s="1"/>
      <c r="G11" s="1"/>
      <c r="H11" s="1"/>
      <c r="I11" s="1"/>
      <c r="J11" s="1"/>
      <c r="K11" s="461" t="s">
        <v>69</v>
      </c>
      <c r="L11" s="461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8"/>
      <c r="F15" s="466" t="s">
        <v>71</v>
      </c>
      <c r="G15" s="467"/>
      <c r="H15" s="467"/>
      <c r="I15" s="467"/>
      <c r="J15" s="467"/>
      <c r="K15" s="467"/>
      <c r="L15" s="468"/>
      <c r="M15" s="469" t="s">
        <v>8</v>
      </c>
      <c r="N15" s="470"/>
      <c r="O15" s="470"/>
      <c r="P15" s="470"/>
      <c r="Q15" s="470"/>
      <c r="R15" s="470"/>
      <c r="S15" s="470"/>
      <c r="T15" s="471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28.7</v>
      </c>
      <c r="C18" s="23">
        <v>43.2</v>
      </c>
      <c r="D18" s="23">
        <v>52.9</v>
      </c>
      <c r="E18" s="24">
        <v>57</v>
      </c>
      <c r="F18" s="23">
        <v>64.900000000000006</v>
      </c>
      <c r="G18" s="23">
        <v>74.900000000000006</v>
      </c>
      <c r="H18" s="23">
        <v>82.6</v>
      </c>
      <c r="I18" s="23">
        <v>67.900000000000006</v>
      </c>
      <c r="J18" s="23">
        <v>56.3</v>
      </c>
      <c r="K18" s="23">
        <v>56.1</v>
      </c>
      <c r="L18" s="24">
        <v>47.1</v>
      </c>
      <c r="M18" s="22">
        <v>35.9</v>
      </c>
      <c r="N18" s="23">
        <v>63.6</v>
      </c>
      <c r="O18" s="23">
        <v>80.2</v>
      </c>
      <c r="P18" s="23">
        <v>71.7</v>
      </c>
      <c r="Q18" s="23">
        <v>66</v>
      </c>
      <c r="R18" s="23">
        <v>73.5</v>
      </c>
      <c r="S18" s="23">
        <v>46.8</v>
      </c>
      <c r="T18" s="24">
        <v>62</v>
      </c>
      <c r="U18" s="25">
        <f t="shared" ref="U18:U25" si="0">SUM(B18:T18)</f>
        <v>1131.3000000000002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28.7</v>
      </c>
      <c r="C19" s="23">
        <v>43.2</v>
      </c>
      <c r="D19" s="23">
        <v>52.9</v>
      </c>
      <c r="E19" s="24">
        <v>57</v>
      </c>
      <c r="F19" s="23">
        <v>64.900000000000006</v>
      </c>
      <c r="G19" s="23">
        <v>74.900000000000006</v>
      </c>
      <c r="H19" s="23">
        <v>82.6</v>
      </c>
      <c r="I19" s="23">
        <v>67.900000000000006</v>
      </c>
      <c r="J19" s="23">
        <v>56.3</v>
      </c>
      <c r="K19" s="23">
        <v>56.1</v>
      </c>
      <c r="L19" s="24">
        <v>47.1</v>
      </c>
      <c r="M19" s="22">
        <v>35.9</v>
      </c>
      <c r="N19" s="23">
        <v>63.6</v>
      </c>
      <c r="O19" s="23">
        <v>80.2</v>
      </c>
      <c r="P19" s="23">
        <v>71.7</v>
      </c>
      <c r="Q19" s="23">
        <v>66</v>
      </c>
      <c r="R19" s="23">
        <v>73.5</v>
      </c>
      <c r="S19" s="23">
        <v>46.8</v>
      </c>
      <c r="T19" s="24">
        <v>62</v>
      </c>
      <c r="U19" s="25">
        <f t="shared" si="0"/>
        <v>1131.3000000000002</v>
      </c>
      <c r="W19" s="2"/>
      <c r="X19" s="19"/>
    </row>
    <row r="20" spans="1:32" ht="39.75" customHeight="1" x14ac:dyDescent="0.25">
      <c r="A20" s="91" t="s">
        <v>14</v>
      </c>
      <c r="B20" s="22">
        <v>27.821500000000004</v>
      </c>
      <c r="C20" s="23">
        <v>44.871600000000001</v>
      </c>
      <c r="D20" s="23">
        <v>54.734000000000016</v>
      </c>
      <c r="E20" s="24">
        <v>59.494799999999998</v>
      </c>
      <c r="F20" s="23">
        <v>69.999500000000012</v>
      </c>
      <c r="G20" s="23">
        <v>79.606100000000012</v>
      </c>
      <c r="H20" s="23">
        <v>87.113599999999991</v>
      </c>
      <c r="I20" s="23">
        <v>71.109499999999997</v>
      </c>
      <c r="J20" s="23">
        <v>58.476999999999997</v>
      </c>
      <c r="K20" s="23">
        <v>57.572799999999994</v>
      </c>
      <c r="L20" s="24">
        <v>47.918999999999997</v>
      </c>
      <c r="M20" s="22">
        <v>38.333199999999998</v>
      </c>
      <c r="N20" s="23">
        <v>71.756399999999999</v>
      </c>
      <c r="O20" s="23">
        <v>87.254599999999996</v>
      </c>
      <c r="P20" s="23">
        <v>76.964000000000013</v>
      </c>
      <c r="Q20" s="23">
        <v>69.250799999999998</v>
      </c>
      <c r="R20" s="23">
        <v>76.089300000000009</v>
      </c>
      <c r="S20" s="23">
        <v>47.253599999999992</v>
      </c>
      <c r="T20" s="24">
        <v>62.902999999999999</v>
      </c>
      <c r="U20" s="25">
        <f t="shared" si="0"/>
        <v>1188.5243000000003</v>
      </c>
      <c r="W20" s="2"/>
      <c r="X20" s="19"/>
    </row>
    <row r="21" spans="1:32" ht="39.950000000000003" customHeight="1" x14ac:dyDescent="0.25">
      <c r="A21" s="92" t="s">
        <v>15</v>
      </c>
      <c r="B21" s="22">
        <v>27.821500000000004</v>
      </c>
      <c r="C21" s="23">
        <v>44.871600000000001</v>
      </c>
      <c r="D21" s="23">
        <v>54.734000000000016</v>
      </c>
      <c r="E21" s="24">
        <v>59.494799999999998</v>
      </c>
      <c r="F21" s="23">
        <v>69.999500000000012</v>
      </c>
      <c r="G21" s="23">
        <v>79.606100000000012</v>
      </c>
      <c r="H21" s="23">
        <v>87.113599999999991</v>
      </c>
      <c r="I21" s="23">
        <v>71.109499999999997</v>
      </c>
      <c r="J21" s="23">
        <v>58.476999999999997</v>
      </c>
      <c r="K21" s="23">
        <v>57.572799999999994</v>
      </c>
      <c r="L21" s="24">
        <v>47.918999999999997</v>
      </c>
      <c r="M21" s="22">
        <v>38.333199999999998</v>
      </c>
      <c r="N21" s="23">
        <v>71.756399999999999</v>
      </c>
      <c r="O21" s="23">
        <v>87.254599999999996</v>
      </c>
      <c r="P21" s="23">
        <v>76.964000000000013</v>
      </c>
      <c r="Q21" s="23">
        <v>69.250799999999998</v>
      </c>
      <c r="R21" s="23">
        <v>76.089300000000009</v>
      </c>
      <c r="S21" s="23">
        <v>47.253599999999992</v>
      </c>
      <c r="T21" s="24">
        <v>62.902999999999999</v>
      </c>
      <c r="U21" s="25">
        <f t="shared" si="0"/>
        <v>1188.5243000000003</v>
      </c>
      <c r="W21" s="2"/>
      <c r="X21" s="19"/>
    </row>
    <row r="22" spans="1:32" ht="39.950000000000003" customHeight="1" x14ac:dyDescent="0.25">
      <c r="A22" s="91" t="s">
        <v>16</v>
      </c>
      <c r="B22" s="22">
        <v>27.821500000000004</v>
      </c>
      <c r="C22" s="23">
        <v>44.871600000000001</v>
      </c>
      <c r="D22" s="23">
        <v>54.734000000000016</v>
      </c>
      <c r="E22" s="24">
        <v>59.494799999999998</v>
      </c>
      <c r="F22" s="23">
        <v>69.999500000000012</v>
      </c>
      <c r="G22" s="23">
        <v>79.606100000000012</v>
      </c>
      <c r="H22" s="23">
        <v>87.113599999999991</v>
      </c>
      <c r="I22" s="23">
        <v>71.109499999999997</v>
      </c>
      <c r="J22" s="23">
        <v>58.476999999999997</v>
      </c>
      <c r="K22" s="23">
        <v>57.572799999999994</v>
      </c>
      <c r="L22" s="24">
        <v>47.918999999999997</v>
      </c>
      <c r="M22" s="22">
        <v>38.333199999999998</v>
      </c>
      <c r="N22" s="23">
        <v>71.756399999999999</v>
      </c>
      <c r="O22" s="23">
        <v>87.254599999999996</v>
      </c>
      <c r="P22" s="23">
        <v>76.964000000000013</v>
      </c>
      <c r="Q22" s="23">
        <v>69.250799999999998</v>
      </c>
      <c r="R22" s="23">
        <v>76.089300000000009</v>
      </c>
      <c r="S22" s="23">
        <v>47.253599999999992</v>
      </c>
      <c r="T22" s="24">
        <v>62.902999999999999</v>
      </c>
      <c r="U22" s="25">
        <f t="shared" si="0"/>
        <v>1188.5243000000003</v>
      </c>
      <c r="W22" s="2"/>
      <c r="X22" s="19"/>
    </row>
    <row r="23" spans="1:32" ht="39.950000000000003" customHeight="1" x14ac:dyDescent="0.25">
      <c r="A23" s="92" t="s">
        <v>17</v>
      </c>
      <c r="B23" s="22">
        <v>27.821500000000004</v>
      </c>
      <c r="C23" s="23">
        <v>44.871600000000001</v>
      </c>
      <c r="D23" s="23">
        <v>54.734000000000016</v>
      </c>
      <c r="E23" s="24">
        <v>59.494799999999998</v>
      </c>
      <c r="F23" s="23">
        <v>69.999500000000012</v>
      </c>
      <c r="G23" s="23">
        <v>79.606100000000012</v>
      </c>
      <c r="H23" s="23">
        <v>87.113599999999991</v>
      </c>
      <c r="I23" s="23">
        <v>71.109499999999997</v>
      </c>
      <c r="J23" s="23">
        <v>58.476999999999997</v>
      </c>
      <c r="K23" s="23">
        <v>57.572799999999994</v>
      </c>
      <c r="L23" s="24">
        <v>47.918999999999997</v>
      </c>
      <c r="M23" s="22">
        <v>38.333199999999998</v>
      </c>
      <c r="N23" s="23">
        <v>71.756399999999999</v>
      </c>
      <c r="O23" s="23">
        <v>87.254599999999996</v>
      </c>
      <c r="P23" s="23">
        <v>76.964000000000013</v>
      </c>
      <c r="Q23" s="23">
        <v>69.250799999999998</v>
      </c>
      <c r="R23" s="23">
        <v>76.089300000000009</v>
      </c>
      <c r="S23" s="23">
        <v>47.253599999999992</v>
      </c>
      <c r="T23" s="24">
        <v>62.902999999999999</v>
      </c>
      <c r="U23" s="25">
        <f t="shared" si="0"/>
        <v>1188.5243000000003</v>
      </c>
      <c r="W23" s="2"/>
      <c r="X23" s="19"/>
    </row>
    <row r="24" spans="1:32" ht="39.950000000000003" customHeight="1" x14ac:dyDescent="0.25">
      <c r="A24" s="91" t="s">
        <v>18</v>
      </c>
      <c r="B24" s="22">
        <v>27.821500000000004</v>
      </c>
      <c r="C24" s="23">
        <v>44.871600000000001</v>
      </c>
      <c r="D24" s="23">
        <v>54.734000000000016</v>
      </c>
      <c r="E24" s="24">
        <v>59.494799999999998</v>
      </c>
      <c r="F24" s="23">
        <v>69.999500000000012</v>
      </c>
      <c r="G24" s="23">
        <v>79.606100000000012</v>
      </c>
      <c r="H24" s="23">
        <v>87.113599999999991</v>
      </c>
      <c r="I24" s="23">
        <v>71.109499999999997</v>
      </c>
      <c r="J24" s="23">
        <v>58.476999999999997</v>
      </c>
      <c r="K24" s="23">
        <v>57.572799999999994</v>
      </c>
      <c r="L24" s="24">
        <v>47.918999999999997</v>
      </c>
      <c r="M24" s="22">
        <v>38.333199999999998</v>
      </c>
      <c r="N24" s="23">
        <v>71.756399999999999</v>
      </c>
      <c r="O24" s="23">
        <v>87.254599999999996</v>
      </c>
      <c r="P24" s="23">
        <v>76.964000000000013</v>
      </c>
      <c r="Q24" s="23">
        <v>69.250799999999998</v>
      </c>
      <c r="R24" s="23">
        <v>76.089300000000009</v>
      </c>
      <c r="S24" s="23">
        <v>47.253599999999992</v>
      </c>
      <c r="T24" s="24">
        <v>62.902999999999999</v>
      </c>
      <c r="U24" s="25">
        <f t="shared" si="0"/>
        <v>1188.5243000000003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196.50750000000005</v>
      </c>
      <c r="C25" s="27">
        <f t="shared" si="1"/>
        <v>310.75799999999998</v>
      </c>
      <c r="D25" s="27">
        <f t="shared" si="1"/>
        <v>379.47000000000014</v>
      </c>
      <c r="E25" s="28">
        <f t="shared" si="1"/>
        <v>411.47399999999999</v>
      </c>
      <c r="F25" s="27">
        <f t="shared" si="1"/>
        <v>479.79750000000007</v>
      </c>
      <c r="G25" s="27">
        <f t="shared" si="1"/>
        <v>547.83050000000014</v>
      </c>
      <c r="H25" s="27">
        <f t="shared" si="1"/>
        <v>600.76800000000003</v>
      </c>
      <c r="I25" s="27">
        <f t="shared" si="1"/>
        <v>491.34750000000008</v>
      </c>
      <c r="J25" s="27">
        <f t="shared" si="1"/>
        <v>404.98499999999996</v>
      </c>
      <c r="K25" s="27">
        <f t="shared" si="1"/>
        <v>400.06399999999991</v>
      </c>
      <c r="L25" s="28">
        <f t="shared" si="1"/>
        <v>333.79499999999996</v>
      </c>
      <c r="M25" s="26">
        <f>SUM(M18:M24)</f>
        <v>263.46600000000001</v>
      </c>
      <c r="N25" s="27">
        <f t="shared" ref="N25:P25" si="2">SUM(N18:N24)</f>
        <v>485.98199999999997</v>
      </c>
      <c r="O25" s="27">
        <f t="shared" si="2"/>
        <v>596.673</v>
      </c>
      <c r="P25" s="27">
        <f t="shared" si="2"/>
        <v>528.22</v>
      </c>
      <c r="Q25" s="27">
        <f>SUM(Q18:Q24)</f>
        <v>478.25400000000002</v>
      </c>
      <c r="R25" s="27">
        <f t="shared" ref="R25:T25" si="3">SUM(R18:R24)</f>
        <v>527.44650000000001</v>
      </c>
      <c r="S25" s="27">
        <f t="shared" si="3"/>
        <v>329.86799999999999</v>
      </c>
      <c r="T25" s="28">
        <f t="shared" si="3"/>
        <v>438.51500000000004</v>
      </c>
      <c r="U25" s="25">
        <f t="shared" si="0"/>
        <v>8205.2215000000015</v>
      </c>
    </row>
    <row r="26" spans="1:32" s="2" customFormat="1" ht="36.75" customHeight="1" x14ac:dyDescent="0.25">
      <c r="A26" s="93" t="s">
        <v>19</v>
      </c>
      <c r="B26" s="29">
        <v>98.5</v>
      </c>
      <c r="C26" s="30">
        <v>98</v>
      </c>
      <c r="D26" s="30">
        <v>97.5</v>
      </c>
      <c r="E26" s="31">
        <v>97</v>
      </c>
      <c r="F26" s="30">
        <v>97.5</v>
      </c>
      <c r="G26" s="30">
        <v>96.5</v>
      </c>
      <c r="H26" s="30">
        <v>96</v>
      </c>
      <c r="I26" s="30">
        <v>95.5</v>
      </c>
      <c r="J26" s="30">
        <v>95</v>
      </c>
      <c r="K26" s="30">
        <v>94</v>
      </c>
      <c r="L26" s="31">
        <v>93.5</v>
      </c>
      <c r="M26" s="29">
        <v>102</v>
      </c>
      <c r="N26" s="30">
        <v>101.5</v>
      </c>
      <c r="O26" s="30">
        <v>99</v>
      </c>
      <c r="P26" s="30">
        <v>98</v>
      </c>
      <c r="Q26" s="30">
        <v>96.5</v>
      </c>
      <c r="R26" s="30">
        <v>95.5</v>
      </c>
      <c r="S26" s="30">
        <v>93.5</v>
      </c>
      <c r="T26" s="31">
        <v>93.5</v>
      </c>
      <c r="U26" s="32">
        <f>+((U25/U27)/7)*1000</f>
        <v>96.674185567010326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670</v>
      </c>
      <c r="U27" s="36">
        <f>SUM(B27:T27)</f>
        <v>12125</v>
      </c>
      <c r="V27" s="2">
        <f>((U25*1000)/U27)/7</f>
        <v>96.674185567010326</v>
      </c>
    </row>
    <row r="28" spans="1:32" s="2" customFormat="1" ht="33" customHeight="1" x14ac:dyDescent="0.25">
      <c r="A28" s="95" t="s">
        <v>21</v>
      </c>
      <c r="B28" s="37">
        <f>((B27*B26)*7/1000-B18-B19)/5</f>
        <v>27.821500000000004</v>
      </c>
      <c r="C28" s="38">
        <f t="shared" ref="C28:T28" si="4">((C27*C26)*7/1000-C18-C19)/5</f>
        <v>44.871600000000001</v>
      </c>
      <c r="D28" s="38">
        <f t="shared" si="4"/>
        <v>54.734000000000016</v>
      </c>
      <c r="E28" s="39">
        <f t="shared" si="4"/>
        <v>59.494799999999998</v>
      </c>
      <c r="F28" s="38">
        <f t="shared" si="4"/>
        <v>69.999500000000012</v>
      </c>
      <c r="G28" s="38">
        <f t="shared" si="4"/>
        <v>79.606100000000012</v>
      </c>
      <c r="H28" s="38">
        <f t="shared" si="4"/>
        <v>87.113599999999991</v>
      </c>
      <c r="I28" s="38">
        <f t="shared" si="4"/>
        <v>71.109499999999997</v>
      </c>
      <c r="J28" s="38">
        <f t="shared" si="4"/>
        <v>58.476999999999997</v>
      </c>
      <c r="K28" s="38">
        <f t="shared" si="4"/>
        <v>57.572799999999994</v>
      </c>
      <c r="L28" s="39">
        <f t="shared" si="4"/>
        <v>47.918999999999997</v>
      </c>
      <c r="M28" s="37">
        <f t="shared" si="4"/>
        <v>38.333199999999998</v>
      </c>
      <c r="N28" s="38">
        <f t="shared" si="4"/>
        <v>71.756399999999999</v>
      </c>
      <c r="O28" s="38">
        <f t="shared" si="4"/>
        <v>87.254599999999996</v>
      </c>
      <c r="P28" s="38">
        <f t="shared" si="4"/>
        <v>76.964000000000013</v>
      </c>
      <c r="Q28" s="38">
        <f t="shared" si="4"/>
        <v>69.250799999999998</v>
      </c>
      <c r="R28" s="38">
        <f t="shared" si="4"/>
        <v>76.089300000000009</v>
      </c>
      <c r="S28" s="38">
        <f t="shared" si="4"/>
        <v>47.253599999999992</v>
      </c>
      <c r="T28" s="39">
        <f t="shared" si="4"/>
        <v>62.902999999999999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196.50749999999999</v>
      </c>
      <c r="C29" s="42">
        <f t="shared" si="5"/>
        <v>310.75799999999998</v>
      </c>
      <c r="D29" s="42">
        <f>((D27*D26)*7)/1000</f>
        <v>379.47</v>
      </c>
      <c r="E29" s="87">
        <f>((E27*E26)*7)/1000</f>
        <v>411.47399999999999</v>
      </c>
      <c r="F29" s="42">
        <f t="shared" ref="F29" si="6">((F27*F26)*7)/1000</f>
        <v>479.79750000000001</v>
      </c>
      <c r="G29" s="42">
        <f>((G27*G26)*7)/1000</f>
        <v>547.83050000000003</v>
      </c>
      <c r="H29" s="42">
        <f t="shared" ref="H29:K29" si="7">((H27*H26)*7)/1000</f>
        <v>600.76800000000003</v>
      </c>
      <c r="I29" s="42">
        <f t="shared" si="7"/>
        <v>491.34750000000003</v>
      </c>
      <c r="J29" s="42">
        <f t="shared" si="7"/>
        <v>404.98500000000001</v>
      </c>
      <c r="K29" s="42">
        <f t="shared" si="7"/>
        <v>400.06400000000002</v>
      </c>
      <c r="L29" s="87">
        <f>((L27*L26)*7)/1000</f>
        <v>333.79500000000002</v>
      </c>
      <c r="M29" s="41">
        <f>((M27*M26)*7)/1000</f>
        <v>263.46600000000001</v>
      </c>
      <c r="N29" s="42">
        <f>((N27*N26)*7)/1000</f>
        <v>485.98200000000003</v>
      </c>
      <c r="O29" s="42">
        <f t="shared" ref="O29:T29" si="8">((O27*O26)*7)/1000</f>
        <v>596.673</v>
      </c>
      <c r="P29" s="42">
        <f t="shared" si="8"/>
        <v>528.22</v>
      </c>
      <c r="Q29" s="43">
        <f t="shared" si="8"/>
        <v>478.25400000000002</v>
      </c>
      <c r="R29" s="43">
        <f t="shared" si="8"/>
        <v>527.44650000000001</v>
      </c>
      <c r="S29" s="43">
        <f t="shared" si="8"/>
        <v>329.86799999999999</v>
      </c>
      <c r="T29" s="44">
        <f t="shared" si="8"/>
        <v>438.51499999999999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98.500000000000028</v>
      </c>
      <c r="C30" s="47">
        <f t="shared" si="9"/>
        <v>97.999999999999986</v>
      </c>
      <c r="D30" s="47">
        <f>+(D25/D27)/7*1000</f>
        <v>97.500000000000028</v>
      </c>
      <c r="E30" s="48">
        <f t="shared" ref="E30:F30" si="10">+(E25/E27)/7*1000</f>
        <v>96.999999999999986</v>
      </c>
      <c r="F30" s="47">
        <f t="shared" si="10"/>
        <v>97.500000000000014</v>
      </c>
      <c r="G30" s="47">
        <f>+(G25/G27)/7*1000</f>
        <v>96.500000000000028</v>
      </c>
      <c r="H30" s="47">
        <f t="shared" ref="H30:L30" si="11">+(H25/H27)/7*1000</f>
        <v>96</v>
      </c>
      <c r="I30" s="47">
        <f t="shared" si="11"/>
        <v>95.500000000000014</v>
      </c>
      <c r="J30" s="47">
        <f t="shared" si="11"/>
        <v>94.999999999999986</v>
      </c>
      <c r="K30" s="47">
        <f t="shared" si="11"/>
        <v>93.999999999999972</v>
      </c>
      <c r="L30" s="48">
        <f t="shared" si="11"/>
        <v>93.5</v>
      </c>
      <c r="M30" s="46">
        <f>+(M25/M27)/7*1000</f>
        <v>102</v>
      </c>
      <c r="N30" s="47">
        <f t="shared" ref="N30:T30" si="12">+(N25/N27)/7*1000</f>
        <v>101.5</v>
      </c>
      <c r="O30" s="47">
        <f t="shared" si="12"/>
        <v>98.999999999999986</v>
      </c>
      <c r="P30" s="47">
        <f t="shared" si="12"/>
        <v>98</v>
      </c>
      <c r="Q30" s="47">
        <f t="shared" si="12"/>
        <v>96.5</v>
      </c>
      <c r="R30" s="47">
        <f t="shared" si="12"/>
        <v>95.5</v>
      </c>
      <c r="S30" s="47">
        <f t="shared" si="12"/>
        <v>93.5</v>
      </c>
      <c r="T30" s="48">
        <f t="shared" si="12"/>
        <v>93.500000000000014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3" t="s">
        <v>8</v>
      </c>
      <c r="M36" s="453"/>
      <c r="N36" s="453"/>
      <c r="O36" s="453"/>
      <c r="P36" s="45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16</v>
      </c>
      <c r="C39" s="79">
        <v>54.5</v>
      </c>
      <c r="D39" s="79">
        <v>72.3</v>
      </c>
      <c r="E39" s="79">
        <v>57.5</v>
      </c>
      <c r="F39" s="79">
        <v>78.099999999999994</v>
      </c>
      <c r="G39" s="79">
        <v>65</v>
      </c>
      <c r="H39" s="79"/>
      <c r="I39" s="101">
        <f t="shared" ref="I39:I46" si="13">SUM(B39:H39)</f>
        <v>343.4</v>
      </c>
      <c r="J39" s="138"/>
      <c r="K39" s="91" t="s">
        <v>12</v>
      </c>
      <c r="L39" s="79">
        <v>6.9</v>
      </c>
      <c r="M39" s="79">
        <v>10.6</v>
      </c>
      <c r="N39" s="79">
        <v>19.600000000000001</v>
      </c>
      <c r="O39" s="79"/>
      <c r="P39" s="79"/>
      <c r="Q39" s="101">
        <f t="shared" ref="Q39:Q46" si="14">SUM(L39:P39)</f>
        <v>37.1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16</v>
      </c>
      <c r="C40" s="79">
        <v>54.5</v>
      </c>
      <c r="D40" s="79">
        <v>72.3</v>
      </c>
      <c r="E40" s="79">
        <v>57.5</v>
      </c>
      <c r="F40" s="79">
        <v>78.099999999999994</v>
      </c>
      <c r="G40" s="79">
        <v>65</v>
      </c>
      <c r="H40" s="79"/>
      <c r="I40" s="101">
        <f t="shared" si="13"/>
        <v>343.4</v>
      </c>
      <c r="J40" s="2"/>
      <c r="K40" s="92" t="s">
        <v>13</v>
      </c>
      <c r="L40" s="79">
        <v>6.9</v>
      </c>
      <c r="M40" s="79">
        <v>10.6</v>
      </c>
      <c r="N40" s="79">
        <v>19.600000000000001</v>
      </c>
      <c r="O40" s="79"/>
      <c r="P40" s="79"/>
      <c r="Q40" s="101">
        <f t="shared" si="14"/>
        <v>37.1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17.496600000000001</v>
      </c>
      <c r="C41" s="23">
        <v>58.576099999999997</v>
      </c>
      <c r="D41" s="23">
        <v>76.573499999999996</v>
      </c>
      <c r="E41" s="23">
        <v>59.702200000000005</v>
      </c>
      <c r="F41" s="23">
        <v>80.48769999999999</v>
      </c>
      <c r="G41" s="23">
        <v>65.503999999999991</v>
      </c>
      <c r="H41" s="23"/>
      <c r="I41" s="101">
        <f t="shared" si="13"/>
        <v>358.34010000000001</v>
      </c>
      <c r="J41" s="2"/>
      <c r="K41" s="91" t="s">
        <v>14</v>
      </c>
      <c r="L41" s="79">
        <v>7.3</v>
      </c>
      <c r="M41" s="79">
        <v>11</v>
      </c>
      <c r="N41" s="79">
        <v>20.5</v>
      </c>
      <c r="O41" s="79"/>
      <c r="P41" s="23"/>
      <c r="Q41" s="101">
        <f t="shared" si="14"/>
        <v>38.799999999999997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17.496600000000001</v>
      </c>
      <c r="C42" s="79">
        <v>58.576099999999997</v>
      </c>
      <c r="D42" s="79">
        <v>76.573499999999996</v>
      </c>
      <c r="E42" s="79">
        <v>59.702200000000005</v>
      </c>
      <c r="F42" s="79">
        <v>80.48769999999999</v>
      </c>
      <c r="G42" s="79">
        <v>65.503999999999991</v>
      </c>
      <c r="H42" s="79"/>
      <c r="I42" s="101">
        <f t="shared" si="13"/>
        <v>358.34010000000001</v>
      </c>
      <c r="J42" s="2"/>
      <c r="K42" s="92" t="s">
        <v>15</v>
      </c>
      <c r="L42" s="79">
        <v>7.3</v>
      </c>
      <c r="M42" s="79">
        <v>11</v>
      </c>
      <c r="N42" s="79">
        <v>20.6</v>
      </c>
      <c r="O42" s="79"/>
      <c r="P42" s="79"/>
      <c r="Q42" s="101">
        <f t="shared" si="14"/>
        <v>38.900000000000006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17.496600000000001</v>
      </c>
      <c r="C43" s="79">
        <v>58.576099999999997</v>
      </c>
      <c r="D43" s="79">
        <v>76.573499999999996</v>
      </c>
      <c r="E43" s="79">
        <v>59.702200000000005</v>
      </c>
      <c r="F43" s="79">
        <v>80.48769999999999</v>
      </c>
      <c r="G43" s="79">
        <v>65.503999999999991</v>
      </c>
      <c r="H43" s="79"/>
      <c r="I43" s="101">
        <f t="shared" si="13"/>
        <v>358.34010000000001</v>
      </c>
      <c r="J43" s="2"/>
      <c r="K43" s="91" t="s">
        <v>16</v>
      </c>
      <c r="L43" s="79">
        <v>7.3</v>
      </c>
      <c r="M43" s="79">
        <v>11</v>
      </c>
      <c r="N43" s="79">
        <v>20.6</v>
      </c>
      <c r="O43" s="79"/>
      <c r="P43" s="79"/>
      <c r="Q43" s="101">
        <f t="shared" si="14"/>
        <v>38.900000000000006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17.496600000000001</v>
      </c>
      <c r="C44" s="79">
        <v>58.576099999999997</v>
      </c>
      <c r="D44" s="79">
        <v>76.573499999999996</v>
      </c>
      <c r="E44" s="79">
        <v>59.702200000000005</v>
      </c>
      <c r="F44" s="79">
        <v>80.48769999999999</v>
      </c>
      <c r="G44" s="79">
        <v>65.503999999999991</v>
      </c>
      <c r="H44" s="79"/>
      <c r="I44" s="101">
        <f t="shared" si="13"/>
        <v>358.34010000000001</v>
      </c>
      <c r="J44" s="2"/>
      <c r="K44" s="92" t="s">
        <v>17</v>
      </c>
      <c r="L44" s="79">
        <v>7.3</v>
      </c>
      <c r="M44" s="79">
        <v>11</v>
      </c>
      <c r="N44" s="79">
        <v>20.6</v>
      </c>
      <c r="O44" s="79"/>
      <c r="P44" s="79"/>
      <c r="Q44" s="101">
        <f t="shared" si="14"/>
        <v>38.900000000000006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17.496600000000001</v>
      </c>
      <c r="C45" s="79">
        <v>58.576099999999997</v>
      </c>
      <c r="D45" s="79">
        <v>76.573499999999996</v>
      </c>
      <c r="E45" s="79">
        <v>59.702200000000005</v>
      </c>
      <c r="F45" s="79">
        <v>80.48769999999999</v>
      </c>
      <c r="G45" s="79">
        <v>65.503999999999991</v>
      </c>
      <c r="H45" s="79"/>
      <c r="I45" s="101">
        <f t="shared" si="13"/>
        <v>358.34010000000001</v>
      </c>
      <c r="J45" s="2"/>
      <c r="K45" s="91" t="s">
        <v>18</v>
      </c>
      <c r="L45" s="79">
        <v>7.3</v>
      </c>
      <c r="M45" s="79">
        <v>11.1</v>
      </c>
      <c r="N45" s="79">
        <v>20.6</v>
      </c>
      <c r="O45" s="79"/>
      <c r="P45" s="79"/>
      <c r="Q45" s="101">
        <f t="shared" si="14"/>
        <v>39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119.483</v>
      </c>
      <c r="C46" s="27">
        <f t="shared" si="15"/>
        <v>401.88049999999998</v>
      </c>
      <c r="D46" s="27">
        <f t="shared" si="15"/>
        <v>527.46749999999986</v>
      </c>
      <c r="E46" s="27">
        <f t="shared" si="15"/>
        <v>413.51100000000002</v>
      </c>
      <c r="F46" s="27">
        <f t="shared" si="15"/>
        <v>558.63850000000002</v>
      </c>
      <c r="G46" s="27">
        <f t="shared" si="15"/>
        <v>457.52</v>
      </c>
      <c r="H46" s="27">
        <f t="shared" si="15"/>
        <v>0</v>
      </c>
      <c r="I46" s="101">
        <f t="shared" si="13"/>
        <v>2478.5004999999996</v>
      </c>
      <c r="K46" s="77" t="s">
        <v>10</v>
      </c>
      <c r="L46" s="81">
        <f>SUM(L39:L45)</f>
        <v>50.3</v>
      </c>
      <c r="M46" s="27">
        <f>SUM(M39:M45)</f>
        <v>76.3</v>
      </c>
      <c r="N46" s="27">
        <f>SUM(N39:N45)</f>
        <v>142.1</v>
      </c>
      <c r="O46" s="27">
        <f>SUM(O39:O45)</f>
        <v>0</v>
      </c>
      <c r="P46" s="27">
        <f>SUM(P39:P45)</f>
        <v>0</v>
      </c>
      <c r="Q46" s="101">
        <f t="shared" si="14"/>
        <v>268.7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101</v>
      </c>
      <c r="C47" s="30">
        <v>99.5</v>
      </c>
      <c r="D47" s="30">
        <v>98.5</v>
      </c>
      <c r="E47" s="30">
        <v>97</v>
      </c>
      <c r="F47" s="30">
        <v>96.5</v>
      </c>
      <c r="G47" s="30">
        <v>95</v>
      </c>
      <c r="H47" s="30"/>
      <c r="I47" s="102">
        <f>+((I46/I48)/7)*1000</f>
        <v>97.40618982118292</v>
      </c>
      <c r="K47" s="110" t="s">
        <v>19</v>
      </c>
      <c r="L47" s="82">
        <v>102.5</v>
      </c>
      <c r="M47" s="30">
        <v>101</v>
      </c>
      <c r="N47" s="30">
        <v>101</v>
      </c>
      <c r="O47" s="30"/>
      <c r="P47" s="30"/>
      <c r="Q47" s="102">
        <f>+((Q46/Q48)/7)*1000</f>
        <v>101.28156803618545</v>
      </c>
      <c r="R47" s="63"/>
      <c r="S47" s="63"/>
    </row>
    <row r="48" spans="1:30" ht="33.75" customHeight="1" x14ac:dyDescent="0.25">
      <c r="A48" s="94" t="s">
        <v>20</v>
      </c>
      <c r="B48" s="83">
        <v>169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3635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17.496600000000001</v>
      </c>
      <c r="C49" s="38">
        <f t="shared" si="16"/>
        <v>58.576099999999997</v>
      </c>
      <c r="D49" s="38">
        <f t="shared" si="16"/>
        <v>76.573499999999996</v>
      </c>
      <c r="E49" s="38">
        <f t="shared" si="16"/>
        <v>59.702200000000005</v>
      </c>
      <c r="F49" s="38">
        <f t="shared" si="16"/>
        <v>80.48769999999999</v>
      </c>
      <c r="G49" s="38">
        <f t="shared" si="16"/>
        <v>65.503999999999991</v>
      </c>
      <c r="H49" s="38">
        <f t="shared" si="16"/>
        <v>0</v>
      </c>
      <c r="I49" s="104">
        <f>((I46*1000)/I48)/7</f>
        <v>97.40618982118292</v>
      </c>
      <c r="K49" s="95" t="s">
        <v>21</v>
      </c>
      <c r="L49" s="84">
        <f t="shared" ref="L49:P49" si="17">((L48*L47)*7/1000-L39-L40)/5</f>
        <v>7.285000000000001</v>
      </c>
      <c r="M49" s="38">
        <f t="shared" si="17"/>
        <v>11.0312</v>
      </c>
      <c r="N49" s="38">
        <f t="shared" si="17"/>
        <v>20.581400000000002</v>
      </c>
      <c r="O49" s="38">
        <f t="shared" si="17"/>
        <v>0</v>
      </c>
      <c r="P49" s="38">
        <f t="shared" si="17"/>
        <v>0</v>
      </c>
      <c r="Q49" s="113">
        <f>((Q46*1000)/Q48)/7</f>
        <v>101.28156803618546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119.483</v>
      </c>
      <c r="C50" s="42">
        <f t="shared" si="18"/>
        <v>401.88049999999998</v>
      </c>
      <c r="D50" s="42">
        <f t="shared" si="18"/>
        <v>527.46749999999997</v>
      </c>
      <c r="E50" s="42">
        <f t="shared" si="18"/>
        <v>413.51100000000002</v>
      </c>
      <c r="F50" s="42">
        <f t="shared" si="18"/>
        <v>558.63850000000002</v>
      </c>
      <c r="G50" s="42">
        <f t="shared" si="18"/>
        <v>457.52</v>
      </c>
      <c r="H50" s="42">
        <f t="shared" si="18"/>
        <v>0</v>
      </c>
      <c r="I50" s="87"/>
      <c r="K50" s="96" t="s">
        <v>22</v>
      </c>
      <c r="L50" s="85">
        <f>((L48*L47)*7)/1000</f>
        <v>50.225000000000001</v>
      </c>
      <c r="M50" s="42">
        <f>((M48*M47)*7)/1000</f>
        <v>76.355999999999995</v>
      </c>
      <c r="N50" s="42">
        <f>((N48*N47)*7)/1000</f>
        <v>142.107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101</v>
      </c>
      <c r="C51" s="47">
        <f t="shared" si="19"/>
        <v>99.5</v>
      </c>
      <c r="D51" s="47">
        <f t="shared" si="19"/>
        <v>98.499999999999957</v>
      </c>
      <c r="E51" s="47">
        <f t="shared" si="19"/>
        <v>97</v>
      </c>
      <c r="F51" s="47">
        <f t="shared" si="19"/>
        <v>96.5</v>
      </c>
      <c r="G51" s="47">
        <f t="shared" si="19"/>
        <v>94.999999999999986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102.65306122448979</v>
      </c>
      <c r="M51" s="47">
        <f>+(M46/M48)/7*1000</f>
        <v>100.92592592592594</v>
      </c>
      <c r="N51" s="47">
        <f>+(N46/N48)/7*1000</f>
        <v>100.99502487562188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52" t="s">
        <v>25</v>
      </c>
      <c r="C55" s="453"/>
      <c r="D55" s="453"/>
      <c r="E55" s="453"/>
      <c r="F55" s="4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44.2</v>
      </c>
      <c r="C58" s="79">
        <v>44.7</v>
      </c>
      <c r="D58" s="79">
        <v>43.6</v>
      </c>
      <c r="E58" s="79"/>
      <c r="F58" s="79"/>
      <c r="G58" s="101">
        <f t="shared" ref="G58:G65" si="20">SUM(B58:F58)</f>
        <v>132.5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44.2</v>
      </c>
      <c r="C59" s="79">
        <v>44.7</v>
      </c>
      <c r="D59" s="79">
        <v>43.6</v>
      </c>
      <c r="E59" s="79"/>
      <c r="F59" s="79"/>
      <c r="G59" s="101">
        <f t="shared" si="20"/>
        <v>132.5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45.5</v>
      </c>
      <c r="C60" s="23">
        <v>46.1</v>
      </c>
      <c r="D60" s="23">
        <v>44.7</v>
      </c>
      <c r="E60" s="23"/>
      <c r="F60" s="23"/>
      <c r="G60" s="101">
        <f t="shared" si="20"/>
        <v>136.30000000000001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45.5</v>
      </c>
      <c r="C61" s="23">
        <v>46.1</v>
      </c>
      <c r="D61" s="23">
        <v>44.7</v>
      </c>
      <c r="E61" s="79"/>
      <c r="F61" s="79"/>
      <c r="G61" s="101">
        <f t="shared" si="20"/>
        <v>136.30000000000001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45.5</v>
      </c>
      <c r="C62" s="23">
        <v>46.1</v>
      </c>
      <c r="D62" s="23">
        <v>44.7</v>
      </c>
      <c r="E62" s="79"/>
      <c r="F62" s="79"/>
      <c r="G62" s="101">
        <f t="shared" si="20"/>
        <v>136.30000000000001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45.5</v>
      </c>
      <c r="C63" s="23">
        <v>46.1</v>
      </c>
      <c r="D63" s="23">
        <v>44.7</v>
      </c>
      <c r="E63" s="79"/>
      <c r="F63" s="79"/>
      <c r="G63" s="101">
        <f t="shared" si="20"/>
        <v>136.30000000000001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45.6</v>
      </c>
      <c r="C64" s="23">
        <v>46.1</v>
      </c>
      <c r="D64" s="23">
        <v>44.8</v>
      </c>
      <c r="E64" s="79"/>
      <c r="F64" s="79"/>
      <c r="G64" s="101">
        <f t="shared" si="20"/>
        <v>136.5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316</v>
      </c>
      <c r="C65" s="27">
        <f t="shared" ref="C65:F65" si="21">SUM(C58:C64)</f>
        <v>319.90000000000003</v>
      </c>
      <c r="D65" s="27">
        <f t="shared" si="21"/>
        <v>310.8</v>
      </c>
      <c r="E65" s="27">
        <f t="shared" si="21"/>
        <v>0</v>
      </c>
      <c r="F65" s="27">
        <f t="shared" si="21"/>
        <v>0</v>
      </c>
      <c r="G65" s="101">
        <f t="shared" si="20"/>
        <v>946.7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106</v>
      </c>
      <c r="C66" s="30">
        <v>105.5</v>
      </c>
      <c r="D66" s="30">
        <v>105.5</v>
      </c>
      <c r="E66" s="30"/>
      <c r="F66" s="30"/>
      <c r="G66" s="102">
        <f>+((G65/G67)/7)*1000</f>
        <v>105.65848214285714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45.538400000000003</v>
      </c>
      <c r="C68" s="38">
        <f t="shared" si="22"/>
        <v>46.074100000000008</v>
      </c>
      <c r="D68" s="38">
        <f t="shared" si="22"/>
        <v>44.741699999999994</v>
      </c>
      <c r="E68" s="38">
        <f t="shared" si="22"/>
        <v>0</v>
      </c>
      <c r="F68" s="38">
        <f t="shared" si="22"/>
        <v>0</v>
      </c>
      <c r="G68" s="116">
        <f>((G65*1000)/G67)/7</f>
        <v>105.65848214285714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316.09199999999998</v>
      </c>
      <c r="C69" s="42">
        <f>((C67*C66)*7)/1000</f>
        <v>319.77050000000003</v>
      </c>
      <c r="D69" s="42">
        <f>((D67*D66)*7)/1000</f>
        <v>310.9085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105.96914822266936</v>
      </c>
      <c r="C70" s="47">
        <f>+(C65/C67)/7*1000</f>
        <v>105.54272517321017</v>
      </c>
      <c r="D70" s="47">
        <f>+(D65/D67)/7*1000</f>
        <v>105.46318289786224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E15"/>
    <mergeCell ref="M15:T15"/>
    <mergeCell ref="F15:L15"/>
  </mergeCells>
  <pageMargins left="0.7" right="0.7" top="0.75" bottom="0.75" header="0.3" footer="0.3"/>
  <pageSetup paperSize="9" scale="13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A2D21-4035-43D1-B1A7-38E7810B430A}">
  <dimension ref="A1:AF239"/>
  <sheetViews>
    <sheetView view="pageBreakPreview" topLeftCell="A13" zoomScale="30" zoomScaleNormal="30" zoomScaleSheetLayoutView="30" workbookViewId="0">
      <selection activeCell="B67" sqref="B67:D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8">
        <v>2</v>
      </c>
      <c r="F11" s="1"/>
      <c r="G11" s="1"/>
      <c r="H11" s="1"/>
      <c r="I11" s="1"/>
      <c r="J11" s="1"/>
      <c r="K11" s="461" t="s">
        <v>72</v>
      </c>
      <c r="L11" s="461"/>
      <c r="M11" s="199"/>
      <c r="N11" s="1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9"/>
      <c r="L12" s="199"/>
      <c r="M12" s="199"/>
      <c r="N12" s="1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9"/>
      <c r="M13" s="199"/>
      <c r="N13" s="199"/>
      <c r="O13" s="199"/>
      <c r="P13" s="199"/>
      <c r="Q13" s="199"/>
      <c r="R13" s="199"/>
      <c r="S13" s="199"/>
      <c r="T13" s="199"/>
      <c r="U13" s="199"/>
      <c r="V13" s="199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8"/>
      <c r="F15" s="466" t="s">
        <v>71</v>
      </c>
      <c r="G15" s="467"/>
      <c r="H15" s="467"/>
      <c r="I15" s="467"/>
      <c r="J15" s="467"/>
      <c r="K15" s="467"/>
      <c r="L15" s="468"/>
      <c r="M15" s="469" t="s">
        <v>8</v>
      </c>
      <c r="N15" s="470"/>
      <c r="O15" s="470"/>
      <c r="P15" s="470"/>
      <c r="Q15" s="470"/>
      <c r="R15" s="470"/>
      <c r="S15" s="470"/>
      <c r="T15" s="471"/>
      <c r="U15" s="12"/>
    </row>
    <row r="16" spans="1:30" ht="39.950000000000003" customHeight="1" x14ac:dyDescent="0.25">
      <c r="A16" s="89" t="s">
        <v>9</v>
      </c>
      <c r="B16" s="135"/>
      <c r="C16" s="136"/>
      <c r="D16" s="137"/>
      <c r="E16" s="195"/>
      <c r="F16" s="136"/>
      <c r="G16" s="137"/>
      <c r="H16" s="137"/>
      <c r="I16" s="137"/>
      <c r="J16" s="137"/>
      <c r="K16" s="137"/>
      <c r="L16" s="195"/>
      <c r="M16" s="196"/>
      <c r="N16" s="136"/>
      <c r="O16" s="136"/>
      <c r="P16" s="136"/>
      <c r="Q16" s="136"/>
      <c r="R16" s="136"/>
      <c r="S16" s="136"/>
      <c r="T16" s="195"/>
      <c r="U16" s="17" t="s">
        <v>10</v>
      </c>
      <c r="W16" s="19"/>
      <c r="X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1">
        <v>4</v>
      </c>
      <c r="F17" s="20">
        <v>1</v>
      </c>
      <c r="G17" s="20">
        <v>2</v>
      </c>
      <c r="H17" s="20">
        <v>3</v>
      </c>
      <c r="I17" s="20">
        <v>4</v>
      </c>
      <c r="J17" s="20">
        <v>5</v>
      </c>
      <c r="K17" s="20">
        <v>6</v>
      </c>
      <c r="L17" s="21">
        <v>7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1">
        <v>8</v>
      </c>
      <c r="U17" s="17"/>
      <c r="W17" s="2"/>
      <c r="X17" s="19"/>
    </row>
    <row r="18" spans="1:32" ht="39.950000000000003" customHeight="1" x14ac:dyDescent="0.25">
      <c r="A18" s="91" t="s">
        <v>12</v>
      </c>
      <c r="B18" s="22">
        <v>27.821500000000004</v>
      </c>
      <c r="C18" s="23">
        <v>44.871600000000001</v>
      </c>
      <c r="D18" s="23">
        <v>54.734000000000016</v>
      </c>
      <c r="E18" s="24">
        <v>59.494799999999998</v>
      </c>
      <c r="F18" s="23">
        <v>69.999500000000012</v>
      </c>
      <c r="G18" s="23">
        <v>79.606100000000012</v>
      </c>
      <c r="H18" s="23">
        <v>87.113599999999991</v>
      </c>
      <c r="I18" s="23">
        <v>71.109499999999997</v>
      </c>
      <c r="J18" s="23">
        <v>58.476999999999997</v>
      </c>
      <c r="K18" s="23">
        <v>57.572799999999994</v>
      </c>
      <c r="L18" s="24">
        <v>47.918999999999997</v>
      </c>
      <c r="M18" s="22">
        <v>38.333199999999998</v>
      </c>
      <c r="N18" s="23">
        <v>71.756399999999999</v>
      </c>
      <c r="O18" s="23">
        <v>87.254599999999996</v>
      </c>
      <c r="P18" s="23">
        <v>76.964000000000013</v>
      </c>
      <c r="Q18" s="23">
        <v>69.250799999999998</v>
      </c>
      <c r="R18" s="23">
        <v>76.089300000000009</v>
      </c>
      <c r="S18" s="23">
        <v>47.253599999999992</v>
      </c>
      <c r="T18" s="24">
        <v>62.902999999999999</v>
      </c>
      <c r="U18" s="25">
        <f t="shared" ref="U18:U25" si="0">SUM(B18:T18)</f>
        <v>1188.5243000000003</v>
      </c>
      <c r="V18" s="138"/>
      <c r="W18" s="2"/>
      <c r="X18" s="19"/>
    </row>
    <row r="19" spans="1:32" ht="39.950000000000003" customHeight="1" x14ac:dyDescent="0.25">
      <c r="A19" s="92" t="s">
        <v>13</v>
      </c>
      <c r="B19" s="22">
        <v>27.821500000000004</v>
      </c>
      <c r="C19" s="23">
        <v>44.871600000000001</v>
      </c>
      <c r="D19" s="23">
        <v>54.734000000000016</v>
      </c>
      <c r="E19" s="24">
        <v>59.494799999999998</v>
      </c>
      <c r="F19" s="23">
        <v>69.999500000000012</v>
      </c>
      <c r="G19" s="23">
        <v>79.606100000000012</v>
      </c>
      <c r="H19" s="23">
        <v>87.113599999999991</v>
      </c>
      <c r="I19" s="23">
        <v>71.109499999999997</v>
      </c>
      <c r="J19" s="23">
        <v>58.476999999999997</v>
      </c>
      <c r="K19" s="23">
        <v>57.572799999999994</v>
      </c>
      <c r="L19" s="24">
        <v>47.918999999999997</v>
      </c>
      <c r="M19" s="22">
        <v>38.333199999999998</v>
      </c>
      <c r="N19" s="23">
        <v>71.756399999999999</v>
      </c>
      <c r="O19" s="23">
        <v>87.254599999999996</v>
      </c>
      <c r="P19" s="23">
        <v>76.964000000000013</v>
      </c>
      <c r="Q19" s="23">
        <v>69.250799999999998</v>
      </c>
      <c r="R19" s="23">
        <v>76.089300000000009</v>
      </c>
      <c r="S19" s="23">
        <v>47.253599999999992</v>
      </c>
      <c r="T19" s="24">
        <v>62.902999999999999</v>
      </c>
      <c r="U19" s="25">
        <f t="shared" si="0"/>
        <v>1188.5243000000003</v>
      </c>
      <c r="W19" s="2"/>
      <c r="X19" s="19"/>
    </row>
    <row r="20" spans="1:32" ht="39.75" customHeight="1" x14ac:dyDescent="0.25">
      <c r="A20" s="91" t="s">
        <v>14</v>
      </c>
      <c r="B20" s="22">
        <v>31.165399999999995</v>
      </c>
      <c r="C20" s="23">
        <v>48.008159999999997</v>
      </c>
      <c r="D20" s="23">
        <v>58.281599999999983</v>
      </c>
      <c r="E20" s="24">
        <v>62.314679999999996</v>
      </c>
      <c r="F20" s="23">
        <v>72.88069999999999</v>
      </c>
      <c r="G20" s="23">
        <v>82.832959999999986</v>
      </c>
      <c r="H20" s="23">
        <v>90.940359999999984</v>
      </c>
      <c r="I20" s="23">
        <v>74.456199999999995</v>
      </c>
      <c r="J20" s="23">
        <v>61.442900000000009</v>
      </c>
      <c r="K20" s="23">
        <v>60.814080000000011</v>
      </c>
      <c r="L20" s="24">
        <v>50.804400000000008</v>
      </c>
      <c r="M20" s="22">
        <v>39.684619999999995</v>
      </c>
      <c r="N20" s="23">
        <v>72.80304000000001</v>
      </c>
      <c r="O20" s="23">
        <v>89.857060000000004</v>
      </c>
      <c r="P20" s="23">
        <v>80.24839999999999</v>
      </c>
      <c r="Q20" s="23">
        <v>72.906479999999988</v>
      </c>
      <c r="R20" s="23">
        <v>80.576580000000007</v>
      </c>
      <c r="S20" s="23">
        <v>50.600159999999995</v>
      </c>
      <c r="T20" s="24">
        <v>67.093899999999991</v>
      </c>
      <c r="U20" s="25">
        <f t="shared" si="0"/>
        <v>1247.7116799999999</v>
      </c>
      <c r="W20" s="2"/>
      <c r="X20" s="19"/>
    </row>
    <row r="21" spans="1:32" ht="39.950000000000003" customHeight="1" x14ac:dyDescent="0.25">
      <c r="A21" s="92" t="s">
        <v>15</v>
      </c>
      <c r="B21" s="22">
        <v>31.165399999999995</v>
      </c>
      <c r="C21" s="23">
        <v>48.008159999999997</v>
      </c>
      <c r="D21" s="23">
        <v>58.281599999999983</v>
      </c>
      <c r="E21" s="24">
        <v>62.314679999999996</v>
      </c>
      <c r="F21" s="23">
        <v>72.88069999999999</v>
      </c>
      <c r="G21" s="23">
        <v>82.832959999999986</v>
      </c>
      <c r="H21" s="23">
        <v>90.940359999999984</v>
      </c>
      <c r="I21" s="23">
        <v>74.456199999999995</v>
      </c>
      <c r="J21" s="23">
        <v>61.442900000000009</v>
      </c>
      <c r="K21" s="23">
        <v>60.814080000000011</v>
      </c>
      <c r="L21" s="24">
        <v>50.804400000000008</v>
      </c>
      <c r="M21" s="22">
        <v>39.684619999999995</v>
      </c>
      <c r="N21" s="23">
        <v>72.80304000000001</v>
      </c>
      <c r="O21" s="23">
        <v>89.857060000000004</v>
      </c>
      <c r="P21" s="23">
        <v>80.24839999999999</v>
      </c>
      <c r="Q21" s="23">
        <v>72.906479999999988</v>
      </c>
      <c r="R21" s="23">
        <v>80.576580000000007</v>
      </c>
      <c r="S21" s="23">
        <v>50.600159999999995</v>
      </c>
      <c r="T21" s="24">
        <v>67.093899999999991</v>
      </c>
      <c r="U21" s="25">
        <f t="shared" si="0"/>
        <v>1247.7116799999999</v>
      </c>
      <c r="W21" s="2"/>
      <c r="X21" s="19"/>
    </row>
    <row r="22" spans="1:32" ht="39.950000000000003" customHeight="1" x14ac:dyDescent="0.25">
      <c r="A22" s="91" t="s">
        <v>16</v>
      </c>
      <c r="B22" s="22">
        <v>31.165399999999995</v>
      </c>
      <c r="C22" s="23">
        <v>48.008159999999997</v>
      </c>
      <c r="D22" s="23">
        <v>58.281599999999983</v>
      </c>
      <c r="E22" s="24">
        <v>62.314679999999996</v>
      </c>
      <c r="F22" s="23">
        <v>72.88069999999999</v>
      </c>
      <c r="G22" s="23">
        <v>82.832959999999986</v>
      </c>
      <c r="H22" s="23">
        <v>90.940359999999984</v>
      </c>
      <c r="I22" s="23">
        <v>74.456199999999995</v>
      </c>
      <c r="J22" s="23">
        <v>61.442900000000009</v>
      </c>
      <c r="K22" s="23">
        <v>60.814080000000011</v>
      </c>
      <c r="L22" s="24">
        <v>50.804400000000008</v>
      </c>
      <c r="M22" s="22">
        <v>39.684619999999995</v>
      </c>
      <c r="N22" s="23">
        <v>72.80304000000001</v>
      </c>
      <c r="O22" s="23">
        <v>89.857060000000004</v>
      </c>
      <c r="P22" s="23">
        <v>80.24839999999999</v>
      </c>
      <c r="Q22" s="23">
        <v>72.906479999999988</v>
      </c>
      <c r="R22" s="23">
        <v>80.576580000000007</v>
      </c>
      <c r="S22" s="23">
        <v>50.600159999999995</v>
      </c>
      <c r="T22" s="24">
        <v>67.093899999999991</v>
      </c>
      <c r="U22" s="25">
        <f t="shared" si="0"/>
        <v>1247.7116799999999</v>
      </c>
      <c r="W22" s="2"/>
      <c r="X22" s="19"/>
    </row>
    <row r="23" spans="1:32" ht="39.950000000000003" customHeight="1" x14ac:dyDescent="0.25">
      <c r="A23" s="92" t="s">
        <v>17</v>
      </c>
      <c r="B23" s="22">
        <v>31.165399999999995</v>
      </c>
      <c r="C23" s="23">
        <v>48.008159999999997</v>
      </c>
      <c r="D23" s="23">
        <v>58.281599999999983</v>
      </c>
      <c r="E23" s="24">
        <v>62.314679999999996</v>
      </c>
      <c r="F23" s="23">
        <v>72.88069999999999</v>
      </c>
      <c r="G23" s="23">
        <v>82.832959999999986</v>
      </c>
      <c r="H23" s="23">
        <v>90.940359999999984</v>
      </c>
      <c r="I23" s="23">
        <v>74.456199999999995</v>
      </c>
      <c r="J23" s="23">
        <v>61.442900000000009</v>
      </c>
      <c r="K23" s="23">
        <v>60.814080000000011</v>
      </c>
      <c r="L23" s="24">
        <v>50.804400000000008</v>
      </c>
      <c r="M23" s="22">
        <v>39.684619999999995</v>
      </c>
      <c r="N23" s="23">
        <v>72.80304000000001</v>
      </c>
      <c r="O23" s="23">
        <v>89.857060000000004</v>
      </c>
      <c r="P23" s="23">
        <v>80.24839999999999</v>
      </c>
      <c r="Q23" s="23">
        <v>72.906479999999988</v>
      </c>
      <c r="R23" s="23">
        <v>80.576580000000007</v>
      </c>
      <c r="S23" s="23">
        <v>50.600159999999995</v>
      </c>
      <c r="T23" s="24">
        <v>67.093899999999991</v>
      </c>
      <c r="U23" s="25">
        <f t="shared" si="0"/>
        <v>1247.7116799999999</v>
      </c>
      <c r="W23" s="2"/>
      <c r="X23" s="19"/>
    </row>
    <row r="24" spans="1:32" ht="39.950000000000003" customHeight="1" x14ac:dyDescent="0.25">
      <c r="A24" s="91" t="s">
        <v>18</v>
      </c>
      <c r="B24" s="22">
        <v>31.165399999999995</v>
      </c>
      <c r="C24" s="23">
        <v>48.008159999999997</v>
      </c>
      <c r="D24" s="23">
        <v>58.281599999999983</v>
      </c>
      <c r="E24" s="24">
        <v>62.314679999999996</v>
      </c>
      <c r="F24" s="23">
        <v>72.88069999999999</v>
      </c>
      <c r="G24" s="23">
        <v>82.832959999999986</v>
      </c>
      <c r="H24" s="23">
        <v>90.940359999999984</v>
      </c>
      <c r="I24" s="23">
        <v>74.456199999999995</v>
      </c>
      <c r="J24" s="23">
        <v>61.442900000000009</v>
      </c>
      <c r="K24" s="23">
        <v>60.814080000000011</v>
      </c>
      <c r="L24" s="24">
        <v>50.804400000000008</v>
      </c>
      <c r="M24" s="22">
        <v>39.684619999999995</v>
      </c>
      <c r="N24" s="23">
        <v>72.80304000000001</v>
      </c>
      <c r="O24" s="23">
        <v>89.857060000000004</v>
      </c>
      <c r="P24" s="23">
        <v>80.24839999999999</v>
      </c>
      <c r="Q24" s="23">
        <v>72.906479999999988</v>
      </c>
      <c r="R24" s="23">
        <v>80.576580000000007</v>
      </c>
      <c r="S24" s="23">
        <v>50.600159999999995</v>
      </c>
      <c r="T24" s="24">
        <v>67.093899999999991</v>
      </c>
      <c r="U24" s="25">
        <f t="shared" si="0"/>
        <v>1247.7116799999999</v>
      </c>
      <c r="W24" s="2"/>
    </row>
    <row r="25" spans="1:32" ht="41.45" customHeight="1" x14ac:dyDescent="0.25">
      <c r="A25" s="92" t="s">
        <v>10</v>
      </c>
      <c r="B25" s="26">
        <f t="shared" ref="B25:L25" si="1">SUM(B18:B24)</f>
        <v>211.47</v>
      </c>
      <c r="C25" s="27">
        <f t="shared" si="1"/>
        <v>329.78399999999999</v>
      </c>
      <c r="D25" s="27">
        <f t="shared" si="1"/>
        <v>400.87599999999992</v>
      </c>
      <c r="E25" s="28">
        <f t="shared" si="1"/>
        <v>430.56300000000005</v>
      </c>
      <c r="F25" s="27">
        <f t="shared" si="1"/>
        <v>504.40249999999997</v>
      </c>
      <c r="G25" s="27">
        <f t="shared" si="1"/>
        <v>573.37699999999984</v>
      </c>
      <c r="H25" s="27">
        <f t="shared" si="1"/>
        <v>628.92899999999986</v>
      </c>
      <c r="I25" s="27">
        <f t="shared" si="1"/>
        <v>514.49999999999989</v>
      </c>
      <c r="J25" s="27">
        <f t="shared" si="1"/>
        <v>424.16850000000005</v>
      </c>
      <c r="K25" s="27">
        <f t="shared" si="1"/>
        <v>419.21600000000001</v>
      </c>
      <c r="L25" s="28">
        <f t="shared" si="1"/>
        <v>349.86</v>
      </c>
      <c r="M25" s="26">
        <f>SUM(M18:M24)</f>
        <v>275.08949999999999</v>
      </c>
      <c r="N25" s="27">
        <f t="shared" ref="N25:P25" si="2">SUM(N18:N24)</f>
        <v>507.52800000000002</v>
      </c>
      <c r="O25" s="27">
        <f t="shared" si="2"/>
        <v>623.79450000000008</v>
      </c>
      <c r="P25" s="27">
        <f t="shared" si="2"/>
        <v>555.16999999999996</v>
      </c>
      <c r="Q25" s="27">
        <f>SUM(Q18:Q24)</f>
        <v>503.03399999999993</v>
      </c>
      <c r="R25" s="27">
        <f t="shared" ref="R25:T25" si="3">SUM(R18:R24)</f>
        <v>555.06150000000014</v>
      </c>
      <c r="S25" s="27">
        <f t="shared" si="3"/>
        <v>347.50799999999998</v>
      </c>
      <c r="T25" s="28">
        <f t="shared" si="3"/>
        <v>461.27549999999985</v>
      </c>
      <c r="U25" s="25">
        <f t="shared" si="0"/>
        <v>8615.607</v>
      </c>
    </row>
    <row r="26" spans="1:32" s="2" customFormat="1" ht="36.75" customHeight="1" x14ac:dyDescent="0.25">
      <c r="A26" s="93" t="s">
        <v>19</v>
      </c>
      <c r="B26" s="29">
        <v>106</v>
      </c>
      <c r="C26" s="30">
        <v>104</v>
      </c>
      <c r="D26" s="30">
        <v>103</v>
      </c>
      <c r="E26" s="31">
        <v>101.5</v>
      </c>
      <c r="F26" s="30">
        <v>102.5</v>
      </c>
      <c r="G26" s="30">
        <v>101</v>
      </c>
      <c r="H26" s="30">
        <v>100.5</v>
      </c>
      <c r="I26" s="30">
        <v>100</v>
      </c>
      <c r="J26" s="30">
        <v>99.5</v>
      </c>
      <c r="K26" s="30">
        <v>98.5</v>
      </c>
      <c r="L26" s="31">
        <v>98</v>
      </c>
      <c r="M26" s="29">
        <v>106.5</v>
      </c>
      <c r="N26" s="30">
        <v>106</v>
      </c>
      <c r="O26" s="30">
        <v>103.5</v>
      </c>
      <c r="P26" s="30">
        <v>103</v>
      </c>
      <c r="Q26" s="30">
        <v>101.5</v>
      </c>
      <c r="R26" s="30">
        <v>100.5</v>
      </c>
      <c r="S26" s="30">
        <v>98.5</v>
      </c>
      <c r="T26" s="31">
        <v>98.5</v>
      </c>
      <c r="U26" s="32">
        <f>+((U25/U27)/7)*1000</f>
        <v>101.5177334213131</v>
      </c>
    </row>
    <row r="27" spans="1:32" s="2" customFormat="1" ht="33" customHeight="1" x14ac:dyDescent="0.25">
      <c r="A27" s="94" t="s">
        <v>20</v>
      </c>
      <c r="B27" s="33">
        <v>285</v>
      </c>
      <c r="C27" s="34">
        <v>453</v>
      </c>
      <c r="D27" s="34">
        <v>556</v>
      </c>
      <c r="E27" s="35">
        <v>606</v>
      </c>
      <c r="F27" s="34">
        <v>703</v>
      </c>
      <c r="G27" s="34">
        <v>811</v>
      </c>
      <c r="H27" s="34">
        <v>894</v>
      </c>
      <c r="I27" s="34">
        <v>735</v>
      </c>
      <c r="J27" s="34">
        <v>609</v>
      </c>
      <c r="K27" s="34">
        <v>608</v>
      </c>
      <c r="L27" s="35">
        <v>510</v>
      </c>
      <c r="M27" s="33">
        <v>369</v>
      </c>
      <c r="N27" s="34">
        <v>684</v>
      </c>
      <c r="O27" s="34">
        <v>861</v>
      </c>
      <c r="P27" s="34">
        <v>770</v>
      </c>
      <c r="Q27" s="34">
        <v>708</v>
      </c>
      <c r="R27" s="34">
        <v>789</v>
      </c>
      <c r="S27" s="34">
        <v>504</v>
      </c>
      <c r="T27" s="35">
        <v>669</v>
      </c>
      <c r="U27" s="36">
        <f>SUM(B27:T27)</f>
        <v>12124</v>
      </c>
      <c r="V27" s="2">
        <f>((U25*1000)/U27)/7</f>
        <v>101.5177334213131</v>
      </c>
    </row>
    <row r="28" spans="1:32" s="2" customFormat="1" ht="33" customHeight="1" x14ac:dyDescent="0.25">
      <c r="A28" s="95" t="s">
        <v>21</v>
      </c>
      <c r="B28" s="37">
        <f>((B27*B26)*7/1000-B18-B19)/5</f>
        <v>31.165399999999995</v>
      </c>
      <c r="C28" s="38">
        <f t="shared" ref="C28:T28" si="4">((C27*C26)*7/1000-C18-C19)/5</f>
        <v>48.008159999999997</v>
      </c>
      <c r="D28" s="38">
        <f t="shared" si="4"/>
        <v>58.281599999999983</v>
      </c>
      <c r="E28" s="39">
        <f t="shared" si="4"/>
        <v>62.314679999999996</v>
      </c>
      <c r="F28" s="38">
        <f t="shared" si="4"/>
        <v>72.88069999999999</v>
      </c>
      <c r="G28" s="38">
        <f t="shared" si="4"/>
        <v>82.832959999999986</v>
      </c>
      <c r="H28" s="38">
        <f t="shared" si="4"/>
        <v>90.940359999999984</v>
      </c>
      <c r="I28" s="38">
        <f t="shared" si="4"/>
        <v>74.456199999999995</v>
      </c>
      <c r="J28" s="38">
        <f t="shared" si="4"/>
        <v>61.442900000000009</v>
      </c>
      <c r="K28" s="38">
        <f t="shared" si="4"/>
        <v>60.814080000000011</v>
      </c>
      <c r="L28" s="39">
        <f t="shared" si="4"/>
        <v>50.804400000000008</v>
      </c>
      <c r="M28" s="37">
        <f t="shared" si="4"/>
        <v>39.684619999999995</v>
      </c>
      <c r="N28" s="38">
        <f t="shared" si="4"/>
        <v>72.80304000000001</v>
      </c>
      <c r="O28" s="38">
        <f t="shared" si="4"/>
        <v>89.857060000000004</v>
      </c>
      <c r="P28" s="38">
        <f t="shared" si="4"/>
        <v>80.24839999999999</v>
      </c>
      <c r="Q28" s="38">
        <f t="shared" si="4"/>
        <v>72.906479999999988</v>
      </c>
      <c r="R28" s="38">
        <f t="shared" si="4"/>
        <v>80.576580000000007</v>
      </c>
      <c r="S28" s="38">
        <f t="shared" si="4"/>
        <v>50.600159999999995</v>
      </c>
      <c r="T28" s="39">
        <f t="shared" si="4"/>
        <v>67.093899999999991</v>
      </c>
      <c r="U28" s="40"/>
    </row>
    <row r="29" spans="1:32" ht="33.75" customHeight="1" x14ac:dyDescent="0.25">
      <c r="A29" s="96" t="s">
        <v>22</v>
      </c>
      <c r="B29" s="41">
        <f t="shared" ref="B29:C29" si="5">((B27*B26)*7)/1000</f>
        <v>211.47</v>
      </c>
      <c r="C29" s="42">
        <f t="shared" si="5"/>
        <v>329.78399999999999</v>
      </c>
      <c r="D29" s="42">
        <f>((D27*D26)*7)/1000</f>
        <v>400.87599999999998</v>
      </c>
      <c r="E29" s="87">
        <f>((E27*E26)*7)/1000</f>
        <v>430.56299999999999</v>
      </c>
      <c r="F29" s="42">
        <f t="shared" ref="F29" si="6">((F27*F26)*7)/1000</f>
        <v>504.40249999999997</v>
      </c>
      <c r="G29" s="42">
        <f>((G27*G26)*7)/1000</f>
        <v>573.37699999999995</v>
      </c>
      <c r="H29" s="42">
        <f t="shared" ref="H29:K29" si="7">((H27*H26)*7)/1000</f>
        <v>628.92899999999997</v>
      </c>
      <c r="I29" s="42">
        <f t="shared" si="7"/>
        <v>514.5</v>
      </c>
      <c r="J29" s="42">
        <f t="shared" si="7"/>
        <v>424.16849999999999</v>
      </c>
      <c r="K29" s="42">
        <f t="shared" si="7"/>
        <v>419.21600000000001</v>
      </c>
      <c r="L29" s="87">
        <f>((L27*L26)*7)/1000</f>
        <v>349.86</v>
      </c>
      <c r="M29" s="41">
        <f>((M27*M26)*7)/1000</f>
        <v>275.08949999999999</v>
      </c>
      <c r="N29" s="42">
        <f>((N27*N26)*7)/1000</f>
        <v>507.52800000000002</v>
      </c>
      <c r="O29" s="42">
        <f t="shared" ref="O29:T29" si="8">((O27*O26)*7)/1000</f>
        <v>623.79449999999997</v>
      </c>
      <c r="P29" s="42">
        <f t="shared" si="8"/>
        <v>555.16999999999996</v>
      </c>
      <c r="Q29" s="43">
        <f t="shared" si="8"/>
        <v>503.03399999999999</v>
      </c>
      <c r="R29" s="43">
        <f t="shared" si="8"/>
        <v>555.06150000000002</v>
      </c>
      <c r="S29" s="43">
        <f t="shared" si="8"/>
        <v>347.50799999999998</v>
      </c>
      <c r="T29" s="44">
        <f t="shared" si="8"/>
        <v>461.27550000000002</v>
      </c>
      <c r="U29" s="45"/>
    </row>
    <row r="30" spans="1:32" ht="33.75" customHeight="1" thickBot="1" x14ac:dyDescent="0.3">
      <c r="A30" s="97" t="s">
        <v>23</v>
      </c>
      <c r="B30" s="46">
        <f t="shared" ref="B30:C30" si="9">+(B25/B27)/7*1000</f>
        <v>106</v>
      </c>
      <c r="C30" s="47">
        <f t="shared" si="9"/>
        <v>104</v>
      </c>
      <c r="D30" s="47">
        <f>+(D25/D27)/7*1000</f>
        <v>102.99999999999999</v>
      </c>
      <c r="E30" s="48">
        <f t="shared" ref="E30:F30" si="10">+(E25/E27)/7*1000</f>
        <v>101.5</v>
      </c>
      <c r="F30" s="47">
        <f t="shared" si="10"/>
        <v>102.5</v>
      </c>
      <c r="G30" s="47">
        <f>+(G25/G27)/7*1000</f>
        <v>100.99999999999997</v>
      </c>
      <c r="H30" s="47">
        <f t="shared" ref="H30:L30" si="11">+(H25/H27)/7*1000</f>
        <v>100.49999999999996</v>
      </c>
      <c r="I30" s="47">
        <f t="shared" si="11"/>
        <v>99.999999999999972</v>
      </c>
      <c r="J30" s="47">
        <f t="shared" si="11"/>
        <v>99.500000000000014</v>
      </c>
      <c r="K30" s="47">
        <f t="shared" si="11"/>
        <v>98.5</v>
      </c>
      <c r="L30" s="48">
        <f t="shared" si="11"/>
        <v>98</v>
      </c>
      <c r="M30" s="46">
        <f>+(M25/M27)/7*1000</f>
        <v>106.5</v>
      </c>
      <c r="N30" s="47">
        <f t="shared" ref="N30:T30" si="12">+(N25/N27)/7*1000</f>
        <v>106</v>
      </c>
      <c r="O30" s="47">
        <f t="shared" si="12"/>
        <v>103.50000000000003</v>
      </c>
      <c r="P30" s="47">
        <f t="shared" si="12"/>
        <v>103</v>
      </c>
      <c r="Q30" s="47">
        <f t="shared" si="12"/>
        <v>101.5</v>
      </c>
      <c r="R30" s="47">
        <f t="shared" si="12"/>
        <v>100.50000000000001</v>
      </c>
      <c r="S30" s="47">
        <f t="shared" si="12"/>
        <v>98.5</v>
      </c>
      <c r="T30" s="48">
        <f t="shared" si="12"/>
        <v>98.499999999999957</v>
      </c>
      <c r="U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3" t="s">
        <v>8</v>
      </c>
      <c r="M36" s="453"/>
      <c r="N36" s="453"/>
      <c r="O36" s="453"/>
      <c r="P36" s="45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17.496600000000001</v>
      </c>
      <c r="C39" s="79">
        <v>58.576099999999997</v>
      </c>
      <c r="D39" s="79">
        <v>76.573499999999996</v>
      </c>
      <c r="E39" s="79">
        <v>59.702200000000005</v>
      </c>
      <c r="F39" s="79">
        <v>80.48769999999999</v>
      </c>
      <c r="G39" s="79">
        <v>65.503999999999991</v>
      </c>
      <c r="H39" s="79"/>
      <c r="I39" s="101">
        <f t="shared" ref="I39:I46" si="13">SUM(B39:H39)</f>
        <v>358.34010000000001</v>
      </c>
      <c r="J39" s="138"/>
      <c r="K39" s="91" t="s">
        <v>12</v>
      </c>
      <c r="L39" s="79">
        <v>7.3</v>
      </c>
      <c r="M39" s="79">
        <v>11.1</v>
      </c>
      <c r="N39" s="79">
        <v>20.6</v>
      </c>
      <c r="O39" s="79"/>
      <c r="P39" s="79"/>
      <c r="Q39" s="101">
        <f t="shared" ref="Q39:Q46" si="14">SUM(L39:P39)</f>
        <v>39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17.496600000000001</v>
      </c>
      <c r="C40" s="79">
        <v>58.576099999999997</v>
      </c>
      <c r="D40" s="79">
        <v>76.573499999999996</v>
      </c>
      <c r="E40" s="79">
        <v>59.702200000000005</v>
      </c>
      <c r="F40" s="79">
        <v>80.48769999999999</v>
      </c>
      <c r="G40" s="79">
        <v>65.503999999999991</v>
      </c>
      <c r="H40" s="79"/>
      <c r="I40" s="101">
        <f t="shared" si="13"/>
        <v>358.34010000000001</v>
      </c>
      <c r="J40" s="2"/>
      <c r="K40" s="92" t="s">
        <v>13</v>
      </c>
      <c r="L40" s="79">
        <v>7.3</v>
      </c>
      <c r="M40" s="79">
        <v>11.1</v>
      </c>
      <c r="N40" s="79">
        <v>20.6</v>
      </c>
      <c r="O40" s="79"/>
      <c r="P40" s="79"/>
      <c r="Q40" s="101">
        <f t="shared" si="14"/>
        <v>39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17.814959999999999</v>
      </c>
      <c r="C41" s="23">
        <v>60.176859999999998</v>
      </c>
      <c r="D41" s="23">
        <v>79.148100000000028</v>
      </c>
      <c r="E41" s="23">
        <v>62.231719999999996</v>
      </c>
      <c r="F41" s="23">
        <v>84.163819999999987</v>
      </c>
      <c r="G41" s="23">
        <v>69.636799999999994</v>
      </c>
      <c r="H41" s="23"/>
      <c r="I41" s="101">
        <f t="shared" si="13"/>
        <v>373.17225999999999</v>
      </c>
      <c r="J41" s="2"/>
      <c r="K41" s="91" t="s">
        <v>14</v>
      </c>
      <c r="L41" s="79">
        <v>7.7</v>
      </c>
      <c r="M41" s="79">
        <v>11.7</v>
      </c>
      <c r="N41" s="79">
        <v>21.8</v>
      </c>
      <c r="O41" s="79"/>
      <c r="P41" s="23"/>
      <c r="Q41" s="101">
        <f t="shared" si="14"/>
        <v>41.2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17.814959999999999</v>
      </c>
      <c r="C42" s="79">
        <v>60.176859999999998</v>
      </c>
      <c r="D42" s="79">
        <v>79.148100000000028</v>
      </c>
      <c r="E42" s="79">
        <v>62.231719999999996</v>
      </c>
      <c r="F42" s="79">
        <v>84.163819999999987</v>
      </c>
      <c r="G42" s="79">
        <v>69.636799999999994</v>
      </c>
      <c r="H42" s="79"/>
      <c r="I42" s="101">
        <f t="shared" si="13"/>
        <v>373.17225999999999</v>
      </c>
      <c r="J42" s="2"/>
      <c r="K42" s="92" t="s">
        <v>15</v>
      </c>
      <c r="L42" s="79">
        <v>7.7</v>
      </c>
      <c r="M42" s="79">
        <v>11.7</v>
      </c>
      <c r="N42" s="79">
        <v>21.9</v>
      </c>
      <c r="O42" s="79"/>
      <c r="P42" s="79"/>
      <c r="Q42" s="101">
        <f t="shared" si="14"/>
        <v>41.3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17.814959999999999</v>
      </c>
      <c r="C43" s="79">
        <v>60.176859999999998</v>
      </c>
      <c r="D43" s="79">
        <v>79.148100000000028</v>
      </c>
      <c r="E43" s="79">
        <v>62.231719999999996</v>
      </c>
      <c r="F43" s="79">
        <v>84.163819999999987</v>
      </c>
      <c r="G43" s="79">
        <v>69.636799999999994</v>
      </c>
      <c r="H43" s="79"/>
      <c r="I43" s="101">
        <f t="shared" si="13"/>
        <v>373.17225999999999</v>
      </c>
      <c r="J43" s="2"/>
      <c r="K43" s="91" t="s">
        <v>16</v>
      </c>
      <c r="L43" s="79">
        <v>7.7</v>
      </c>
      <c r="M43" s="79">
        <v>11.7</v>
      </c>
      <c r="N43" s="79">
        <v>21.9</v>
      </c>
      <c r="O43" s="79"/>
      <c r="P43" s="79"/>
      <c r="Q43" s="101">
        <f t="shared" si="14"/>
        <v>41.3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17.814959999999999</v>
      </c>
      <c r="C44" s="79">
        <v>60.176859999999998</v>
      </c>
      <c r="D44" s="79">
        <v>79.148100000000028</v>
      </c>
      <c r="E44" s="79">
        <v>62.231719999999996</v>
      </c>
      <c r="F44" s="79">
        <v>84.163819999999987</v>
      </c>
      <c r="G44" s="79">
        <v>69.636799999999994</v>
      </c>
      <c r="H44" s="79"/>
      <c r="I44" s="101">
        <f t="shared" si="13"/>
        <v>373.17225999999999</v>
      </c>
      <c r="J44" s="2"/>
      <c r="K44" s="92" t="s">
        <v>17</v>
      </c>
      <c r="L44" s="79">
        <v>7.7</v>
      </c>
      <c r="M44" s="79">
        <v>11.8</v>
      </c>
      <c r="N44" s="79">
        <v>21.9</v>
      </c>
      <c r="O44" s="79"/>
      <c r="P44" s="79"/>
      <c r="Q44" s="101">
        <f t="shared" si="14"/>
        <v>41.4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17.814959999999999</v>
      </c>
      <c r="C45" s="79">
        <v>60.176859999999998</v>
      </c>
      <c r="D45" s="79">
        <v>79.148100000000028</v>
      </c>
      <c r="E45" s="79">
        <v>62.231719999999996</v>
      </c>
      <c r="F45" s="79">
        <v>84.163819999999987</v>
      </c>
      <c r="G45" s="79">
        <v>69.636799999999994</v>
      </c>
      <c r="H45" s="79"/>
      <c r="I45" s="101">
        <f t="shared" si="13"/>
        <v>373.17225999999999</v>
      </c>
      <c r="J45" s="2"/>
      <c r="K45" s="91" t="s">
        <v>18</v>
      </c>
      <c r="L45" s="79">
        <v>7.8</v>
      </c>
      <c r="M45" s="79">
        <v>11.8</v>
      </c>
      <c r="N45" s="79">
        <v>21.9</v>
      </c>
      <c r="O45" s="79"/>
      <c r="P45" s="79"/>
      <c r="Q45" s="101">
        <f t="shared" si="14"/>
        <v>41.5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124.068</v>
      </c>
      <c r="C46" s="27">
        <f t="shared" si="15"/>
        <v>418.03649999999993</v>
      </c>
      <c r="D46" s="27">
        <f t="shared" si="15"/>
        <v>548.88750000000005</v>
      </c>
      <c r="E46" s="27">
        <f t="shared" si="15"/>
        <v>430.56299999999999</v>
      </c>
      <c r="F46" s="27">
        <f t="shared" si="15"/>
        <v>581.79449999999997</v>
      </c>
      <c r="G46" s="27">
        <f t="shared" si="15"/>
        <v>479.19199999999995</v>
      </c>
      <c r="H46" s="27">
        <f t="shared" si="15"/>
        <v>0</v>
      </c>
      <c r="I46" s="101">
        <f t="shared" si="13"/>
        <v>2582.5414999999998</v>
      </c>
      <c r="K46" s="77" t="s">
        <v>10</v>
      </c>
      <c r="L46" s="81">
        <f>SUM(L39:L45)</f>
        <v>53.2</v>
      </c>
      <c r="M46" s="27">
        <f>SUM(M39:M45)</f>
        <v>80.899999999999991</v>
      </c>
      <c r="N46" s="27">
        <f>SUM(N39:N45)</f>
        <v>150.60000000000002</v>
      </c>
      <c r="O46" s="27">
        <f>SUM(O39:O45)</f>
        <v>0</v>
      </c>
      <c r="P46" s="27">
        <f>SUM(P39:P45)</f>
        <v>0</v>
      </c>
      <c r="Q46" s="101">
        <f t="shared" si="14"/>
        <v>284.70000000000005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105.5</v>
      </c>
      <c r="C47" s="30">
        <v>103.5</v>
      </c>
      <c r="D47" s="30">
        <v>102.5</v>
      </c>
      <c r="E47" s="30">
        <v>101</v>
      </c>
      <c r="F47" s="30">
        <v>100.5</v>
      </c>
      <c r="G47" s="30">
        <v>99.5</v>
      </c>
      <c r="H47" s="30"/>
      <c r="I47" s="102">
        <f>+((I46/I48)/7)*1000</f>
        <v>101.52297743533296</v>
      </c>
      <c r="K47" s="110" t="s">
        <v>19</v>
      </c>
      <c r="L47" s="82">
        <v>108.5</v>
      </c>
      <c r="M47" s="30">
        <v>107</v>
      </c>
      <c r="N47" s="30">
        <v>107</v>
      </c>
      <c r="O47" s="30"/>
      <c r="P47" s="30"/>
      <c r="Q47" s="102">
        <f>+((Q46/Q48)/7)*1000</f>
        <v>107.31247644176405</v>
      </c>
      <c r="R47" s="63"/>
      <c r="S47" s="63"/>
    </row>
    <row r="48" spans="1:30" ht="33.75" customHeight="1" x14ac:dyDescent="0.25">
      <c r="A48" s="94" t="s">
        <v>20</v>
      </c>
      <c r="B48" s="83">
        <v>168</v>
      </c>
      <c r="C48" s="34">
        <v>577</v>
      </c>
      <c r="D48" s="34">
        <v>765</v>
      </c>
      <c r="E48" s="34">
        <v>609</v>
      </c>
      <c r="F48" s="34">
        <v>827</v>
      </c>
      <c r="G48" s="34">
        <v>688</v>
      </c>
      <c r="H48" s="34"/>
      <c r="I48" s="103">
        <f>SUM(B48:H48)</f>
        <v>3634</v>
      </c>
      <c r="J48" s="64"/>
      <c r="K48" s="94" t="s">
        <v>20</v>
      </c>
      <c r="L48" s="106">
        <v>70</v>
      </c>
      <c r="M48" s="65">
        <v>108</v>
      </c>
      <c r="N48" s="65">
        <v>201</v>
      </c>
      <c r="O48" s="65"/>
      <c r="P48" s="65"/>
      <c r="Q48" s="112">
        <f>SUM(L48:P48)</f>
        <v>379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6">((B48*B47)*7/1000-B39-B40)/5</f>
        <v>17.814959999999999</v>
      </c>
      <c r="C49" s="38">
        <f t="shared" si="16"/>
        <v>60.176859999999998</v>
      </c>
      <c r="D49" s="38">
        <f t="shared" si="16"/>
        <v>79.148100000000028</v>
      </c>
      <c r="E49" s="38">
        <f t="shared" si="16"/>
        <v>62.231719999999996</v>
      </c>
      <c r="F49" s="38">
        <f t="shared" si="16"/>
        <v>84.163819999999987</v>
      </c>
      <c r="G49" s="38">
        <f t="shared" si="16"/>
        <v>69.636799999999994</v>
      </c>
      <c r="H49" s="38">
        <f t="shared" si="16"/>
        <v>0</v>
      </c>
      <c r="I49" s="104">
        <f>((I46*1000)/I48)/7</f>
        <v>101.52297743533298</v>
      </c>
      <c r="K49" s="95" t="s">
        <v>21</v>
      </c>
      <c r="L49" s="84">
        <f t="shared" ref="L49:P49" si="17">((L48*L47)*7/1000-L39-L40)/5</f>
        <v>7.713000000000001</v>
      </c>
      <c r="M49" s="38">
        <f t="shared" si="17"/>
        <v>11.7384</v>
      </c>
      <c r="N49" s="38">
        <f t="shared" si="17"/>
        <v>21.869800000000005</v>
      </c>
      <c r="O49" s="38">
        <f t="shared" si="17"/>
        <v>0</v>
      </c>
      <c r="P49" s="38">
        <f t="shared" si="17"/>
        <v>0</v>
      </c>
      <c r="Q49" s="113">
        <f>((Q46*1000)/Q48)/7</f>
        <v>107.31247644176406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18">((B48*B47)*7)/1000</f>
        <v>124.068</v>
      </c>
      <c r="C50" s="42">
        <f t="shared" si="18"/>
        <v>418.03649999999999</v>
      </c>
      <c r="D50" s="42">
        <f t="shared" si="18"/>
        <v>548.88750000000005</v>
      </c>
      <c r="E50" s="42">
        <f t="shared" si="18"/>
        <v>430.56299999999999</v>
      </c>
      <c r="F50" s="42">
        <f t="shared" si="18"/>
        <v>581.79449999999997</v>
      </c>
      <c r="G50" s="42">
        <f t="shared" si="18"/>
        <v>479.19200000000001</v>
      </c>
      <c r="H50" s="42">
        <f t="shared" si="18"/>
        <v>0</v>
      </c>
      <c r="I50" s="87"/>
      <c r="K50" s="96" t="s">
        <v>22</v>
      </c>
      <c r="L50" s="85">
        <f>((L48*L47)*7)/1000</f>
        <v>53.164999999999999</v>
      </c>
      <c r="M50" s="42">
        <f>((M48*M47)*7)/1000</f>
        <v>80.891999999999996</v>
      </c>
      <c r="N50" s="42">
        <f>((N48*N47)*7)/1000</f>
        <v>150.54900000000001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19">+(B46/B48)/7*1000</f>
        <v>105.5</v>
      </c>
      <c r="C51" s="47">
        <f t="shared" si="19"/>
        <v>103.5</v>
      </c>
      <c r="D51" s="47">
        <f t="shared" si="19"/>
        <v>102.50000000000001</v>
      </c>
      <c r="E51" s="47">
        <f t="shared" si="19"/>
        <v>100.99999999999999</v>
      </c>
      <c r="F51" s="47">
        <f t="shared" si="19"/>
        <v>100.5</v>
      </c>
      <c r="G51" s="47">
        <f t="shared" si="19"/>
        <v>99.499999999999986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108.57142857142857</v>
      </c>
      <c r="M51" s="47">
        <f>+(M46/M48)/7*1000</f>
        <v>107.010582010582</v>
      </c>
      <c r="N51" s="47">
        <f>+(N46/N48)/7*1000</f>
        <v>107.0362473347548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52" t="s">
        <v>25</v>
      </c>
      <c r="C55" s="453"/>
      <c r="D55" s="453"/>
      <c r="E55" s="453"/>
      <c r="F55" s="4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45.6</v>
      </c>
      <c r="C58" s="79">
        <v>46.1</v>
      </c>
      <c r="D58" s="79">
        <v>44.8</v>
      </c>
      <c r="E58" s="79"/>
      <c r="F58" s="79"/>
      <c r="G58" s="101">
        <f t="shared" ref="G58:G65" si="20">SUM(B58:F58)</f>
        <v>136.5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45.6</v>
      </c>
      <c r="C59" s="79">
        <v>46.1</v>
      </c>
      <c r="D59" s="79">
        <v>44.8</v>
      </c>
      <c r="E59" s="79"/>
      <c r="F59" s="79"/>
      <c r="G59" s="101">
        <f t="shared" si="20"/>
        <v>136.5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48.5</v>
      </c>
      <c r="C60" s="23">
        <v>48.8</v>
      </c>
      <c r="D60" s="23">
        <v>47.5</v>
      </c>
      <c r="E60" s="23"/>
      <c r="F60" s="23"/>
      <c r="G60" s="101">
        <f t="shared" si="20"/>
        <v>144.80000000000001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48.6</v>
      </c>
      <c r="C61" s="23">
        <v>48.8</v>
      </c>
      <c r="D61" s="23">
        <v>47.5</v>
      </c>
      <c r="E61" s="79"/>
      <c r="F61" s="79"/>
      <c r="G61" s="101">
        <f t="shared" si="20"/>
        <v>144.9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48.6</v>
      </c>
      <c r="C62" s="23">
        <v>48.8</v>
      </c>
      <c r="D62" s="23">
        <v>47.5</v>
      </c>
      <c r="E62" s="79"/>
      <c r="F62" s="79"/>
      <c r="G62" s="101">
        <f t="shared" si="20"/>
        <v>144.9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48.6</v>
      </c>
      <c r="C63" s="23">
        <v>48.8</v>
      </c>
      <c r="D63" s="23">
        <v>47.5</v>
      </c>
      <c r="E63" s="79"/>
      <c r="F63" s="79"/>
      <c r="G63" s="101">
        <f t="shared" si="20"/>
        <v>144.9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48.6</v>
      </c>
      <c r="C64" s="23">
        <v>49.9</v>
      </c>
      <c r="D64" s="23">
        <v>47.5</v>
      </c>
      <c r="E64" s="79"/>
      <c r="F64" s="79"/>
      <c r="G64" s="101">
        <f t="shared" si="20"/>
        <v>146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334.1</v>
      </c>
      <c r="C65" s="27">
        <f t="shared" ref="C65:F65" si="21">SUM(C58:C64)</f>
        <v>337.3</v>
      </c>
      <c r="D65" s="27">
        <f t="shared" si="21"/>
        <v>327.10000000000002</v>
      </c>
      <c r="E65" s="27">
        <f t="shared" si="21"/>
        <v>0</v>
      </c>
      <c r="F65" s="27">
        <f t="shared" si="21"/>
        <v>0</v>
      </c>
      <c r="G65" s="101">
        <f t="shared" si="20"/>
        <v>998.50000000000011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112</v>
      </c>
      <c r="C66" s="30">
        <v>111</v>
      </c>
      <c r="D66" s="30">
        <v>111</v>
      </c>
      <c r="E66" s="30"/>
      <c r="F66" s="30"/>
      <c r="G66" s="102">
        <f>+((G65/G67)/7)*1000</f>
        <v>111.43973214285715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426</v>
      </c>
      <c r="C67" s="65">
        <v>433</v>
      </c>
      <c r="D67" s="65">
        <v>421</v>
      </c>
      <c r="E67" s="65"/>
      <c r="F67" s="65"/>
      <c r="G67" s="112">
        <f>SUM(B67:F67)</f>
        <v>1280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2">((B67*B66)*7/1000-B58-B59)/5</f>
        <v>48.556799999999996</v>
      </c>
      <c r="C68" s="38">
        <f t="shared" si="22"/>
        <v>48.848199999999991</v>
      </c>
      <c r="D68" s="38">
        <f t="shared" si="22"/>
        <v>47.503399999999999</v>
      </c>
      <c r="E68" s="38">
        <f t="shared" si="22"/>
        <v>0</v>
      </c>
      <c r="F68" s="38">
        <f t="shared" si="22"/>
        <v>0</v>
      </c>
      <c r="G68" s="116">
        <f>((G65*1000)/G67)/7</f>
        <v>111.43973214285715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333.98399999999998</v>
      </c>
      <c r="C69" s="42">
        <f>((C67*C66)*7)/1000</f>
        <v>336.44099999999997</v>
      </c>
      <c r="D69" s="42">
        <f>((D67*D66)*7)/1000</f>
        <v>327.11700000000002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112.03890006706908</v>
      </c>
      <c r="C70" s="47">
        <f>+(C65/C67)/7*1000</f>
        <v>111.28340481689213</v>
      </c>
      <c r="D70" s="47">
        <f>+(D65/D67)/7*1000</f>
        <v>110.99423142178487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E15"/>
    <mergeCell ref="F15:L15"/>
    <mergeCell ref="M15:T15"/>
  </mergeCells>
  <pageMargins left="0.7" right="0.7" top="0.75" bottom="0.75" header="0.3" footer="0.3"/>
  <pageSetup paperSize="9" scale="13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9169-9B22-4082-ACCE-0DD6965BCEFE}">
  <dimension ref="A1:AF239"/>
  <sheetViews>
    <sheetView view="pageBreakPreview" zoomScale="30" zoomScaleNormal="30" zoomScaleSheetLayoutView="30" workbookViewId="0">
      <selection activeCell="B15" sqref="B15:F1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200"/>
      <c r="E3" s="200"/>
      <c r="F3" s="200"/>
      <c r="G3" s="200"/>
      <c r="H3" s="200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"/>
      <c r="Z3" s="2"/>
      <c r="AA3" s="2"/>
      <c r="AB3" s="2"/>
      <c r="AC3" s="2"/>
      <c r="AD3" s="2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0" t="s">
        <v>1</v>
      </c>
      <c r="B9" s="200"/>
      <c r="C9" s="200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0"/>
      <c r="B10" s="200"/>
      <c r="C10" s="2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0" t="s">
        <v>4</v>
      </c>
      <c r="B11" s="200"/>
      <c r="C11" s="200"/>
      <c r="D11" s="1"/>
      <c r="E11" s="201">
        <v>2</v>
      </c>
      <c r="F11" s="1"/>
      <c r="G11" s="1"/>
      <c r="H11" s="1"/>
      <c r="I11" s="1"/>
      <c r="J11" s="1"/>
      <c r="K11" s="461" t="s">
        <v>73</v>
      </c>
      <c r="L11" s="461"/>
      <c r="M11" s="202"/>
      <c r="N11" s="20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0"/>
      <c r="B12" s="200"/>
      <c r="C12" s="200"/>
      <c r="D12" s="1"/>
      <c r="E12" s="5"/>
      <c r="F12" s="1"/>
      <c r="G12" s="1"/>
      <c r="H12" s="1"/>
      <c r="I12" s="1"/>
      <c r="J12" s="1"/>
      <c r="K12" s="202"/>
      <c r="L12" s="202"/>
      <c r="M12" s="202"/>
      <c r="N12" s="20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0"/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2"/>
      <c r="M13" s="202"/>
      <c r="N13" s="202"/>
      <c r="O13" s="202"/>
      <c r="P13" s="202"/>
      <c r="Q13" s="202"/>
      <c r="R13" s="202"/>
      <c r="S13" s="202"/>
      <c r="T13" s="202"/>
      <c r="U13" s="202"/>
      <c r="V13" s="202"/>
      <c r="W13" s="1"/>
      <c r="X13" s="1"/>
      <c r="Y13" s="1"/>
    </row>
    <row r="14" spans="1:30" s="3" customFormat="1" ht="27" thickBot="1" x14ac:dyDescent="0.3">
      <c r="A14" s="2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7"/>
      <c r="F15" s="468"/>
      <c r="G15" s="466" t="s">
        <v>71</v>
      </c>
      <c r="H15" s="467"/>
      <c r="I15" s="467"/>
      <c r="J15" s="467"/>
      <c r="K15" s="467"/>
      <c r="L15" s="467"/>
      <c r="M15" s="468"/>
      <c r="N15" s="469" t="s">
        <v>8</v>
      </c>
      <c r="O15" s="470"/>
      <c r="P15" s="470"/>
      <c r="Q15" s="470"/>
      <c r="R15" s="470"/>
      <c r="S15" s="470"/>
      <c r="T15" s="470"/>
      <c r="U15" s="471"/>
      <c r="V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131"/>
      <c r="G16" s="136"/>
      <c r="H16" s="137"/>
      <c r="I16" s="137"/>
      <c r="J16" s="137"/>
      <c r="K16" s="137"/>
      <c r="L16" s="137"/>
      <c r="M16" s="195"/>
      <c r="N16" s="196"/>
      <c r="O16" s="136"/>
      <c r="P16" s="136"/>
      <c r="Q16" s="136"/>
      <c r="R16" s="136"/>
      <c r="S16" s="136"/>
      <c r="T16" s="136"/>
      <c r="U16" s="195"/>
      <c r="V16" s="17" t="s">
        <v>10</v>
      </c>
      <c r="X16" s="19"/>
      <c r="Y16" s="19"/>
    </row>
    <row r="17" spans="1:32" ht="39.950000000000003" customHeight="1" x14ac:dyDescent="0.25">
      <c r="A17" s="90" t="s">
        <v>11</v>
      </c>
      <c r="B17" s="206" t="s">
        <v>74</v>
      </c>
      <c r="C17" s="20">
        <v>1</v>
      </c>
      <c r="D17" s="20">
        <v>2</v>
      </c>
      <c r="E17" s="20">
        <v>3</v>
      </c>
      <c r="F17" s="21">
        <v>4</v>
      </c>
      <c r="G17" s="20">
        <v>1</v>
      </c>
      <c r="H17" s="20">
        <v>2</v>
      </c>
      <c r="I17" s="20">
        <v>3</v>
      </c>
      <c r="J17" s="20">
        <v>4</v>
      </c>
      <c r="K17" s="20">
        <v>5</v>
      </c>
      <c r="L17" s="20">
        <v>6</v>
      </c>
      <c r="M17" s="21">
        <v>7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1">
        <v>8</v>
      </c>
      <c r="V17" s="17"/>
      <c r="X17" s="2"/>
      <c r="Y17" s="19"/>
    </row>
    <row r="18" spans="1:32" ht="39.950000000000003" customHeight="1" x14ac:dyDescent="0.25">
      <c r="A18" s="91" t="s">
        <v>12</v>
      </c>
      <c r="B18" s="76"/>
      <c r="C18" s="23">
        <v>31.165399999999995</v>
      </c>
      <c r="D18" s="23">
        <v>48.008159999999997</v>
      </c>
      <c r="E18" s="23">
        <v>58.281599999999983</v>
      </c>
      <c r="F18" s="24">
        <v>62.314679999999996</v>
      </c>
      <c r="G18" s="23">
        <v>72.88069999999999</v>
      </c>
      <c r="H18" s="23">
        <v>82.832959999999986</v>
      </c>
      <c r="I18" s="23">
        <v>90.940359999999984</v>
      </c>
      <c r="J18" s="23">
        <v>74.456199999999995</v>
      </c>
      <c r="K18" s="23">
        <v>61.442900000000009</v>
      </c>
      <c r="L18" s="23">
        <v>60.814080000000011</v>
      </c>
      <c r="M18" s="24">
        <v>50.804400000000008</v>
      </c>
      <c r="N18" s="22">
        <v>39.684619999999995</v>
      </c>
      <c r="O18" s="23">
        <v>72.80304000000001</v>
      </c>
      <c r="P18" s="23">
        <v>89.857060000000004</v>
      </c>
      <c r="Q18" s="23">
        <v>80.24839999999999</v>
      </c>
      <c r="R18" s="23">
        <v>72.906479999999988</v>
      </c>
      <c r="S18" s="23">
        <v>80.576580000000007</v>
      </c>
      <c r="T18" s="23">
        <v>50.600159999999995</v>
      </c>
      <c r="U18" s="24">
        <v>67.093899999999991</v>
      </c>
      <c r="V18" s="25">
        <f t="shared" ref="V18:V25" si="0">SUM(B18:U18)</f>
        <v>1247.7116799999999</v>
      </c>
      <c r="W18" s="138"/>
      <c r="X18" s="2"/>
      <c r="Y18" s="19"/>
    </row>
    <row r="19" spans="1:32" ht="39.950000000000003" customHeight="1" x14ac:dyDescent="0.25">
      <c r="A19" s="92" t="s">
        <v>13</v>
      </c>
      <c r="B19" s="76"/>
      <c r="C19" s="23">
        <v>31.165399999999995</v>
      </c>
      <c r="D19" s="23">
        <v>48.008159999999997</v>
      </c>
      <c r="E19" s="23">
        <v>58.281599999999983</v>
      </c>
      <c r="F19" s="24">
        <v>62.314679999999996</v>
      </c>
      <c r="G19" s="23">
        <v>72.88069999999999</v>
      </c>
      <c r="H19" s="23">
        <v>82.832959999999986</v>
      </c>
      <c r="I19" s="23">
        <v>90.940359999999984</v>
      </c>
      <c r="J19" s="23">
        <v>74.456199999999995</v>
      </c>
      <c r="K19" s="23">
        <v>61.442900000000009</v>
      </c>
      <c r="L19" s="23">
        <v>60.814080000000011</v>
      </c>
      <c r="M19" s="24">
        <v>50.804400000000008</v>
      </c>
      <c r="N19" s="22">
        <v>39.684619999999995</v>
      </c>
      <c r="O19" s="23">
        <v>72.80304000000001</v>
      </c>
      <c r="P19" s="23">
        <v>89.857060000000004</v>
      </c>
      <c r="Q19" s="23">
        <v>80.24839999999999</v>
      </c>
      <c r="R19" s="23">
        <v>72.906479999999988</v>
      </c>
      <c r="S19" s="23">
        <v>80.576580000000007</v>
      </c>
      <c r="T19" s="23">
        <v>50.600159999999995</v>
      </c>
      <c r="U19" s="24">
        <v>67.093899999999991</v>
      </c>
      <c r="V19" s="25">
        <f t="shared" si="0"/>
        <v>1247.7116799999999</v>
      </c>
      <c r="X19" s="2"/>
      <c r="Y19" s="19"/>
    </row>
    <row r="20" spans="1:32" ht="39.75" customHeight="1" x14ac:dyDescent="0.25">
      <c r="A20" s="91" t="s">
        <v>14</v>
      </c>
      <c r="B20" s="76"/>
      <c r="C20" s="23">
        <v>31.468640000000001</v>
      </c>
      <c r="D20" s="23">
        <v>49.607436</v>
      </c>
      <c r="E20" s="23">
        <v>60.36536000000001</v>
      </c>
      <c r="F20" s="24">
        <v>65.004527999999993</v>
      </c>
      <c r="G20" s="23">
        <v>76.007320000000007</v>
      </c>
      <c r="H20" s="23">
        <v>87.219216000000003</v>
      </c>
      <c r="I20" s="23">
        <v>95.667656000000022</v>
      </c>
      <c r="J20" s="23">
        <v>78.262520000000023</v>
      </c>
      <c r="K20" s="23">
        <v>64.519539999999992</v>
      </c>
      <c r="L20" s="23">
        <v>63.773567999999997</v>
      </c>
      <c r="M20" s="24">
        <v>52.863240000000005</v>
      </c>
      <c r="N20" s="22">
        <v>41.727052</v>
      </c>
      <c r="O20" s="23">
        <v>76.693583999999987</v>
      </c>
      <c r="P20" s="23">
        <v>94.240375999999998</v>
      </c>
      <c r="Q20" s="23">
        <v>83.635140000000007</v>
      </c>
      <c r="R20" s="23">
        <v>76.251108000000002</v>
      </c>
      <c r="S20" s="23">
        <v>84.304667999999992</v>
      </c>
      <c r="T20" s="23">
        <v>52.789535999999998</v>
      </c>
      <c r="U20" s="24">
        <v>69.955640000000017</v>
      </c>
      <c r="V20" s="25">
        <f t="shared" si="0"/>
        <v>1304.3561279999999</v>
      </c>
      <c r="X20" s="2"/>
      <c r="Y20" s="19"/>
    </row>
    <row r="21" spans="1:32" ht="39.950000000000003" customHeight="1" x14ac:dyDescent="0.25">
      <c r="A21" s="92" t="s">
        <v>15</v>
      </c>
      <c r="B21" s="76"/>
      <c r="C21" s="23">
        <v>31.468640000000001</v>
      </c>
      <c r="D21" s="23">
        <v>49.607436</v>
      </c>
      <c r="E21" s="23">
        <v>60.36536000000001</v>
      </c>
      <c r="F21" s="24">
        <v>65.004527999999993</v>
      </c>
      <c r="G21" s="23">
        <v>76.007320000000007</v>
      </c>
      <c r="H21" s="23">
        <v>87.219216000000003</v>
      </c>
      <c r="I21" s="23">
        <v>95.667656000000022</v>
      </c>
      <c r="J21" s="23">
        <v>78.262520000000023</v>
      </c>
      <c r="K21" s="23">
        <v>64.519539999999992</v>
      </c>
      <c r="L21" s="23">
        <v>63.773567999999997</v>
      </c>
      <c r="M21" s="24">
        <v>52.863240000000005</v>
      </c>
      <c r="N21" s="22">
        <v>41.727052</v>
      </c>
      <c r="O21" s="23">
        <v>76.693583999999987</v>
      </c>
      <c r="P21" s="23">
        <v>94.240375999999998</v>
      </c>
      <c r="Q21" s="23">
        <v>83.635140000000007</v>
      </c>
      <c r="R21" s="23">
        <v>76.251108000000002</v>
      </c>
      <c r="S21" s="23">
        <v>84.304667999999992</v>
      </c>
      <c r="T21" s="23">
        <v>52.789535999999998</v>
      </c>
      <c r="U21" s="24">
        <v>69.955640000000017</v>
      </c>
      <c r="V21" s="25">
        <f t="shared" si="0"/>
        <v>1304.3561279999999</v>
      </c>
      <c r="X21" s="2"/>
      <c r="Y21" s="19"/>
    </row>
    <row r="22" spans="1:32" ht="39.950000000000003" customHeight="1" x14ac:dyDescent="0.25">
      <c r="A22" s="91" t="s">
        <v>16</v>
      </c>
      <c r="B22" s="76"/>
      <c r="C22" s="23">
        <v>31.468640000000001</v>
      </c>
      <c r="D22" s="23">
        <v>49.607436</v>
      </c>
      <c r="E22" s="23">
        <v>60.36536000000001</v>
      </c>
      <c r="F22" s="24">
        <v>65.004527999999993</v>
      </c>
      <c r="G22" s="23">
        <v>76.007320000000007</v>
      </c>
      <c r="H22" s="23">
        <v>87.219216000000003</v>
      </c>
      <c r="I22" s="23">
        <v>95.667656000000022</v>
      </c>
      <c r="J22" s="23">
        <v>78.262520000000023</v>
      </c>
      <c r="K22" s="23">
        <v>64.519539999999992</v>
      </c>
      <c r="L22" s="23">
        <v>63.773567999999997</v>
      </c>
      <c r="M22" s="24">
        <v>52.863240000000005</v>
      </c>
      <c r="N22" s="22">
        <v>41.727052</v>
      </c>
      <c r="O22" s="23">
        <v>76.693583999999987</v>
      </c>
      <c r="P22" s="23">
        <v>94.240375999999998</v>
      </c>
      <c r="Q22" s="23">
        <v>83.635140000000007</v>
      </c>
      <c r="R22" s="23">
        <v>76.251108000000002</v>
      </c>
      <c r="S22" s="23">
        <v>84.304667999999992</v>
      </c>
      <c r="T22" s="23">
        <v>52.789535999999998</v>
      </c>
      <c r="U22" s="24">
        <v>69.955640000000017</v>
      </c>
      <c r="V22" s="25">
        <f t="shared" si="0"/>
        <v>1304.3561279999999</v>
      </c>
      <c r="X22" s="2"/>
      <c r="Y22" s="19"/>
    </row>
    <row r="23" spans="1:32" ht="39.950000000000003" customHeight="1" x14ac:dyDescent="0.25">
      <c r="A23" s="92" t="s">
        <v>17</v>
      </c>
      <c r="B23" s="76"/>
      <c r="C23" s="23">
        <v>31.468640000000001</v>
      </c>
      <c r="D23" s="23">
        <v>49.607436</v>
      </c>
      <c r="E23" s="23">
        <v>60.36536000000001</v>
      </c>
      <c r="F23" s="24">
        <v>65.004527999999993</v>
      </c>
      <c r="G23" s="23">
        <v>76.007320000000007</v>
      </c>
      <c r="H23" s="23">
        <v>87.219216000000003</v>
      </c>
      <c r="I23" s="23">
        <v>95.667656000000022</v>
      </c>
      <c r="J23" s="23">
        <v>78.262520000000023</v>
      </c>
      <c r="K23" s="23">
        <v>64.519539999999992</v>
      </c>
      <c r="L23" s="23">
        <v>63.773567999999997</v>
      </c>
      <c r="M23" s="24">
        <v>52.863240000000005</v>
      </c>
      <c r="N23" s="22">
        <v>41.727052</v>
      </c>
      <c r="O23" s="23">
        <v>76.693583999999987</v>
      </c>
      <c r="P23" s="23">
        <v>94.240375999999998</v>
      </c>
      <c r="Q23" s="23">
        <v>83.635140000000007</v>
      </c>
      <c r="R23" s="23">
        <v>76.251108000000002</v>
      </c>
      <c r="S23" s="23">
        <v>84.304667999999992</v>
      </c>
      <c r="T23" s="23">
        <v>52.789535999999998</v>
      </c>
      <c r="U23" s="24">
        <v>69.955640000000017</v>
      </c>
      <c r="V23" s="25">
        <f t="shared" si="0"/>
        <v>1304.3561279999999</v>
      </c>
      <c r="X23" s="2"/>
      <c r="Y23" s="19"/>
    </row>
    <row r="24" spans="1:32" ht="39.950000000000003" customHeight="1" x14ac:dyDescent="0.25">
      <c r="A24" s="91" t="s">
        <v>18</v>
      </c>
      <c r="B24" s="76">
        <v>24.2</v>
      </c>
      <c r="C24" s="23">
        <v>30.9</v>
      </c>
      <c r="D24" s="23">
        <v>49.1</v>
      </c>
      <c r="E24" s="23">
        <v>59.1</v>
      </c>
      <c r="F24" s="24">
        <v>64.400000000000006</v>
      </c>
      <c r="G24" s="23">
        <v>75</v>
      </c>
      <c r="H24" s="23">
        <v>86</v>
      </c>
      <c r="I24" s="23">
        <v>92.8</v>
      </c>
      <c r="J24" s="23">
        <v>77.3</v>
      </c>
      <c r="K24" s="23">
        <v>64.3</v>
      </c>
      <c r="L24" s="23">
        <v>62.9</v>
      </c>
      <c r="M24" s="24">
        <v>52.5</v>
      </c>
      <c r="N24" s="22">
        <v>40.6</v>
      </c>
      <c r="O24" s="23">
        <v>74.3</v>
      </c>
      <c r="P24" s="23">
        <v>91.8</v>
      </c>
      <c r="Q24" s="23">
        <v>80.8</v>
      </c>
      <c r="R24" s="23">
        <v>74.400000000000006</v>
      </c>
      <c r="S24" s="23">
        <v>83.1</v>
      </c>
      <c r="T24" s="23">
        <v>51.9</v>
      </c>
      <c r="U24" s="24">
        <v>69.099999999999994</v>
      </c>
      <c r="V24" s="25">
        <f t="shared" si="0"/>
        <v>1304.4999999999998</v>
      </c>
      <c r="X24" s="2"/>
    </row>
    <row r="25" spans="1:32" ht="41.45" customHeight="1" x14ac:dyDescent="0.25">
      <c r="A25" s="92" t="s">
        <v>10</v>
      </c>
      <c r="B25" s="207">
        <f t="shared" ref="B25:M25" si="1">SUM(B18:B24)</f>
        <v>24.2</v>
      </c>
      <c r="C25" s="27">
        <f t="shared" ref="C25" si="2">SUM(C18:C24)</f>
        <v>219.10535999999999</v>
      </c>
      <c r="D25" s="27">
        <f t="shared" si="1"/>
        <v>343.546064</v>
      </c>
      <c r="E25" s="27">
        <f t="shared" si="1"/>
        <v>417.12464</v>
      </c>
      <c r="F25" s="28">
        <f t="shared" si="1"/>
        <v>449.04747199999997</v>
      </c>
      <c r="G25" s="27">
        <f t="shared" si="1"/>
        <v>524.79067999999995</v>
      </c>
      <c r="H25" s="27">
        <f t="shared" si="1"/>
        <v>600.54278399999998</v>
      </c>
      <c r="I25" s="27">
        <f t="shared" si="1"/>
        <v>657.35134399999993</v>
      </c>
      <c r="J25" s="27">
        <f t="shared" si="1"/>
        <v>539.26247999999998</v>
      </c>
      <c r="K25" s="27">
        <f t="shared" si="1"/>
        <v>445.26396000000005</v>
      </c>
      <c r="L25" s="27">
        <f t="shared" si="1"/>
        <v>439.622432</v>
      </c>
      <c r="M25" s="28">
        <f t="shared" si="1"/>
        <v>365.56176000000005</v>
      </c>
      <c r="N25" s="26">
        <f>SUM(N18:N24)</f>
        <v>286.87744800000002</v>
      </c>
      <c r="O25" s="27">
        <f t="shared" ref="O25:Q25" si="3">SUM(O18:O24)</f>
        <v>526.68041599999992</v>
      </c>
      <c r="P25" s="27">
        <f t="shared" si="3"/>
        <v>648.47562399999993</v>
      </c>
      <c r="Q25" s="27">
        <f t="shared" si="3"/>
        <v>575.83735999999988</v>
      </c>
      <c r="R25" s="27">
        <f>SUM(R18:R24)</f>
        <v>525.2173919999999</v>
      </c>
      <c r="S25" s="27">
        <f t="shared" ref="S25:U25" si="4">SUM(S18:S24)</f>
        <v>581.47183199999995</v>
      </c>
      <c r="T25" s="27">
        <f t="shared" si="4"/>
        <v>364.25846399999995</v>
      </c>
      <c r="U25" s="28">
        <f t="shared" si="4"/>
        <v>483.11036000000001</v>
      </c>
      <c r="V25" s="25">
        <f t="shared" si="0"/>
        <v>9017.3478719999985</v>
      </c>
    </row>
    <row r="26" spans="1:32" s="2" customFormat="1" ht="36.75" customHeight="1" x14ac:dyDescent="0.25">
      <c r="A26" s="93" t="s">
        <v>19</v>
      </c>
      <c r="B26" s="208"/>
      <c r="C26" s="30">
        <v>110.5</v>
      </c>
      <c r="D26" s="30">
        <v>108.5</v>
      </c>
      <c r="E26" s="30">
        <v>107.5</v>
      </c>
      <c r="F26" s="31">
        <v>106</v>
      </c>
      <c r="G26" s="30">
        <v>107</v>
      </c>
      <c r="H26" s="30">
        <v>106</v>
      </c>
      <c r="I26" s="30">
        <v>105.5</v>
      </c>
      <c r="J26" s="30">
        <v>105</v>
      </c>
      <c r="K26" s="30">
        <v>104.5</v>
      </c>
      <c r="L26" s="30">
        <v>103.5</v>
      </c>
      <c r="M26" s="31">
        <v>102.5</v>
      </c>
      <c r="N26" s="29">
        <v>111.5</v>
      </c>
      <c r="O26" s="30">
        <v>110.5</v>
      </c>
      <c r="P26" s="30">
        <v>108</v>
      </c>
      <c r="Q26" s="30">
        <v>107.5</v>
      </c>
      <c r="R26" s="30">
        <v>106.5</v>
      </c>
      <c r="S26" s="30">
        <v>105.5</v>
      </c>
      <c r="T26" s="30">
        <v>103.5</v>
      </c>
      <c r="U26" s="31">
        <v>103.5</v>
      </c>
      <c r="V26" s="32">
        <f>+((V25/V27)/7)*1000</f>
        <v>106.40064038513728</v>
      </c>
    </row>
    <row r="27" spans="1:32" s="2" customFormat="1" ht="33" customHeight="1" x14ac:dyDescent="0.25">
      <c r="A27" s="94" t="s">
        <v>20</v>
      </c>
      <c r="B27" s="209">
        <v>222</v>
      </c>
      <c r="C27" s="34">
        <v>276</v>
      </c>
      <c r="D27" s="34">
        <v>448</v>
      </c>
      <c r="E27" s="34">
        <v>544</v>
      </c>
      <c r="F27" s="35">
        <v>599</v>
      </c>
      <c r="G27" s="34">
        <v>691</v>
      </c>
      <c r="H27" s="34">
        <v>800</v>
      </c>
      <c r="I27" s="34">
        <v>867</v>
      </c>
      <c r="J27" s="34">
        <v>726</v>
      </c>
      <c r="K27" s="34">
        <v>607</v>
      </c>
      <c r="L27" s="34">
        <v>600</v>
      </c>
      <c r="M27" s="35">
        <v>506</v>
      </c>
      <c r="N27" s="33">
        <v>356</v>
      </c>
      <c r="O27" s="34">
        <v>662</v>
      </c>
      <c r="P27" s="34">
        <v>839</v>
      </c>
      <c r="Q27" s="34">
        <v>741</v>
      </c>
      <c r="R27" s="34">
        <v>689</v>
      </c>
      <c r="S27" s="34">
        <v>778</v>
      </c>
      <c r="T27" s="34">
        <v>496</v>
      </c>
      <c r="U27" s="35">
        <v>660</v>
      </c>
      <c r="V27" s="36">
        <f>SUM(B27:U27)</f>
        <v>12107</v>
      </c>
      <c r="W27" s="2">
        <f>((V25*1000)/V27)/7</f>
        <v>106.40064038513727</v>
      </c>
    </row>
    <row r="28" spans="1:32" s="2" customFormat="1" ht="33" customHeight="1" x14ac:dyDescent="0.25">
      <c r="A28" s="95" t="s">
        <v>21</v>
      </c>
      <c r="B28" s="210">
        <f>((B27*B26)*7/1000-B18-B19)/5</f>
        <v>0</v>
      </c>
      <c r="C28" s="38">
        <f>((C27*C26)*7/1000-C18-C19)/5</f>
        <v>30.231039999999997</v>
      </c>
      <c r="D28" s="38">
        <f t="shared" ref="D28:U28" si="5">((D27*D26)*7/1000-D18-D19)/5</f>
        <v>48.847935999999997</v>
      </c>
      <c r="E28" s="38">
        <f t="shared" si="5"/>
        <v>58.559360000000012</v>
      </c>
      <c r="F28" s="39">
        <f t="shared" si="5"/>
        <v>63.965727999999999</v>
      </c>
      <c r="G28" s="38">
        <f t="shared" si="5"/>
        <v>74.359520000000003</v>
      </c>
      <c r="H28" s="38">
        <f t="shared" si="5"/>
        <v>85.586816000000027</v>
      </c>
      <c r="I28" s="38">
        <f t="shared" si="5"/>
        <v>91.679756000000012</v>
      </c>
      <c r="J28" s="38">
        <f t="shared" si="5"/>
        <v>76.939520000000016</v>
      </c>
      <c r="K28" s="38">
        <f t="shared" si="5"/>
        <v>64.226939999999999</v>
      </c>
      <c r="L28" s="38">
        <f t="shared" si="5"/>
        <v>62.614367999999999</v>
      </c>
      <c r="M28" s="39">
        <f t="shared" si="5"/>
        <v>52.289240000000007</v>
      </c>
      <c r="N28" s="37">
        <f t="shared" si="5"/>
        <v>39.697752000000001</v>
      </c>
      <c r="O28" s="38">
        <f t="shared" si="5"/>
        <v>73.290183999999996</v>
      </c>
      <c r="P28" s="38">
        <f t="shared" si="5"/>
        <v>90.913975999999991</v>
      </c>
      <c r="Q28" s="38">
        <f t="shared" si="5"/>
        <v>79.421139999999994</v>
      </c>
      <c r="R28" s="38">
        <f t="shared" si="5"/>
        <v>73.567307999999997</v>
      </c>
      <c r="S28" s="38">
        <f t="shared" si="5"/>
        <v>82.679967999999988</v>
      </c>
      <c r="T28" s="38">
        <f t="shared" si="5"/>
        <v>51.630335999999986</v>
      </c>
      <c r="U28" s="39">
        <f t="shared" si="5"/>
        <v>68.796440000000004</v>
      </c>
      <c r="V28" s="40"/>
    </row>
    <row r="29" spans="1:32" ht="33.75" customHeight="1" x14ac:dyDescent="0.25">
      <c r="A29" s="96" t="s">
        <v>22</v>
      </c>
      <c r="B29" s="211">
        <f t="shared" ref="B29:D29" si="6">((B27*B26)*7)/1000</f>
        <v>0</v>
      </c>
      <c r="C29" s="42">
        <f t="shared" ref="C29" si="7">((C27*C26)*7)/1000</f>
        <v>213.48599999999999</v>
      </c>
      <c r="D29" s="42">
        <f t="shared" si="6"/>
        <v>340.25599999999997</v>
      </c>
      <c r="E29" s="42">
        <f>((E27*E26)*7)/1000</f>
        <v>409.36</v>
      </c>
      <c r="F29" s="87">
        <f>((F27*F26)*7)/1000</f>
        <v>444.45800000000003</v>
      </c>
      <c r="G29" s="42">
        <f t="shared" ref="G29" si="8">((G27*G26)*7)/1000</f>
        <v>517.55899999999997</v>
      </c>
      <c r="H29" s="42">
        <f>((H27*H26)*7)/1000</f>
        <v>593.6</v>
      </c>
      <c r="I29" s="42">
        <f t="shared" ref="I29:L29" si="9">((I27*I26)*7)/1000</f>
        <v>640.27949999999998</v>
      </c>
      <c r="J29" s="42">
        <f t="shared" si="9"/>
        <v>533.61</v>
      </c>
      <c r="K29" s="42">
        <f t="shared" si="9"/>
        <v>444.02050000000003</v>
      </c>
      <c r="L29" s="42">
        <f t="shared" si="9"/>
        <v>434.7</v>
      </c>
      <c r="M29" s="87">
        <f>((M27*M26)*7)/1000</f>
        <v>363.05500000000001</v>
      </c>
      <c r="N29" s="41">
        <f>((N27*N26)*7)/1000</f>
        <v>277.858</v>
      </c>
      <c r="O29" s="42">
        <f>((O27*O26)*7)/1000</f>
        <v>512.05700000000002</v>
      </c>
      <c r="P29" s="42">
        <f t="shared" ref="P29:U29" si="10">((P27*P26)*7)/1000</f>
        <v>634.28399999999999</v>
      </c>
      <c r="Q29" s="42">
        <f t="shared" si="10"/>
        <v>557.60249999999996</v>
      </c>
      <c r="R29" s="43">
        <f t="shared" si="10"/>
        <v>513.64949999999999</v>
      </c>
      <c r="S29" s="43">
        <f t="shared" si="10"/>
        <v>574.553</v>
      </c>
      <c r="T29" s="43">
        <f t="shared" si="10"/>
        <v>359.35199999999998</v>
      </c>
      <c r="U29" s="44">
        <f t="shared" si="10"/>
        <v>478.17</v>
      </c>
      <c r="V29" s="45"/>
    </row>
    <row r="30" spans="1:32" ht="33.75" customHeight="1" thickBot="1" x14ac:dyDescent="0.3">
      <c r="A30" s="97" t="s">
        <v>23</v>
      </c>
      <c r="B30" s="212">
        <f t="shared" ref="B30:D30" si="11">+(B25/B27)/7*1000</f>
        <v>15.572715572715571</v>
      </c>
      <c r="C30" s="47">
        <f t="shared" ref="C30" si="12">+(C25/C27)/7*1000</f>
        <v>113.40857142857143</v>
      </c>
      <c r="D30" s="47">
        <f t="shared" si="11"/>
        <v>109.5491275510204</v>
      </c>
      <c r="E30" s="47">
        <f>+(E25/E27)/7*1000</f>
        <v>109.53903361344538</v>
      </c>
      <c r="F30" s="48">
        <f t="shared" ref="F30:G30" si="13">+(F25/F27)/7*1000</f>
        <v>107.0945556880515</v>
      </c>
      <c r="G30" s="47">
        <f t="shared" si="13"/>
        <v>108.49507545999586</v>
      </c>
      <c r="H30" s="47">
        <f>+(H25/H27)/7*1000</f>
        <v>107.23978285714284</v>
      </c>
      <c r="I30" s="47">
        <f t="shared" ref="I30:M30" si="14">+(I25/I27)/7*1000</f>
        <v>108.31295831273684</v>
      </c>
      <c r="J30" s="47">
        <f t="shared" si="14"/>
        <v>106.11225501770956</v>
      </c>
      <c r="K30" s="47">
        <f t="shared" si="14"/>
        <v>104.79264768180751</v>
      </c>
      <c r="L30" s="47">
        <f t="shared" si="14"/>
        <v>104.67200761904762</v>
      </c>
      <c r="M30" s="48">
        <f t="shared" si="14"/>
        <v>103.2077244494636</v>
      </c>
      <c r="N30" s="46">
        <f>+(N25/N27)/7*1000</f>
        <v>115.11936115569823</v>
      </c>
      <c r="O30" s="47">
        <f t="shared" ref="O30:U30" si="15">+(O25/O27)/7*1000</f>
        <v>113.65567889512299</v>
      </c>
      <c r="P30" s="47">
        <f t="shared" si="15"/>
        <v>110.41641818491401</v>
      </c>
      <c r="Q30" s="47">
        <f t="shared" si="15"/>
        <v>111.01549257759781</v>
      </c>
      <c r="R30" s="47">
        <f t="shared" si="15"/>
        <v>108.89848476052246</v>
      </c>
      <c r="S30" s="47">
        <f t="shared" si="15"/>
        <v>106.77044289386706</v>
      </c>
      <c r="T30" s="47">
        <f t="shared" si="15"/>
        <v>104.9131520737327</v>
      </c>
      <c r="U30" s="48">
        <f t="shared" si="15"/>
        <v>104.569341991342</v>
      </c>
      <c r="V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3" t="s">
        <v>8</v>
      </c>
      <c r="M36" s="453"/>
      <c r="N36" s="453"/>
      <c r="O36" s="453"/>
      <c r="P36" s="45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17.814959999999999</v>
      </c>
      <c r="C39" s="79">
        <v>60.176859999999998</v>
      </c>
      <c r="D39" s="79">
        <v>79.148100000000028</v>
      </c>
      <c r="E39" s="79">
        <v>62.231719999999996</v>
      </c>
      <c r="F39" s="79">
        <v>84.163819999999987</v>
      </c>
      <c r="G39" s="79">
        <v>69.636799999999994</v>
      </c>
      <c r="H39" s="79"/>
      <c r="I39" s="101">
        <f t="shared" ref="I39:I46" si="16">SUM(B39:H39)</f>
        <v>373.17225999999999</v>
      </c>
      <c r="J39" s="138"/>
      <c r="K39" s="91" t="s">
        <v>12</v>
      </c>
      <c r="L39" s="79">
        <v>7.8</v>
      </c>
      <c r="M39" s="79">
        <v>11.8</v>
      </c>
      <c r="N39" s="79">
        <v>21.9</v>
      </c>
      <c r="O39" s="79"/>
      <c r="P39" s="79"/>
      <c r="Q39" s="101">
        <f t="shared" ref="Q39:Q46" si="17">SUM(L39:P39)</f>
        <v>41.5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17.814959999999999</v>
      </c>
      <c r="C40" s="79">
        <v>60.176859999999998</v>
      </c>
      <c r="D40" s="79">
        <v>79.148100000000028</v>
      </c>
      <c r="E40" s="79">
        <v>62.231719999999996</v>
      </c>
      <c r="F40" s="79">
        <v>84.163819999999987</v>
      </c>
      <c r="G40" s="79">
        <v>69.636799999999994</v>
      </c>
      <c r="H40" s="79"/>
      <c r="I40" s="101">
        <f t="shared" si="16"/>
        <v>373.17225999999999</v>
      </c>
      <c r="J40" s="2"/>
      <c r="K40" s="92" t="s">
        <v>13</v>
      </c>
      <c r="L40" s="79">
        <v>7.8</v>
      </c>
      <c r="M40" s="79">
        <v>11.8</v>
      </c>
      <c r="N40" s="79">
        <v>21.9</v>
      </c>
      <c r="O40" s="79"/>
      <c r="P40" s="79"/>
      <c r="Q40" s="101">
        <f t="shared" si="17"/>
        <v>41.5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17.976016000000001</v>
      </c>
      <c r="C41" s="23">
        <v>62.767756000000006</v>
      </c>
      <c r="D41" s="23">
        <v>82.253160000000008</v>
      </c>
      <c r="E41" s="23">
        <v>64.630312000000004</v>
      </c>
      <c r="F41" s="23">
        <v>87.324572000000018</v>
      </c>
      <c r="G41" s="23">
        <v>71.691580000000002</v>
      </c>
      <c r="H41" s="23"/>
      <c r="I41" s="101">
        <f t="shared" si="16"/>
        <v>386.643396</v>
      </c>
      <c r="J41" s="2"/>
      <c r="K41" s="91" t="s">
        <v>14</v>
      </c>
      <c r="L41" s="79">
        <v>7.8</v>
      </c>
      <c r="M41" s="79">
        <v>12.1</v>
      </c>
      <c r="N41" s="79">
        <v>22.7</v>
      </c>
      <c r="O41" s="79"/>
      <c r="P41" s="23"/>
      <c r="Q41" s="101">
        <f t="shared" si="17"/>
        <v>42.599999999999994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17.976016000000001</v>
      </c>
      <c r="C42" s="79">
        <v>62.767756000000006</v>
      </c>
      <c r="D42" s="79">
        <v>82.253160000000008</v>
      </c>
      <c r="E42" s="79">
        <v>64.630312000000004</v>
      </c>
      <c r="F42" s="79">
        <v>87.324572000000018</v>
      </c>
      <c r="G42" s="79">
        <v>71.691580000000002</v>
      </c>
      <c r="H42" s="79"/>
      <c r="I42" s="101">
        <f t="shared" si="16"/>
        <v>386.643396</v>
      </c>
      <c r="J42" s="2"/>
      <c r="K42" s="92" t="s">
        <v>15</v>
      </c>
      <c r="L42" s="79">
        <v>7.8</v>
      </c>
      <c r="M42" s="79">
        <v>12.1</v>
      </c>
      <c r="N42" s="79">
        <v>22.7</v>
      </c>
      <c r="O42" s="79"/>
      <c r="P42" s="79"/>
      <c r="Q42" s="101">
        <f t="shared" si="17"/>
        <v>42.599999999999994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17.976016000000001</v>
      </c>
      <c r="C43" s="79">
        <v>62.767756000000006</v>
      </c>
      <c r="D43" s="79">
        <v>82.253160000000008</v>
      </c>
      <c r="E43" s="79">
        <v>64.630312000000004</v>
      </c>
      <c r="F43" s="79">
        <v>87.324572000000018</v>
      </c>
      <c r="G43" s="79">
        <v>71.691580000000002</v>
      </c>
      <c r="H43" s="79"/>
      <c r="I43" s="101">
        <f t="shared" si="16"/>
        <v>386.643396</v>
      </c>
      <c r="J43" s="2"/>
      <c r="K43" s="91" t="s">
        <v>16</v>
      </c>
      <c r="L43" s="79">
        <v>7.8</v>
      </c>
      <c r="M43" s="79">
        <v>12.1</v>
      </c>
      <c r="N43" s="79">
        <v>22.8</v>
      </c>
      <c r="O43" s="79"/>
      <c r="P43" s="79"/>
      <c r="Q43" s="101">
        <f t="shared" si="17"/>
        <v>42.7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17.976016000000001</v>
      </c>
      <c r="C44" s="79">
        <v>62.767756000000006</v>
      </c>
      <c r="D44" s="79">
        <v>82.253160000000008</v>
      </c>
      <c r="E44" s="79">
        <v>64.630312000000004</v>
      </c>
      <c r="F44" s="79">
        <v>87.324572000000018</v>
      </c>
      <c r="G44" s="79">
        <v>71.691580000000002</v>
      </c>
      <c r="H44" s="79"/>
      <c r="I44" s="101">
        <f t="shared" si="16"/>
        <v>386.643396</v>
      </c>
      <c r="J44" s="2"/>
      <c r="K44" s="92" t="s">
        <v>17</v>
      </c>
      <c r="L44" s="79">
        <v>11.7</v>
      </c>
      <c r="M44" s="79">
        <v>7.4</v>
      </c>
      <c r="N44" s="79">
        <v>15.7</v>
      </c>
      <c r="O44" s="79">
        <v>7.9</v>
      </c>
      <c r="P44" s="79"/>
      <c r="Q44" s="101">
        <f t="shared" si="17"/>
        <v>42.699999999999996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17.976016000000001</v>
      </c>
      <c r="C45" s="79">
        <v>62.767756000000006</v>
      </c>
      <c r="D45" s="79">
        <v>82.253160000000008</v>
      </c>
      <c r="E45" s="79">
        <v>64.630312000000004</v>
      </c>
      <c r="F45" s="79">
        <v>87.324572000000018</v>
      </c>
      <c r="G45" s="79">
        <v>71.691580000000002</v>
      </c>
      <c r="H45" s="79"/>
      <c r="I45" s="101">
        <f t="shared" si="16"/>
        <v>386.643396</v>
      </c>
      <c r="J45" s="2"/>
      <c r="K45" s="91" t="s">
        <v>18</v>
      </c>
      <c r="L45" s="79">
        <v>11.7</v>
      </c>
      <c r="M45" s="79">
        <v>7.4</v>
      </c>
      <c r="N45" s="79">
        <v>15.7</v>
      </c>
      <c r="O45" s="79">
        <v>8</v>
      </c>
      <c r="P45" s="79"/>
      <c r="Q45" s="101">
        <f t="shared" si="17"/>
        <v>42.8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8">SUM(B39:B45)</f>
        <v>125.51</v>
      </c>
      <c r="C46" s="27">
        <f t="shared" si="18"/>
        <v>434.19250000000005</v>
      </c>
      <c r="D46" s="27">
        <f t="shared" si="18"/>
        <v>569.56200000000001</v>
      </c>
      <c r="E46" s="27">
        <f t="shared" si="18"/>
        <v>447.61500000000001</v>
      </c>
      <c r="F46" s="27">
        <f t="shared" si="18"/>
        <v>604.95050000000003</v>
      </c>
      <c r="G46" s="27">
        <f t="shared" si="18"/>
        <v>497.73149999999993</v>
      </c>
      <c r="H46" s="27">
        <f t="shared" si="18"/>
        <v>0</v>
      </c>
      <c r="I46" s="101">
        <f t="shared" si="16"/>
        <v>2679.5615000000003</v>
      </c>
      <c r="K46" s="77" t="s">
        <v>10</v>
      </c>
      <c r="L46" s="81">
        <f>SUM(L39:L45)</f>
        <v>62.400000000000006</v>
      </c>
      <c r="M46" s="27">
        <f>SUM(M39:M45)</f>
        <v>74.700000000000017</v>
      </c>
      <c r="N46" s="27">
        <f>SUM(N39:N45)</f>
        <v>143.4</v>
      </c>
      <c r="O46" s="27">
        <f>SUM(O39:O45)</f>
        <v>15.9</v>
      </c>
      <c r="P46" s="27">
        <f>SUM(P39:P45)</f>
        <v>0</v>
      </c>
      <c r="Q46" s="101">
        <f t="shared" si="17"/>
        <v>296.39999999999998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110</v>
      </c>
      <c r="C47" s="30">
        <v>107.5</v>
      </c>
      <c r="D47" s="30">
        <v>106.5</v>
      </c>
      <c r="E47" s="30">
        <v>105</v>
      </c>
      <c r="F47" s="30">
        <v>104.5</v>
      </c>
      <c r="G47" s="30">
        <v>103.5</v>
      </c>
      <c r="H47" s="30"/>
      <c r="I47" s="102">
        <f>+((I46/I48)/7)*1000</f>
        <v>105.5402536531569</v>
      </c>
      <c r="K47" s="110" t="s">
        <v>19</v>
      </c>
      <c r="L47" s="82">
        <v>113</v>
      </c>
      <c r="M47" s="30">
        <v>111.5</v>
      </c>
      <c r="N47" s="30">
        <v>112</v>
      </c>
      <c r="O47" s="30"/>
      <c r="P47" s="30"/>
      <c r="Q47" s="102">
        <f>+((Q46/Q48)/7)*1000</f>
        <v>112.01814058956916</v>
      </c>
      <c r="R47" s="63"/>
      <c r="S47" s="63"/>
    </row>
    <row r="48" spans="1:30" ht="33.75" customHeight="1" x14ac:dyDescent="0.25">
      <c r="A48" s="94" t="s">
        <v>20</v>
      </c>
      <c r="B48" s="83">
        <v>163</v>
      </c>
      <c r="C48" s="34">
        <v>577</v>
      </c>
      <c r="D48" s="34">
        <v>764</v>
      </c>
      <c r="E48" s="34">
        <v>609</v>
      </c>
      <c r="F48" s="34">
        <v>827</v>
      </c>
      <c r="G48" s="34">
        <v>687</v>
      </c>
      <c r="H48" s="34"/>
      <c r="I48" s="103">
        <f>SUM(B48:H48)</f>
        <v>3627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>
        <v>70</v>
      </c>
      <c r="P48" s="65"/>
      <c r="Q48" s="112">
        <f>SUM(L48:P48)</f>
        <v>378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((B48*B47)*7/1000-B39-B40)/5</f>
        <v>17.976016000000001</v>
      </c>
      <c r="C49" s="38">
        <f t="shared" si="19"/>
        <v>62.767756000000006</v>
      </c>
      <c r="D49" s="38">
        <f t="shared" si="19"/>
        <v>82.253160000000008</v>
      </c>
      <c r="E49" s="38">
        <f t="shared" si="19"/>
        <v>64.630312000000004</v>
      </c>
      <c r="F49" s="38">
        <f t="shared" si="19"/>
        <v>87.324572000000018</v>
      </c>
      <c r="G49" s="38">
        <f t="shared" si="19"/>
        <v>71.691580000000002</v>
      </c>
      <c r="H49" s="38">
        <f t="shared" si="19"/>
        <v>0</v>
      </c>
      <c r="I49" s="104">
        <f>((I46*1000)/I48)/7</f>
        <v>105.5402536531569</v>
      </c>
      <c r="K49" s="95" t="s">
        <v>21</v>
      </c>
      <c r="L49" s="84">
        <f t="shared" ref="L49:P49" si="20">((L48*L47)*7/1000-L39-L40)/5</f>
        <v>13.174600000000002</v>
      </c>
      <c r="M49" s="38">
        <f t="shared" si="20"/>
        <v>5.5825999999999985</v>
      </c>
      <c r="N49" s="38">
        <f t="shared" si="20"/>
        <v>13.035199999999998</v>
      </c>
      <c r="O49" s="38">
        <f t="shared" si="20"/>
        <v>0</v>
      </c>
      <c r="P49" s="38">
        <f t="shared" si="20"/>
        <v>0</v>
      </c>
      <c r="Q49" s="113">
        <f>((Q46*1000)/Q48)/7</f>
        <v>112.01814058956916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1">((B48*B47)*7)/1000</f>
        <v>125.51</v>
      </c>
      <c r="C50" s="42">
        <f t="shared" si="21"/>
        <v>434.1925</v>
      </c>
      <c r="D50" s="42">
        <f t="shared" si="21"/>
        <v>569.56200000000001</v>
      </c>
      <c r="E50" s="42">
        <f t="shared" si="21"/>
        <v>447.61500000000001</v>
      </c>
      <c r="F50" s="42">
        <f t="shared" si="21"/>
        <v>604.95050000000003</v>
      </c>
      <c r="G50" s="42">
        <f t="shared" si="21"/>
        <v>497.73149999999998</v>
      </c>
      <c r="H50" s="42">
        <f t="shared" si="21"/>
        <v>0</v>
      </c>
      <c r="I50" s="87"/>
      <c r="K50" s="96" t="s">
        <v>22</v>
      </c>
      <c r="L50" s="85">
        <f>((L48*L47)*7)/1000</f>
        <v>81.472999999999999</v>
      </c>
      <c r="M50" s="42">
        <f>((M48*M47)*7)/1000</f>
        <v>51.512999999999998</v>
      </c>
      <c r="N50" s="42">
        <f>((N48*N47)*7)/1000</f>
        <v>108.976</v>
      </c>
      <c r="O50" s="42">
        <f>((O48*O47)*7)/1000</f>
        <v>0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2">+(B46/B48)/7*1000</f>
        <v>110</v>
      </c>
      <c r="C51" s="47">
        <f t="shared" si="22"/>
        <v>107.50000000000001</v>
      </c>
      <c r="D51" s="47">
        <f t="shared" si="22"/>
        <v>106.50000000000001</v>
      </c>
      <c r="E51" s="47">
        <f t="shared" si="22"/>
        <v>105</v>
      </c>
      <c r="F51" s="47">
        <f t="shared" si="22"/>
        <v>104.50000000000001</v>
      </c>
      <c r="G51" s="47">
        <f t="shared" si="22"/>
        <v>103.5</v>
      </c>
      <c r="H51" s="47" t="e">
        <f t="shared" si="22"/>
        <v>#DIV/0!</v>
      </c>
      <c r="I51" s="105"/>
      <c r="J51" s="50"/>
      <c r="K51" s="97" t="s">
        <v>23</v>
      </c>
      <c r="L51" s="86">
        <f>+(L46/L48)/7*1000</f>
        <v>86.546463245492376</v>
      </c>
      <c r="M51" s="47">
        <f>+(M46/M48)/7*1000</f>
        <v>161.68831168831173</v>
      </c>
      <c r="N51" s="47">
        <f>+(N46/N48)/7*1000</f>
        <v>147.37923946557041</v>
      </c>
      <c r="O51" s="47">
        <f>+(O46/O48)/7*1000</f>
        <v>32.448979591836732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52" t="s">
        <v>25</v>
      </c>
      <c r="C55" s="453"/>
      <c r="D55" s="453"/>
      <c r="E55" s="453"/>
      <c r="F55" s="4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48.6</v>
      </c>
      <c r="C58" s="79">
        <v>49.9</v>
      </c>
      <c r="D58" s="79">
        <v>47.5</v>
      </c>
      <c r="E58" s="79"/>
      <c r="F58" s="79"/>
      <c r="G58" s="101">
        <f t="shared" ref="G58:G65" si="23">SUM(B58:F58)</f>
        <v>146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48.6</v>
      </c>
      <c r="C59" s="79">
        <v>49.9</v>
      </c>
      <c r="D59" s="79">
        <v>47.5</v>
      </c>
      <c r="E59" s="79"/>
      <c r="F59" s="79"/>
      <c r="G59" s="101">
        <f t="shared" si="23"/>
        <v>146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50.3</v>
      </c>
      <c r="C60" s="23">
        <v>50.3</v>
      </c>
      <c r="D60" s="23">
        <v>49.1</v>
      </c>
      <c r="E60" s="23"/>
      <c r="F60" s="23"/>
      <c r="G60" s="101">
        <f t="shared" si="23"/>
        <v>149.69999999999999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50.3</v>
      </c>
      <c r="C61" s="23">
        <v>50.4</v>
      </c>
      <c r="D61" s="23">
        <v>49.1</v>
      </c>
      <c r="E61" s="79"/>
      <c r="F61" s="79"/>
      <c r="G61" s="101">
        <f t="shared" si="23"/>
        <v>149.79999999999998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50.3</v>
      </c>
      <c r="C62" s="23">
        <v>50.4</v>
      </c>
      <c r="D62" s="23">
        <v>49.1</v>
      </c>
      <c r="E62" s="79"/>
      <c r="F62" s="79"/>
      <c r="G62" s="101">
        <f t="shared" si="23"/>
        <v>149.79999999999998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41.7</v>
      </c>
      <c r="C63" s="23">
        <v>45.6</v>
      </c>
      <c r="D63" s="23">
        <v>33.5</v>
      </c>
      <c r="E63" s="79">
        <v>29</v>
      </c>
      <c r="F63" s="79"/>
      <c r="G63" s="101">
        <f t="shared" si="23"/>
        <v>149.80000000000001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41.7</v>
      </c>
      <c r="C64" s="23">
        <v>45.6</v>
      </c>
      <c r="D64" s="23">
        <v>33.5</v>
      </c>
      <c r="E64" s="79">
        <v>29.1</v>
      </c>
      <c r="F64" s="79"/>
      <c r="G64" s="101">
        <f t="shared" si="23"/>
        <v>149.9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331.5</v>
      </c>
      <c r="C65" s="27">
        <f t="shared" ref="C65:F65" si="24">SUM(C58:C64)</f>
        <v>342.1</v>
      </c>
      <c r="D65" s="27">
        <f t="shared" si="24"/>
        <v>309.29999999999995</v>
      </c>
      <c r="E65" s="27">
        <f t="shared" si="24"/>
        <v>58.1</v>
      </c>
      <c r="F65" s="27">
        <f t="shared" si="24"/>
        <v>0</v>
      </c>
      <c r="G65" s="101">
        <f t="shared" si="23"/>
        <v>1041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117</v>
      </c>
      <c r="C66" s="30">
        <v>116</v>
      </c>
      <c r="D66" s="30">
        <v>115.5</v>
      </c>
      <c r="E66" s="30"/>
      <c r="F66" s="30"/>
      <c r="G66" s="102">
        <f>+((G65/G67)/7)*1000</f>
        <v>116.27387467887858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355</v>
      </c>
      <c r="C67" s="65">
        <v>389</v>
      </c>
      <c r="D67" s="65">
        <v>286</v>
      </c>
      <c r="E67" s="65">
        <v>249</v>
      </c>
      <c r="F67" s="65"/>
      <c r="G67" s="112">
        <f>SUM(B67:F67)</f>
        <v>1279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5">((B67*B66)*7/1000-B58-B59)/5</f>
        <v>38.709000000000003</v>
      </c>
      <c r="C68" s="38">
        <f t="shared" si="25"/>
        <v>43.2136</v>
      </c>
      <c r="D68" s="38">
        <f t="shared" si="25"/>
        <v>27.246199999999998</v>
      </c>
      <c r="E68" s="38">
        <f t="shared" si="25"/>
        <v>0</v>
      </c>
      <c r="F68" s="38">
        <f t="shared" si="25"/>
        <v>0</v>
      </c>
      <c r="G68" s="116">
        <f>((G65*1000)/G67)/7</f>
        <v>116.27387467887858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290.745</v>
      </c>
      <c r="C69" s="42">
        <f>((C67*C66)*7)/1000</f>
        <v>315.86799999999999</v>
      </c>
      <c r="D69" s="42">
        <f>((D67*D66)*7)/1000</f>
        <v>231.23099999999999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133.4004024144869</v>
      </c>
      <c r="C70" s="47">
        <f>+(C65/C67)/7*1000</f>
        <v>125.63349247153874</v>
      </c>
      <c r="D70" s="47">
        <f>+(D65/D67)/7*1000</f>
        <v>154.49550449550446</v>
      </c>
      <c r="E70" s="47">
        <f>+(E65/E67)/7*1000</f>
        <v>33.333333333333336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J54:K54"/>
    <mergeCell ref="B55:F55"/>
    <mergeCell ref="A3:C3"/>
    <mergeCell ref="E9:G9"/>
    <mergeCell ref="B15:F15"/>
    <mergeCell ref="R9:S9"/>
    <mergeCell ref="K11:L11"/>
    <mergeCell ref="G15:M15"/>
    <mergeCell ref="N15:U15"/>
    <mergeCell ref="B36:H36"/>
    <mergeCell ref="L36:P36"/>
  </mergeCells>
  <pageMargins left="0.7" right="0.7" top="0.75" bottom="0.75" header="0.3" footer="0.3"/>
  <pageSetup paperSize="9" scale="13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FBE4-CE05-4B4A-A65B-235F4D488F8F}">
  <dimension ref="A1:AQ239"/>
  <sheetViews>
    <sheetView view="pageBreakPreview" topLeftCell="A4" zoomScale="30" zoomScaleNormal="30" zoomScaleSheetLayoutView="30" workbookViewId="0">
      <selection activeCell="P24" sqref="P24:V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"/>
      <c r="Z3" s="2"/>
      <c r="AA3" s="2"/>
      <c r="AB3" s="2"/>
      <c r="AC3" s="2"/>
      <c r="AD3" s="20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03" t="s">
        <v>1</v>
      </c>
      <c r="B9" s="203"/>
      <c r="C9" s="203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03"/>
      <c r="B10" s="203"/>
      <c r="C10" s="20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03" t="s">
        <v>4</v>
      </c>
      <c r="B11" s="203"/>
      <c r="C11" s="203"/>
      <c r="D11" s="1"/>
      <c r="E11" s="204">
        <v>2</v>
      </c>
      <c r="F11" s="1"/>
      <c r="G11" s="1"/>
      <c r="H11" s="1"/>
      <c r="I11" s="1"/>
      <c r="J11" s="1"/>
      <c r="K11" s="461" t="s">
        <v>75</v>
      </c>
      <c r="L11" s="461"/>
      <c r="M11" s="205"/>
      <c r="N11" s="20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03"/>
      <c r="B12" s="203"/>
      <c r="C12" s="203"/>
      <c r="D12" s="1"/>
      <c r="E12" s="5"/>
      <c r="F12" s="1"/>
      <c r="G12" s="1"/>
      <c r="H12" s="1"/>
      <c r="I12" s="1"/>
      <c r="J12" s="1"/>
      <c r="K12" s="205"/>
      <c r="L12" s="205"/>
      <c r="M12" s="205"/>
      <c r="N12" s="20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03"/>
      <c r="B13" s="203"/>
      <c r="C13" s="203"/>
      <c r="D13" s="203"/>
      <c r="E13" s="203"/>
      <c r="F13" s="203"/>
      <c r="G13" s="203"/>
      <c r="H13" s="203"/>
      <c r="I13" s="203"/>
      <c r="J13" s="203"/>
      <c r="K13" s="203"/>
      <c r="L13" s="205"/>
      <c r="M13" s="205"/>
      <c r="N13" s="205"/>
      <c r="O13" s="205"/>
      <c r="P13" s="205"/>
      <c r="Q13" s="205"/>
      <c r="R13" s="205"/>
      <c r="S13" s="205"/>
      <c r="T13" s="205"/>
      <c r="U13" s="205"/>
      <c r="V13" s="205"/>
      <c r="W13" s="1"/>
      <c r="X13" s="1"/>
      <c r="Y13" s="1"/>
    </row>
    <row r="14" spans="1:30" s="3" customFormat="1" ht="27" thickBot="1" x14ac:dyDescent="0.3">
      <c r="A14" s="20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7"/>
      <c r="F15" s="467"/>
      <c r="G15" s="468"/>
      <c r="H15" s="466" t="s">
        <v>71</v>
      </c>
      <c r="I15" s="467"/>
      <c r="J15" s="467"/>
      <c r="K15" s="467"/>
      <c r="L15" s="467"/>
      <c r="M15" s="467"/>
      <c r="N15" s="468"/>
      <c r="O15" s="469" t="s">
        <v>8</v>
      </c>
      <c r="P15" s="470"/>
      <c r="Q15" s="470"/>
      <c r="R15" s="470"/>
      <c r="S15" s="470"/>
      <c r="T15" s="470"/>
      <c r="U15" s="470"/>
      <c r="V15" s="471"/>
      <c r="W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5"/>
      <c r="O16" s="196"/>
      <c r="P16" s="136"/>
      <c r="Q16" s="136"/>
      <c r="R16" s="136"/>
      <c r="S16" s="136"/>
      <c r="T16" s="136"/>
      <c r="U16" s="136"/>
      <c r="V16" s="195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21">
        <v>13</v>
      </c>
      <c r="O17" s="14">
        <v>14</v>
      </c>
      <c r="P17" s="20">
        <v>15</v>
      </c>
      <c r="Q17" s="20">
        <v>16</v>
      </c>
      <c r="R17" s="20">
        <v>17</v>
      </c>
      <c r="S17" s="20">
        <v>18</v>
      </c>
      <c r="T17" s="20">
        <v>19</v>
      </c>
      <c r="U17" s="20">
        <v>20</v>
      </c>
      <c r="V17" s="21">
        <v>21</v>
      </c>
      <c r="W17" s="17"/>
      <c r="Y17" s="2"/>
      <c r="Z17" s="19"/>
    </row>
    <row r="18" spans="1:32" ht="39.950000000000003" customHeight="1" x14ac:dyDescent="0.25">
      <c r="A18" s="91" t="s">
        <v>12</v>
      </c>
      <c r="B18" s="76">
        <v>24.2</v>
      </c>
      <c r="C18" s="23">
        <v>30.9</v>
      </c>
      <c r="D18" s="23">
        <v>49.1</v>
      </c>
      <c r="E18" s="23">
        <v>59.1</v>
      </c>
      <c r="F18" s="122">
        <v>64.400000000000006</v>
      </c>
      <c r="G18" s="24"/>
      <c r="H18" s="23">
        <v>75</v>
      </c>
      <c r="I18" s="23">
        <v>86</v>
      </c>
      <c r="J18" s="23">
        <v>92.8</v>
      </c>
      <c r="K18" s="23">
        <v>77.3</v>
      </c>
      <c r="L18" s="23">
        <v>64.3</v>
      </c>
      <c r="M18" s="23">
        <v>62.9</v>
      </c>
      <c r="N18" s="24">
        <v>52.5</v>
      </c>
      <c r="O18" s="22">
        <v>40.6</v>
      </c>
      <c r="P18" s="23">
        <v>74.3</v>
      </c>
      <c r="Q18" s="23">
        <v>91.8</v>
      </c>
      <c r="R18" s="23">
        <v>80.8</v>
      </c>
      <c r="S18" s="23">
        <v>74.400000000000006</v>
      </c>
      <c r="T18" s="23">
        <v>83.1</v>
      </c>
      <c r="U18" s="23">
        <v>51.9</v>
      </c>
      <c r="V18" s="24">
        <v>69.099999999999994</v>
      </c>
      <c r="W18" s="25">
        <f t="shared" ref="W18:W25" si="0">SUM(B18:V18)</f>
        <v>1304.4999999999998</v>
      </c>
      <c r="X18" s="138"/>
      <c r="Y18" s="2"/>
      <c r="Z18" s="19"/>
    </row>
    <row r="19" spans="1:32" ht="39.950000000000003" customHeight="1" x14ac:dyDescent="0.25">
      <c r="A19" s="92" t="s">
        <v>13</v>
      </c>
      <c r="B19" s="76">
        <v>24.2</v>
      </c>
      <c r="C19" s="23">
        <v>30.9</v>
      </c>
      <c r="D19" s="23">
        <v>49.1</v>
      </c>
      <c r="E19" s="23">
        <v>59.1</v>
      </c>
      <c r="F19" s="122">
        <v>64.400000000000006</v>
      </c>
      <c r="G19" s="24"/>
      <c r="H19" s="23">
        <v>75</v>
      </c>
      <c r="I19" s="23">
        <v>86</v>
      </c>
      <c r="J19" s="23">
        <v>92.8</v>
      </c>
      <c r="K19" s="23">
        <v>77.3</v>
      </c>
      <c r="L19" s="23">
        <v>64.3</v>
      </c>
      <c r="M19" s="23">
        <v>62.9</v>
      </c>
      <c r="N19" s="24">
        <v>52.5</v>
      </c>
      <c r="O19" s="22">
        <v>40.6</v>
      </c>
      <c r="P19" s="23">
        <v>74.3</v>
      </c>
      <c r="Q19" s="23">
        <v>91.8</v>
      </c>
      <c r="R19" s="23">
        <v>80.8</v>
      </c>
      <c r="S19" s="23">
        <v>74.400000000000006</v>
      </c>
      <c r="T19" s="23">
        <v>83.1</v>
      </c>
      <c r="U19" s="23">
        <v>51.9</v>
      </c>
      <c r="V19" s="24">
        <v>69.099999999999994</v>
      </c>
      <c r="W19" s="25">
        <f t="shared" si="0"/>
        <v>1304.4999999999998</v>
      </c>
      <c r="Y19" s="2"/>
      <c r="Z19" s="19"/>
    </row>
    <row r="20" spans="1:32" ht="39.75" customHeight="1" x14ac:dyDescent="0.25">
      <c r="A20" s="91" t="s">
        <v>14</v>
      </c>
      <c r="B20" s="76">
        <v>26.055700000000009</v>
      </c>
      <c r="C20" s="23">
        <v>32.269199999999998</v>
      </c>
      <c r="D20" s="23">
        <v>51.547199999999989</v>
      </c>
      <c r="E20" s="23">
        <v>62.039999999999985</v>
      </c>
      <c r="F20" s="122">
        <v>67.324600000000004</v>
      </c>
      <c r="G20" s="24"/>
      <c r="H20" s="23">
        <v>78.348800000000011</v>
      </c>
      <c r="I20" s="23">
        <v>89.92</v>
      </c>
      <c r="J20" s="23">
        <v>97.004900000000006</v>
      </c>
      <c r="K20" s="23">
        <v>80.72999999999999</v>
      </c>
      <c r="L20" s="23">
        <v>67.1798</v>
      </c>
      <c r="M20" s="23">
        <v>65.98</v>
      </c>
      <c r="N20" s="24">
        <v>55.507199999999997</v>
      </c>
      <c r="O20" s="22">
        <v>41.823599999999999</v>
      </c>
      <c r="P20" s="23">
        <v>77.325399999999988</v>
      </c>
      <c r="Q20" s="23">
        <v>96.009800000000013</v>
      </c>
      <c r="R20" s="23">
        <v>84.702499999999986</v>
      </c>
      <c r="S20" s="23">
        <v>77.792900000000003</v>
      </c>
      <c r="T20" s="23">
        <v>86.961899999999986</v>
      </c>
      <c r="U20" s="23">
        <v>54.929600000000008</v>
      </c>
      <c r="V20" s="24">
        <v>72.61399999999999</v>
      </c>
      <c r="W20" s="25">
        <f t="shared" si="0"/>
        <v>1366.0671</v>
      </c>
      <c r="Y20" s="2"/>
      <c r="Z20" s="19"/>
    </row>
    <row r="21" spans="1:32" ht="39.950000000000003" customHeight="1" x14ac:dyDescent="0.25">
      <c r="A21" s="92" t="s">
        <v>15</v>
      </c>
      <c r="B21" s="76">
        <v>26.055700000000009</v>
      </c>
      <c r="C21" s="23">
        <v>32.269199999999998</v>
      </c>
      <c r="D21" s="23">
        <v>51.547199999999989</v>
      </c>
      <c r="E21" s="23">
        <v>62.039999999999985</v>
      </c>
      <c r="F21" s="122">
        <v>67.324600000000004</v>
      </c>
      <c r="G21" s="24"/>
      <c r="H21" s="23">
        <v>78.348800000000011</v>
      </c>
      <c r="I21" s="23">
        <v>89.92</v>
      </c>
      <c r="J21" s="23">
        <v>97.004900000000006</v>
      </c>
      <c r="K21" s="23">
        <v>80.72999999999999</v>
      </c>
      <c r="L21" s="23">
        <v>67.1798</v>
      </c>
      <c r="M21" s="23">
        <v>65.98</v>
      </c>
      <c r="N21" s="24">
        <v>55.507199999999997</v>
      </c>
      <c r="O21" s="22">
        <v>41.823599999999999</v>
      </c>
      <c r="P21" s="23">
        <v>77.325399999999988</v>
      </c>
      <c r="Q21" s="23">
        <v>96.009800000000013</v>
      </c>
      <c r="R21" s="23">
        <v>84.702499999999986</v>
      </c>
      <c r="S21" s="23">
        <v>77.792900000000003</v>
      </c>
      <c r="T21" s="23">
        <v>86.961899999999986</v>
      </c>
      <c r="U21" s="23">
        <v>54.929600000000008</v>
      </c>
      <c r="V21" s="24">
        <v>72.61399999999999</v>
      </c>
      <c r="W21" s="25">
        <f t="shared" si="0"/>
        <v>1366.0671</v>
      </c>
      <c r="Y21" s="2"/>
      <c r="Z21" s="19"/>
    </row>
    <row r="22" spans="1:32" ht="39.950000000000003" customHeight="1" x14ac:dyDescent="0.25">
      <c r="A22" s="91" t="s">
        <v>16</v>
      </c>
      <c r="B22" s="76">
        <v>26.055700000000009</v>
      </c>
      <c r="C22" s="23">
        <v>32.269199999999998</v>
      </c>
      <c r="D22" s="23">
        <v>51.547199999999989</v>
      </c>
      <c r="E22" s="23">
        <v>62.039999999999985</v>
      </c>
      <c r="F22" s="122">
        <v>67.324600000000004</v>
      </c>
      <c r="G22" s="24"/>
      <c r="H22" s="23">
        <v>78.348800000000011</v>
      </c>
      <c r="I22" s="23">
        <v>89.92</v>
      </c>
      <c r="J22" s="23">
        <v>97.004900000000006</v>
      </c>
      <c r="K22" s="23">
        <v>80.72999999999999</v>
      </c>
      <c r="L22" s="23">
        <v>67.1798</v>
      </c>
      <c r="M22" s="23">
        <v>65.98</v>
      </c>
      <c r="N22" s="24">
        <v>55.507199999999997</v>
      </c>
      <c r="O22" s="22">
        <v>41.823599999999999</v>
      </c>
      <c r="P22" s="23">
        <v>77.325399999999988</v>
      </c>
      <c r="Q22" s="23">
        <v>96.009800000000013</v>
      </c>
      <c r="R22" s="23">
        <v>84.702499999999986</v>
      </c>
      <c r="S22" s="23">
        <v>77.792900000000003</v>
      </c>
      <c r="T22" s="23">
        <v>86.961899999999986</v>
      </c>
      <c r="U22" s="23">
        <v>54.929600000000008</v>
      </c>
      <c r="V22" s="24">
        <v>72.61399999999999</v>
      </c>
      <c r="W22" s="25">
        <f t="shared" si="0"/>
        <v>1366.0671</v>
      </c>
      <c r="Y22" s="2"/>
      <c r="Z22" s="19"/>
    </row>
    <row r="23" spans="1:32" ht="39.950000000000003" customHeight="1" x14ac:dyDescent="0.25">
      <c r="A23" s="92" t="s">
        <v>17</v>
      </c>
      <c r="B23" s="76">
        <v>26.055700000000009</v>
      </c>
      <c r="C23" s="23">
        <v>32.269199999999998</v>
      </c>
      <c r="D23" s="23">
        <v>51.547199999999989</v>
      </c>
      <c r="E23" s="23">
        <v>62.039999999999985</v>
      </c>
      <c r="F23" s="122">
        <v>67.324600000000004</v>
      </c>
      <c r="G23" s="24"/>
      <c r="H23" s="23">
        <v>78.348800000000011</v>
      </c>
      <c r="I23" s="23">
        <v>89.92</v>
      </c>
      <c r="J23" s="23">
        <v>97.004900000000006</v>
      </c>
      <c r="K23" s="23">
        <v>80.72999999999999</v>
      </c>
      <c r="L23" s="23">
        <v>67.1798</v>
      </c>
      <c r="M23" s="23">
        <v>65.98</v>
      </c>
      <c r="N23" s="24">
        <v>55.507199999999997</v>
      </c>
      <c r="O23" s="22">
        <v>41.823599999999999</v>
      </c>
      <c r="P23" s="23">
        <v>77.325399999999988</v>
      </c>
      <c r="Q23" s="23">
        <v>96.009800000000013</v>
      </c>
      <c r="R23" s="23">
        <v>84.702499999999986</v>
      </c>
      <c r="S23" s="23">
        <v>77.792900000000003</v>
      </c>
      <c r="T23" s="23">
        <v>86.961899999999986</v>
      </c>
      <c r="U23" s="23">
        <v>54.929600000000008</v>
      </c>
      <c r="V23" s="24">
        <v>72.61399999999999</v>
      </c>
      <c r="W23" s="25">
        <f t="shared" si="0"/>
        <v>1366.0671</v>
      </c>
      <c r="Y23" s="2"/>
      <c r="Z23" s="19"/>
    </row>
    <row r="24" spans="1:32" ht="39.950000000000003" customHeight="1" x14ac:dyDescent="0.25">
      <c r="A24" s="91" t="s">
        <v>18</v>
      </c>
      <c r="B24" s="76">
        <v>88.2</v>
      </c>
      <c r="C24" s="23">
        <v>89.3</v>
      </c>
      <c r="D24" s="23">
        <v>26.3</v>
      </c>
      <c r="E24" s="23">
        <v>86.5</v>
      </c>
      <c r="F24" s="122">
        <v>86.5</v>
      </c>
      <c r="G24" s="24">
        <v>86.6</v>
      </c>
      <c r="H24" s="23"/>
      <c r="I24" s="23">
        <v>86.4</v>
      </c>
      <c r="J24" s="23">
        <v>97</v>
      </c>
      <c r="K24" s="23">
        <v>80.7</v>
      </c>
      <c r="L24" s="23">
        <v>67.1798</v>
      </c>
      <c r="M24" s="23">
        <v>65.98</v>
      </c>
      <c r="N24" s="24">
        <v>55.507199999999997</v>
      </c>
      <c r="O24" s="22"/>
      <c r="P24" s="23">
        <v>25.4</v>
      </c>
      <c r="Q24" s="23">
        <v>47.5</v>
      </c>
      <c r="R24" s="23">
        <v>84.702499999999986</v>
      </c>
      <c r="S24" s="23">
        <v>77.792900000000003</v>
      </c>
      <c r="T24" s="23">
        <v>86.961899999999986</v>
      </c>
      <c r="U24" s="23">
        <v>54.929600000000008</v>
      </c>
      <c r="V24" s="24">
        <v>72.61399999999999</v>
      </c>
      <c r="W24" s="25">
        <f t="shared" si="0"/>
        <v>1366.0678999999998</v>
      </c>
      <c r="Y24" s="2"/>
    </row>
    <row r="25" spans="1:32" ht="41.45" customHeight="1" x14ac:dyDescent="0.25">
      <c r="A25" s="92" t="s">
        <v>10</v>
      </c>
      <c r="B25" s="207">
        <f t="shared" ref="B25:N25" si="1">SUM(B18:B24)</f>
        <v>240.82280000000003</v>
      </c>
      <c r="C25" s="27">
        <f t="shared" si="1"/>
        <v>280.17680000000001</v>
      </c>
      <c r="D25" s="27">
        <f t="shared" si="1"/>
        <v>330.68879999999996</v>
      </c>
      <c r="E25" s="27">
        <f t="shared" si="1"/>
        <v>452.8599999999999</v>
      </c>
      <c r="F25" s="27">
        <f t="shared" si="1"/>
        <v>484.59840000000008</v>
      </c>
      <c r="G25" s="228">
        <f t="shared" si="1"/>
        <v>86.6</v>
      </c>
      <c r="H25" s="27">
        <f t="shared" si="1"/>
        <v>463.39520000000005</v>
      </c>
      <c r="I25" s="27">
        <f t="shared" si="1"/>
        <v>618.08000000000004</v>
      </c>
      <c r="J25" s="27">
        <f t="shared" si="1"/>
        <v>670.61959999999999</v>
      </c>
      <c r="K25" s="27">
        <f t="shared" si="1"/>
        <v>558.22</v>
      </c>
      <c r="L25" s="27">
        <f t="shared" si="1"/>
        <v>464.49900000000002</v>
      </c>
      <c r="M25" s="27">
        <f t="shared" si="1"/>
        <v>455.70000000000005</v>
      </c>
      <c r="N25" s="28">
        <f t="shared" si="1"/>
        <v>382.53600000000006</v>
      </c>
      <c r="O25" s="26">
        <f>SUM(O18:O24)</f>
        <v>248.49439999999998</v>
      </c>
      <c r="P25" s="27">
        <f t="shared" ref="P25:R25" si="2">SUM(P18:P24)</f>
        <v>483.30159999999995</v>
      </c>
      <c r="Q25" s="27">
        <f t="shared" si="2"/>
        <v>615.13920000000007</v>
      </c>
      <c r="R25" s="27">
        <f t="shared" si="2"/>
        <v>585.11249999999995</v>
      </c>
      <c r="S25" s="27">
        <f>SUM(S18:S24)</f>
        <v>537.76450000000011</v>
      </c>
      <c r="T25" s="27">
        <f t="shared" ref="T25:V25" si="3">SUM(T18:T24)</f>
        <v>601.0095</v>
      </c>
      <c r="U25" s="27">
        <f t="shared" si="3"/>
        <v>378.44799999999998</v>
      </c>
      <c r="V25" s="28">
        <f t="shared" si="3"/>
        <v>501.26999999999987</v>
      </c>
      <c r="W25" s="25">
        <f t="shared" si="0"/>
        <v>9439.3363000000008</v>
      </c>
    </row>
    <row r="26" spans="1:32" s="2" customFormat="1" ht="36.75" customHeight="1" x14ac:dyDescent="0.25">
      <c r="A26" s="93" t="s">
        <v>19</v>
      </c>
      <c r="B26" s="208">
        <v>115.5</v>
      </c>
      <c r="C26" s="30">
        <v>115.5</v>
      </c>
      <c r="D26" s="30">
        <v>113.5</v>
      </c>
      <c r="E26" s="30">
        <v>112.5</v>
      </c>
      <c r="F26" s="30">
        <v>111</v>
      </c>
      <c r="G26" s="229">
        <v>111</v>
      </c>
      <c r="H26" s="30">
        <v>112</v>
      </c>
      <c r="I26" s="30">
        <v>111</v>
      </c>
      <c r="J26" s="30">
        <v>110.5</v>
      </c>
      <c r="K26" s="30">
        <v>110</v>
      </c>
      <c r="L26" s="30">
        <v>109.5</v>
      </c>
      <c r="M26" s="30">
        <v>108.5</v>
      </c>
      <c r="N26" s="31">
        <v>108</v>
      </c>
      <c r="O26" s="29">
        <v>116.5</v>
      </c>
      <c r="P26" s="30">
        <v>115.5</v>
      </c>
      <c r="Q26" s="30">
        <v>113</v>
      </c>
      <c r="R26" s="30">
        <v>112.5</v>
      </c>
      <c r="S26" s="30">
        <v>111.5</v>
      </c>
      <c r="T26" s="30">
        <v>110.5</v>
      </c>
      <c r="U26" s="30">
        <v>109</v>
      </c>
      <c r="V26" s="31">
        <v>108.5</v>
      </c>
      <c r="W26" s="32">
        <f>+((W25/W27)/7)*1000</f>
        <v>111.39831592612262</v>
      </c>
    </row>
    <row r="27" spans="1:32" s="2" customFormat="1" ht="33" customHeight="1" x14ac:dyDescent="0.25">
      <c r="A27" s="94" t="s">
        <v>20</v>
      </c>
      <c r="B27" s="209">
        <v>221</v>
      </c>
      <c r="C27" s="34">
        <v>276</v>
      </c>
      <c r="D27" s="34">
        <v>448</v>
      </c>
      <c r="E27" s="34">
        <v>544</v>
      </c>
      <c r="F27" s="34">
        <v>599</v>
      </c>
      <c r="G27" s="230"/>
      <c r="H27" s="34">
        <v>691</v>
      </c>
      <c r="I27" s="34">
        <v>800</v>
      </c>
      <c r="J27" s="34">
        <v>867</v>
      </c>
      <c r="K27" s="34">
        <v>725</v>
      </c>
      <c r="L27" s="34">
        <v>606</v>
      </c>
      <c r="M27" s="34">
        <v>600</v>
      </c>
      <c r="N27" s="35">
        <v>506</v>
      </c>
      <c r="O27" s="33">
        <v>356</v>
      </c>
      <c r="P27" s="34">
        <v>662</v>
      </c>
      <c r="Q27" s="34">
        <v>839</v>
      </c>
      <c r="R27" s="34">
        <v>743</v>
      </c>
      <c r="S27" s="34">
        <v>689</v>
      </c>
      <c r="T27" s="34">
        <v>777</v>
      </c>
      <c r="U27" s="34">
        <v>496</v>
      </c>
      <c r="V27" s="35">
        <v>660</v>
      </c>
      <c r="W27" s="36">
        <f>SUM(B27:V27)</f>
        <v>12105</v>
      </c>
      <c r="X27" s="2">
        <f>((W25*1000)/W27)/7</f>
        <v>111.39831592612263</v>
      </c>
    </row>
    <row r="28" spans="1:32" s="2" customFormat="1" ht="33" customHeight="1" x14ac:dyDescent="0.25">
      <c r="A28" s="95" t="s">
        <v>21</v>
      </c>
      <c r="B28" s="210">
        <f>((B27*B26)*7/1000-B18-B19)/5</f>
        <v>26.055700000000009</v>
      </c>
      <c r="C28" s="38">
        <f>((C27*C26)*7/1000-C18-C19)/5</f>
        <v>32.269199999999998</v>
      </c>
      <c r="D28" s="38">
        <f t="shared" ref="D28:V28" si="4">((D27*D26)*7/1000-D18-D19)/5</f>
        <v>51.547199999999989</v>
      </c>
      <c r="E28" s="38">
        <f t="shared" si="4"/>
        <v>62.039999999999985</v>
      </c>
      <c r="F28" s="38">
        <f t="shared" ref="F28" si="5">((F27*F26)*7/1000-F18-F19)/5</f>
        <v>67.324600000000004</v>
      </c>
      <c r="G28" s="231">
        <f t="shared" si="4"/>
        <v>0</v>
      </c>
      <c r="H28" s="38">
        <f t="shared" si="4"/>
        <v>78.348800000000011</v>
      </c>
      <c r="I28" s="38">
        <f t="shared" si="4"/>
        <v>89.92</v>
      </c>
      <c r="J28" s="38">
        <f t="shared" si="4"/>
        <v>97.004900000000006</v>
      </c>
      <c r="K28" s="38">
        <f t="shared" si="4"/>
        <v>80.72999999999999</v>
      </c>
      <c r="L28" s="38">
        <f t="shared" si="4"/>
        <v>67.1798</v>
      </c>
      <c r="M28" s="38">
        <f t="shared" si="4"/>
        <v>65.98</v>
      </c>
      <c r="N28" s="39">
        <f t="shared" si="4"/>
        <v>55.507199999999997</v>
      </c>
      <c r="O28" s="37">
        <f t="shared" si="4"/>
        <v>41.823599999999999</v>
      </c>
      <c r="P28" s="38">
        <f t="shared" si="4"/>
        <v>77.325399999999988</v>
      </c>
      <c r="Q28" s="38">
        <f t="shared" si="4"/>
        <v>96.009800000000013</v>
      </c>
      <c r="R28" s="38">
        <f t="shared" si="4"/>
        <v>84.702499999999986</v>
      </c>
      <c r="S28" s="38">
        <f t="shared" si="4"/>
        <v>77.792900000000003</v>
      </c>
      <c r="T28" s="38">
        <f t="shared" si="4"/>
        <v>86.961899999999986</v>
      </c>
      <c r="U28" s="38">
        <f t="shared" si="4"/>
        <v>54.929600000000008</v>
      </c>
      <c r="V28" s="39">
        <f t="shared" si="4"/>
        <v>72.61399999999999</v>
      </c>
      <c r="W28" s="40"/>
    </row>
    <row r="29" spans="1:32" ht="33.75" customHeight="1" x14ac:dyDescent="0.25">
      <c r="A29" s="96" t="s">
        <v>22</v>
      </c>
      <c r="B29" s="211">
        <f t="shared" ref="B29:D29" si="6">((B27*B26)*7)/1000</f>
        <v>178.67850000000001</v>
      </c>
      <c r="C29" s="42">
        <f t="shared" si="6"/>
        <v>223.14599999999999</v>
      </c>
      <c r="D29" s="42">
        <f t="shared" si="6"/>
        <v>355.93599999999998</v>
      </c>
      <c r="E29" s="42">
        <f>((E27*E26)*7)/1000</f>
        <v>428.4</v>
      </c>
      <c r="F29" s="42">
        <f>((F27*F26)*7)/1000</f>
        <v>465.423</v>
      </c>
      <c r="G29" s="232">
        <f>((G27*G26)*7)/1000</f>
        <v>0</v>
      </c>
      <c r="H29" s="42">
        <f t="shared" ref="H29" si="7">((H27*H26)*7)/1000</f>
        <v>541.74400000000003</v>
      </c>
      <c r="I29" s="42">
        <f>((I27*I26)*7)/1000</f>
        <v>621.6</v>
      </c>
      <c r="J29" s="42">
        <f t="shared" ref="J29:M29" si="8">((J27*J26)*7)/1000</f>
        <v>670.62450000000001</v>
      </c>
      <c r="K29" s="42">
        <f t="shared" si="8"/>
        <v>558.25</v>
      </c>
      <c r="L29" s="42">
        <f t="shared" si="8"/>
        <v>464.49900000000002</v>
      </c>
      <c r="M29" s="42">
        <f t="shared" si="8"/>
        <v>455.7</v>
      </c>
      <c r="N29" s="87">
        <f>((N27*N26)*7)/1000</f>
        <v>382.536</v>
      </c>
      <c r="O29" s="41">
        <f>((O27*O26)*7)/1000</f>
        <v>290.31799999999998</v>
      </c>
      <c r="P29" s="42">
        <f>((P27*P26)*7)/1000</f>
        <v>535.22699999999998</v>
      </c>
      <c r="Q29" s="42">
        <f t="shared" ref="Q29:V29" si="9">((Q27*Q26)*7)/1000</f>
        <v>663.649</v>
      </c>
      <c r="R29" s="42">
        <f t="shared" si="9"/>
        <v>585.11249999999995</v>
      </c>
      <c r="S29" s="43">
        <f t="shared" si="9"/>
        <v>537.7645</v>
      </c>
      <c r="T29" s="43">
        <f t="shared" si="9"/>
        <v>601.0095</v>
      </c>
      <c r="U29" s="43">
        <f t="shared" si="9"/>
        <v>378.44799999999998</v>
      </c>
      <c r="V29" s="44">
        <f t="shared" si="9"/>
        <v>501.27</v>
      </c>
      <c r="W29" s="45"/>
    </row>
    <row r="30" spans="1:32" ht="33.75" customHeight="1" thickBot="1" x14ac:dyDescent="0.3">
      <c r="A30" s="97" t="s">
        <v>23</v>
      </c>
      <c r="B30" s="212">
        <f t="shared" ref="B30:D30" si="10">+(B25/B27)/7*1000</f>
        <v>155.67084680025857</v>
      </c>
      <c r="C30" s="47">
        <f t="shared" si="10"/>
        <v>145.01904761904763</v>
      </c>
      <c r="D30" s="47">
        <f t="shared" si="10"/>
        <v>105.44923469387754</v>
      </c>
      <c r="E30" s="47">
        <f>+(E25/E27)/7*1000</f>
        <v>118.92331932773106</v>
      </c>
      <c r="F30" s="47">
        <f t="shared" ref="F30" si="11">+(F25/F27)/7*1000</f>
        <v>115.57319341760078</v>
      </c>
      <c r="G30" s="233" t="e">
        <f t="shared" ref="G30:H30" si="12">+(G25/G27)/7*1000</f>
        <v>#DIV/0!</v>
      </c>
      <c r="H30" s="47">
        <f t="shared" si="12"/>
        <v>95.802191440975818</v>
      </c>
      <c r="I30" s="47">
        <f>+(I25/I27)/7*1000</f>
        <v>110.37142857142858</v>
      </c>
      <c r="J30" s="47">
        <f t="shared" ref="J30:N30" si="13">+(J25/J27)/7*1000</f>
        <v>110.49919261822376</v>
      </c>
      <c r="K30" s="47">
        <f t="shared" si="13"/>
        <v>109.99408866995076</v>
      </c>
      <c r="L30" s="47">
        <f t="shared" si="13"/>
        <v>109.50000000000001</v>
      </c>
      <c r="M30" s="47">
        <f t="shared" si="13"/>
        <v>108.50000000000001</v>
      </c>
      <c r="N30" s="48">
        <f t="shared" si="13"/>
        <v>108.00000000000001</v>
      </c>
      <c r="O30" s="46">
        <f>+(O25/O27)/7*1000</f>
        <v>99.716853932584257</v>
      </c>
      <c r="P30" s="47">
        <f t="shared" ref="P30:V30" si="14">+(P25/P27)/7*1000</f>
        <v>104.29469141130772</v>
      </c>
      <c r="Q30" s="47">
        <f t="shared" si="14"/>
        <v>104.74020091946197</v>
      </c>
      <c r="R30" s="47">
        <f t="shared" si="14"/>
        <v>112.5</v>
      </c>
      <c r="S30" s="47">
        <f t="shared" si="14"/>
        <v>111.50000000000003</v>
      </c>
      <c r="T30" s="47">
        <f t="shared" si="14"/>
        <v>110.5</v>
      </c>
      <c r="U30" s="47">
        <f t="shared" si="14"/>
        <v>109</v>
      </c>
      <c r="V30" s="48">
        <f t="shared" si="14"/>
        <v>108.49999999999997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3" t="s">
        <v>8</v>
      </c>
      <c r="M36" s="453"/>
      <c r="N36" s="453"/>
      <c r="O36" s="453"/>
      <c r="P36" s="45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17.976016000000001</v>
      </c>
      <c r="C39" s="79">
        <v>62.767756000000006</v>
      </c>
      <c r="D39" s="79">
        <v>82.253160000000008</v>
      </c>
      <c r="E39" s="79">
        <v>64.630312000000004</v>
      </c>
      <c r="F39" s="79">
        <v>87.324572000000018</v>
      </c>
      <c r="G39" s="79">
        <v>71.691580000000002</v>
      </c>
      <c r="H39" s="79"/>
      <c r="I39" s="101">
        <f t="shared" ref="I39:I46" si="15">SUM(B39:H39)</f>
        <v>386.643396</v>
      </c>
      <c r="J39" s="138"/>
      <c r="K39" s="91" t="s">
        <v>12</v>
      </c>
      <c r="L39" s="79">
        <v>11.7</v>
      </c>
      <c r="M39" s="79">
        <v>7.4</v>
      </c>
      <c r="N39" s="79">
        <v>15.7</v>
      </c>
      <c r="O39" s="79"/>
      <c r="P39" s="79"/>
      <c r="Q39" s="101">
        <f t="shared" ref="Q39:Q46" si="16">SUM(L39:P39)</f>
        <v>34.799999999999997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17.976016000000001</v>
      </c>
      <c r="C40" s="79">
        <v>62.767756000000006</v>
      </c>
      <c r="D40" s="79">
        <v>82.253160000000008</v>
      </c>
      <c r="E40" s="79">
        <v>64.630312000000004</v>
      </c>
      <c r="F40" s="79">
        <v>87.324572000000018</v>
      </c>
      <c r="G40" s="79">
        <v>71.691580000000002</v>
      </c>
      <c r="H40" s="79"/>
      <c r="I40" s="101">
        <f t="shared" si="15"/>
        <v>386.643396</v>
      </c>
      <c r="J40" s="2"/>
      <c r="K40" s="92" t="s">
        <v>13</v>
      </c>
      <c r="L40" s="79">
        <v>11.7</v>
      </c>
      <c r="M40" s="79">
        <v>7.4</v>
      </c>
      <c r="N40" s="79">
        <v>15.7</v>
      </c>
      <c r="O40" s="79"/>
      <c r="P40" s="79"/>
      <c r="Q40" s="101">
        <f t="shared" si="16"/>
        <v>34.799999999999997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17.756893600000001</v>
      </c>
      <c r="C41" s="23">
        <v>64.962597599999995</v>
      </c>
      <c r="D41" s="23">
        <v>84.980136000000016</v>
      </c>
      <c r="E41" s="23">
        <v>67.081275199999993</v>
      </c>
      <c r="F41" s="23">
        <v>90.539571199999997</v>
      </c>
      <c r="G41" s="23">
        <v>74.716868000000005</v>
      </c>
      <c r="H41" s="23"/>
      <c r="I41" s="101">
        <f t="shared" si="15"/>
        <v>400.03734159999999</v>
      </c>
      <c r="J41" s="2"/>
      <c r="K41" s="91" t="s">
        <v>14</v>
      </c>
      <c r="L41" s="79">
        <v>12.3</v>
      </c>
      <c r="M41" s="79">
        <v>7.8</v>
      </c>
      <c r="N41" s="79">
        <v>16.399999999999999</v>
      </c>
      <c r="O41" s="79"/>
      <c r="P41" s="23"/>
      <c r="Q41" s="101">
        <f t="shared" si="16"/>
        <v>36.5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17.756893600000001</v>
      </c>
      <c r="C42" s="79">
        <v>64.962597599999995</v>
      </c>
      <c r="D42" s="79">
        <v>84.980136000000016</v>
      </c>
      <c r="E42" s="79">
        <v>67.081275199999993</v>
      </c>
      <c r="F42" s="79">
        <v>90.539571199999997</v>
      </c>
      <c r="G42" s="79">
        <v>74.716868000000005</v>
      </c>
      <c r="H42" s="79"/>
      <c r="I42" s="101">
        <f t="shared" si="15"/>
        <v>400.03734159999999</v>
      </c>
      <c r="J42" s="2"/>
      <c r="K42" s="92" t="s">
        <v>15</v>
      </c>
      <c r="L42" s="79">
        <v>12.3</v>
      </c>
      <c r="M42" s="79">
        <v>7.8</v>
      </c>
      <c r="N42" s="79">
        <v>16.5</v>
      </c>
      <c r="O42" s="79"/>
      <c r="P42" s="79"/>
      <c r="Q42" s="101">
        <f t="shared" si="16"/>
        <v>36.6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17.756893600000001</v>
      </c>
      <c r="C43" s="79">
        <v>64.962597599999995</v>
      </c>
      <c r="D43" s="79">
        <v>84.980136000000016</v>
      </c>
      <c r="E43" s="79">
        <v>67.081275199999993</v>
      </c>
      <c r="F43" s="79">
        <v>90.539571199999997</v>
      </c>
      <c r="G43" s="79">
        <v>74.716868000000005</v>
      </c>
      <c r="H43" s="79"/>
      <c r="I43" s="101">
        <f t="shared" si="15"/>
        <v>400.03734159999999</v>
      </c>
      <c r="J43" s="2"/>
      <c r="K43" s="91" t="s">
        <v>16</v>
      </c>
      <c r="L43" s="79">
        <v>12.3</v>
      </c>
      <c r="M43" s="79">
        <v>7.9</v>
      </c>
      <c r="N43" s="79">
        <v>16.5</v>
      </c>
      <c r="O43" s="79"/>
      <c r="P43" s="79"/>
      <c r="Q43" s="101">
        <f t="shared" si="16"/>
        <v>36.700000000000003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17.756893600000001</v>
      </c>
      <c r="C44" s="79">
        <v>64.962597599999995</v>
      </c>
      <c r="D44" s="79">
        <v>84.980136000000016</v>
      </c>
      <c r="E44" s="79">
        <v>67.081275199999993</v>
      </c>
      <c r="F44" s="79">
        <v>90.539571199999997</v>
      </c>
      <c r="G44" s="79">
        <v>74.716868000000005</v>
      </c>
      <c r="H44" s="79"/>
      <c r="I44" s="101">
        <f t="shared" si="15"/>
        <v>400.03734159999999</v>
      </c>
      <c r="J44" s="2"/>
      <c r="K44" s="92" t="s">
        <v>17</v>
      </c>
      <c r="L44" s="79">
        <v>12.4</v>
      </c>
      <c r="M44" s="79">
        <v>7.9</v>
      </c>
      <c r="N44" s="79">
        <v>16.5</v>
      </c>
      <c r="O44" s="79"/>
      <c r="P44" s="79"/>
      <c r="Q44" s="101">
        <f t="shared" si="16"/>
        <v>36.799999999999997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17.756893600000001</v>
      </c>
      <c r="C45" s="79">
        <v>64.962597599999995</v>
      </c>
      <c r="D45" s="79">
        <v>84.980136000000016</v>
      </c>
      <c r="E45" s="79">
        <v>67.081275199999993</v>
      </c>
      <c r="F45" s="79">
        <v>90.539571199999997</v>
      </c>
      <c r="G45" s="79">
        <v>74.716868000000005</v>
      </c>
      <c r="H45" s="79"/>
      <c r="I45" s="101">
        <f t="shared" si="15"/>
        <v>400.03734159999999</v>
      </c>
      <c r="J45" s="2"/>
      <c r="K45" s="91" t="s">
        <v>18</v>
      </c>
      <c r="L45" s="79">
        <v>12.4</v>
      </c>
      <c r="M45" s="79">
        <v>7.9</v>
      </c>
      <c r="N45" s="79">
        <v>16.5</v>
      </c>
      <c r="O45" s="79"/>
      <c r="P45" s="79"/>
      <c r="Q45" s="101">
        <f t="shared" si="16"/>
        <v>36.799999999999997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124.73649999999999</v>
      </c>
      <c r="C46" s="27">
        <f t="shared" si="17"/>
        <v>450.34849999999994</v>
      </c>
      <c r="D46" s="27">
        <f t="shared" si="17"/>
        <v>589.40700000000015</v>
      </c>
      <c r="E46" s="27">
        <f t="shared" si="17"/>
        <v>464.66699999999997</v>
      </c>
      <c r="F46" s="27">
        <f t="shared" si="17"/>
        <v>627.34699999999998</v>
      </c>
      <c r="G46" s="27">
        <f t="shared" si="17"/>
        <v>516.96749999999997</v>
      </c>
      <c r="H46" s="27">
        <f t="shared" si="17"/>
        <v>0</v>
      </c>
      <c r="I46" s="101">
        <f t="shared" si="15"/>
        <v>2773.4735000000001</v>
      </c>
      <c r="K46" s="77" t="s">
        <v>10</v>
      </c>
      <c r="L46" s="81">
        <f>SUM(L39:L45)</f>
        <v>85.100000000000009</v>
      </c>
      <c r="M46" s="27">
        <f>SUM(M39:M45)</f>
        <v>54.1</v>
      </c>
      <c r="N46" s="27">
        <f>SUM(N39:N45)</f>
        <v>113.8</v>
      </c>
      <c r="O46" s="27">
        <f>SUM(O39:O45)</f>
        <v>0</v>
      </c>
      <c r="P46" s="27">
        <f>SUM(P39:P45)</f>
        <v>0</v>
      </c>
      <c r="Q46" s="101">
        <f t="shared" si="16"/>
        <v>253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113.5</v>
      </c>
      <c r="C47" s="30">
        <v>111.5</v>
      </c>
      <c r="D47" s="30">
        <v>110.5</v>
      </c>
      <c r="E47" s="30">
        <v>109</v>
      </c>
      <c r="F47" s="30">
        <v>108.5</v>
      </c>
      <c r="G47" s="30">
        <v>107.5</v>
      </c>
      <c r="H47" s="30"/>
      <c r="I47" s="102">
        <f>+((I46/I48)/7)*1000</f>
        <v>109.51091763405196</v>
      </c>
      <c r="K47" s="110" t="s">
        <v>19</v>
      </c>
      <c r="L47" s="82">
        <v>118</v>
      </c>
      <c r="M47" s="30">
        <v>117</v>
      </c>
      <c r="N47" s="30">
        <v>117</v>
      </c>
      <c r="O47" s="30"/>
      <c r="P47" s="30"/>
      <c r="Q47" s="102">
        <f>+((Q46/Q48)/7)*1000</f>
        <v>117.3469387755102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826</v>
      </c>
      <c r="G48" s="34">
        <v>687</v>
      </c>
      <c r="H48" s="34"/>
      <c r="I48" s="103">
        <f>SUM(B48:H48)</f>
        <v>3618</v>
      </c>
      <c r="J48" s="64"/>
      <c r="K48" s="94" t="s">
        <v>20</v>
      </c>
      <c r="L48" s="106">
        <v>103</v>
      </c>
      <c r="M48" s="65">
        <v>66</v>
      </c>
      <c r="N48" s="65">
        <v>139</v>
      </c>
      <c r="O48" s="65"/>
      <c r="P48" s="65"/>
      <c r="Q48" s="112">
        <f>SUM(L48:P48)</f>
        <v>308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8">((B48*B47)*7/1000-B39-B40)/5</f>
        <v>17.756893600000001</v>
      </c>
      <c r="C49" s="38">
        <f t="shared" si="18"/>
        <v>64.962597599999995</v>
      </c>
      <c r="D49" s="38">
        <f t="shared" si="18"/>
        <v>84.980136000000016</v>
      </c>
      <c r="E49" s="38">
        <f t="shared" si="18"/>
        <v>67.081275199999993</v>
      </c>
      <c r="F49" s="38">
        <f t="shared" si="18"/>
        <v>90.539571199999997</v>
      </c>
      <c r="G49" s="38">
        <f t="shared" si="18"/>
        <v>74.716868000000005</v>
      </c>
      <c r="H49" s="38">
        <f t="shared" si="18"/>
        <v>0</v>
      </c>
      <c r="I49" s="104">
        <f>((I46*1000)/I48)/7</f>
        <v>109.51091763405195</v>
      </c>
      <c r="K49" s="95" t="s">
        <v>21</v>
      </c>
      <c r="L49" s="84">
        <f t="shared" ref="L49:P49" si="19">((L48*L47)*7/1000-L39-L40)/5</f>
        <v>12.335599999999999</v>
      </c>
      <c r="M49" s="38">
        <f t="shared" si="19"/>
        <v>7.8508000000000013</v>
      </c>
      <c r="N49" s="38">
        <f t="shared" si="19"/>
        <v>16.488199999999999</v>
      </c>
      <c r="O49" s="38">
        <f t="shared" si="19"/>
        <v>0</v>
      </c>
      <c r="P49" s="38">
        <f t="shared" si="19"/>
        <v>0</v>
      </c>
      <c r="Q49" s="113">
        <f>((Q46*1000)/Q48)/7</f>
        <v>117.34693877551021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20">((B48*B47)*7)/1000</f>
        <v>124.73650000000001</v>
      </c>
      <c r="C50" s="42">
        <f t="shared" si="20"/>
        <v>450.3485</v>
      </c>
      <c r="D50" s="42">
        <f t="shared" si="20"/>
        <v>589.40700000000004</v>
      </c>
      <c r="E50" s="42">
        <f t="shared" si="20"/>
        <v>464.66699999999997</v>
      </c>
      <c r="F50" s="42">
        <f t="shared" si="20"/>
        <v>627.34699999999998</v>
      </c>
      <c r="G50" s="42">
        <f t="shared" si="20"/>
        <v>516.96749999999997</v>
      </c>
      <c r="H50" s="42">
        <f t="shared" si="20"/>
        <v>0</v>
      </c>
      <c r="I50" s="87"/>
      <c r="K50" s="96" t="s">
        <v>22</v>
      </c>
      <c r="L50" s="85">
        <f>((L48*L47)*7)/1000</f>
        <v>85.078000000000003</v>
      </c>
      <c r="M50" s="42">
        <f>((M48*M47)*7)/1000</f>
        <v>54.054000000000002</v>
      </c>
      <c r="N50" s="42">
        <f>((N48*N47)*7)/1000</f>
        <v>113.84099999999999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113.5</v>
      </c>
      <c r="C51" s="47">
        <f t="shared" si="21"/>
        <v>111.49999999999997</v>
      </c>
      <c r="D51" s="47">
        <f t="shared" si="21"/>
        <v>110.50000000000003</v>
      </c>
      <c r="E51" s="47">
        <f t="shared" si="21"/>
        <v>108.99999999999999</v>
      </c>
      <c r="F51" s="47">
        <f t="shared" si="21"/>
        <v>108.5</v>
      </c>
      <c r="G51" s="47">
        <f t="shared" si="21"/>
        <v>107.5</v>
      </c>
      <c r="H51" s="47" t="e">
        <f t="shared" si="21"/>
        <v>#DIV/0!</v>
      </c>
      <c r="I51" s="105"/>
      <c r="J51" s="50"/>
      <c r="K51" s="97" t="s">
        <v>23</v>
      </c>
      <c r="L51" s="86">
        <f>+(L46/L48)/7*1000</f>
        <v>118.03051317614425</v>
      </c>
      <c r="M51" s="47">
        <f>+(M46/M48)/7*1000</f>
        <v>117.09956709956711</v>
      </c>
      <c r="N51" s="47">
        <f>+(N46/N48)/7*1000</f>
        <v>116.9578622816033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72" t="s">
        <v>70</v>
      </c>
      <c r="C55" s="473"/>
      <c r="D55" s="473"/>
      <c r="E55" s="473"/>
      <c r="F55" s="473"/>
      <c r="G55" s="474"/>
      <c r="H55" s="472" t="s">
        <v>71</v>
      </c>
      <c r="I55" s="473"/>
      <c r="J55" s="473"/>
      <c r="K55" s="473"/>
      <c r="L55" s="473"/>
      <c r="M55" s="474"/>
      <c r="N55" s="472" t="s">
        <v>8</v>
      </c>
      <c r="O55" s="473"/>
      <c r="P55" s="473"/>
      <c r="Q55" s="473"/>
      <c r="R55" s="473"/>
      <c r="S55" s="47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41.7</v>
      </c>
      <c r="C58" s="79">
        <v>45.6</v>
      </c>
      <c r="D58" s="79">
        <v>33.5</v>
      </c>
      <c r="E58" s="79"/>
      <c r="F58" s="79"/>
      <c r="G58" s="221"/>
      <c r="H58" s="22"/>
      <c r="I58" s="79"/>
      <c r="J58" s="79"/>
      <c r="K58" s="79"/>
      <c r="L58" s="79"/>
      <c r="M58" s="221"/>
      <c r="N58" s="22"/>
      <c r="O58" s="79"/>
      <c r="P58" s="79"/>
      <c r="Q58" s="79"/>
      <c r="R58" s="79"/>
      <c r="S58" s="221"/>
      <c r="T58" s="101">
        <f t="shared" ref="T58:T65" si="22">SUM(B58:S58)</f>
        <v>120.80000000000001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41.7</v>
      </c>
      <c r="C59" s="79">
        <v>45.6</v>
      </c>
      <c r="D59" s="79">
        <v>33.5</v>
      </c>
      <c r="E59" s="79"/>
      <c r="F59" s="79"/>
      <c r="G59" s="221"/>
      <c r="H59" s="22"/>
      <c r="I59" s="79"/>
      <c r="J59" s="79"/>
      <c r="K59" s="79"/>
      <c r="L59" s="79"/>
      <c r="M59" s="221"/>
      <c r="N59" s="22"/>
      <c r="O59" s="79"/>
      <c r="P59" s="79"/>
      <c r="Q59" s="79"/>
      <c r="R59" s="79"/>
      <c r="S59" s="221"/>
      <c r="T59" s="101">
        <f t="shared" si="22"/>
        <v>120.80000000000001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44.2</v>
      </c>
      <c r="C60" s="23">
        <v>47.6</v>
      </c>
      <c r="D60" s="23">
        <v>34.799999999999997</v>
      </c>
      <c r="E60" s="23"/>
      <c r="F60" s="23"/>
      <c r="G60" s="24"/>
      <c r="H60" s="22"/>
      <c r="I60" s="23"/>
      <c r="J60" s="23"/>
      <c r="K60" s="23"/>
      <c r="L60" s="23"/>
      <c r="M60" s="24"/>
      <c r="N60" s="22"/>
      <c r="O60" s="23"/>
      <c r="P60" s="23"/>
      <c r="Q60" s="23"/>
      <c r="R60" s="23"/>
      <c r="S60" s="24"/>
      <c r="T60" s="101">
        <f t="shared" si="22"/>
        <v>126.60000000000001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44.2</v>
      </c>
      <c r="C61" s="23">
        <v>47.7</v>
      </c>
      <c r="D61" s="23">
        <v>34.799999999999997</v>
      </c>
      <c r="E61" s="79"/>
      <c r="F61" s="79"/>
      <c r="G61" s="221"/>
      <c r="H61" s="22"/>
      <c r="I61" s="79"/>
      <c r="J61" s="79"/>
      <c r="K61" s="79"/>
      <c r="L61" s="79"/>
      <c r="M61" s="221"/>
      <c r="N61" s="22"/>
      <c r="O61" s="79"/>
      <c r="P61" s="79"/>
      <c r="Q61" s="79"/>
      <c r="R61" s="79"/>
      <c r="S61" s="221"/>
      <c r="T61" s="101">
        <f t="shared" si="22"/>
        <v>126.7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44.2</v>
      </c>
      <c r="C62" s="23">
        <v>47.7</v>
      </c>
      <c r="D62" s="23">
        <v>34.799999999999997</v>
      </c>
      <c r="E62" s="79"/>
      <c r="F62" s="79"/>
      <c r="G62" s="221"/>
      <c r="H62" s="22"/>
      <c r="I62" s="79"/>
      <c r="J62" s="79"/>
      <c r="K62" s="79"/>
      <c r="L62" s="79"/>
      <c r="M62" s="221"/>
      <c r="N62" s="22"/>
      <c r="O62" s="79"/>
      <c r="P62" s="79"/>
      <c r="Q62" s="79"/>
      <c r="R62" s="79"/>
      <c r="S62" s="221"/>
      <c r="T62" s="101">
        <f t="shared" si="22"/>
        <v>126.7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</v>
      </c>
      <c r="C63" s="23">
        <v>8</v>
      </c>
      <c r="D63" s="23">
        <v>2.2000000000000002</v>
      </c>
      <c r="E63" s="79">
        <v>8</v>
      </c>
      <c r="F63" s="79">
        <v>8</v>
      </c>
      <c r="G63" s="221">
        <v>8</v>
      </c>
      <c r="H63" s="22">
        <v>8</v>
      </c>
      <c r="I63" s="23">
        <v>8</v>
      </c>
      <c r="J63" s="23">
        <v>2.2000000000000002</v>
      </c>
      <c r="K63" s="79">
        <v>8</v>
      </c>
      <c r="L63" s="79">
        <v>8</v>
      </c>
      <c r="M63" s="221">
        <v>8</v>
      </c>
      <c r="N63" s="22">
        <v>8</v>
      </c>
      <c r="O63" s="23">
        <v>8</v>
      </c>
      <c r="P63" s="23">
        <v>2.2000000000000002</v>
      </c>
      <c r="Q63" s="79">
        <v>8</v>
      </c>
      <c r="R63" s="79">
        <v>8</v>
      </c>
      <c r="S63" s="221">
        <v>8</v>
      </c>
      <c r="T63" s="101">
        <f t="shared" si="22"/>
        <v>126.60000000000001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</v>
      </c>
      <c r="C64" s="23">
        <v>8</v>
      </c>
      <c r="D64" s="23">
        <v>2.2000000000000002</v>
      </c>
      <c r="E64" s="79">
        <v>8</v>
      </c>
      <c r="F64" s="79">
        <v>8</v>
      </c>
      <c r="G64" s="221">
        <v>8</v>
      </c>
      <c r="H64" s="22">
        <v>8</v>
      </c>
      <c r="I64" s="23">
        <v>8</v>
      </c>
      <c r="J64" s="23">
        <v>2.2000000000000002</v>
      </c>
      <c r="K64" s="79">
        <v>8</v>
      </c>
      <c r="L64" s="79">
        <v>8</v>
      </c>
      <c r="M64" s="221">
        <v>8</v>
      </c>
      <c r="N64" s="22">
        <v>8</v>
      </c>
      <c r="O64" s="23">
        <v>8</v>
      </c>
      <c r="P64" s="23">
        <v>2.2000000000000002</v>
      </c>
      <c r="Q64" s="79">
        <v>8</v>
      </c>
      <c r="R64" s="79">
        <v>8</v>
      </c>
      <c r="S64" s="221">
        <v>8</v>
      </c>
      <c r="T64" s="101">
        <f t="shared" si="22"/>
        <v>126.60000000000001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232</v>
      </c>
      <c r="C65" s="27">
        <f t="shared" ref="C65:S65" si="23">SUM(C58:C64)</f>
        <v>250.2</v>
      </c>
      <c r="D65" s="27">
        <f t="shared" si="23"/>
        <v>175.79999999999995</v>
      </c>
      <c r="E65" s="27">
        <f t="shared" ref="E65:R65" si="24">SUM(E58:E64)</f>
        <v>16</v>
      </c>
      <c r="F65" s="27">
        <f t="shared" si="24"/>
        <v>16</v>
      </c>
      <c r="G65" s="28">
        <f t="shared" si="24"/>
        <v>16</v>
      </c>
      <c r="H65" s="26">
        <f t="shared" si="24"/>
        <v>16</v>
      </c>
      <c r="I65" s="27">
        <f t="shared" si="24"/>
        <v>16</v>
      </c>
      <c r="J65" s="27">
        <f t="shared" si="24"/>
        <v>4.4000000000000004</v>
      </c>
      <c r="K65" s="27">
        <f t="shared" si="24"/>
        <v>16</v>
      </c>
      <c r="L65" s="27">
        <f t="shared" si="24"/>
        <v>16</v>
      </c>
      <c r="M65" s="28">
        <f t="shared" si="24"/>
        <v>16</v>
      </c>
      <c r="N65" s="26">
        <f t="shared" si="24"/>
        <v>16</v>
      </c>
      <c r="O65" s="27">
        <f t="shared" si="24"/>
        <v>16</v>
      </c>
      <c r="P65" s="27">
        <f t="shared" si="24"/>
        <v>4.4000000000000004</v>
      </c>
      <c r="Q65" s="27">
        <f t="shared" si="24"/>
        <v>16</v>
      </c>
      <c r="R65" s="27">
        <f t="shared" si="24"/>
        <v>16</v>
      </c>
      <c r="S65" s="28">
        <f t="shared" si="23"/>
        <v>16</v>
      </c>
      <c r="T65" s="101">
        <f t="shared" si="22"/>
        <v>874.8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122.5</v>
      </c>
      <c r="C66" s="30">
        <v>121</v>
      </c>
      <c r="D66" s="30">
        <v>120.5</v>
      </c>
      <c r="E66" s="30"/>
      <c r="F66" s="30"/>
      <c r="G66" s="31"/>
      <c r="H66" s="29"/>
      <c r="I66" s="30"/>
      <c r="J66" s="30"/>
      <c r="K66" s="30"/>
      <c r="L66" s="30"/>
      <c r="M66" s="31"/>
      <c r="N66" s="29"/>
      <c r="O66" s="30"/>
      <c r="P66" s="30"/>
      <c r="Q66" s="30"/>
      <c r="R66" s="30"/>
      <c r="S66" s="31"/>
      <c r="T66" s="102">
        <f>+((T65/T67)/7)*1000</f>
        <v>121.33148404993065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355</v>
      </c>
      <c r="C67" s="65">
        <v>389</v>
      </c>
      <c r="D67" s="65">
        <v>286</v>
      </c>
      <c r="E67" s="65"/>
      <c r="F67" s="65"/>
      <c r="G67" s="223"/>
      <c r="H67" s="222"/>
      <c r="I67" s="65"/>
      <c r="J67" s="65"/>
      <c r="K67" s="65"/>
      <c r="L67" s="65"/>
      <c r="M67" s="223"/>
      <c r="N67" s="222"/>
      <c r="O67" s="65"/>
      <c r="P67" s="65"/>
      <c r="Q67" s="65"/>
      <c r="R67" s="65"/>
      <c r="S67" s="223"/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44.202500000000008</v>
      </c>
      <c r="C68" s="38">
        <f t="shared" si="25"/>
        <v>47.656599999999997</v>
      </c>
      <c r="D68" s="38">
        <f t="shared" si="25"/>
        <v>34.848200000000006</v>
      </c>
      <c r="E68" s="38">
        <f t="shared" ref="E68:R68" si="26">((E67*E66)*7/1000-E58-E59)/5</f>
        <v>0</v>
      </c>
      <c r="F68" s="38">
        <f t="shared" si="26"/>
        <v>0</v>
      </c>
      <c r="G68" s="39">
        <f t="shared" si="26"/>
        <v>0</v>
      </c>
      <c r="H68" s="37">
        <f t="shared" si="26"/>
        <v>0</v>
      </c>
      <c r="I68" s="38">
        <f t="shared" si="26"/>
        <v>0</v>
      </c>
      <c r="J68" s="38">
        <f t="shared" si="26"/>
        <v>0</v>
      </c>
      <c r="K68" s="38">
        <f t="shared" si="26"/>
        <v>0</v>
      </c>
      <c r="L68" s="38">
        <f t="shared" si="26"/>
        <v>0</v>
      </c>
      <c r="M68" s="39">
        <f t="shared" si="26"/>
        <v>0</v>
      </c>
      <c r="N68" s="37">
        <f t="shared" si="26"/>
        <v>0</v>
      </c>
      <c r="O68" s="38">
        <f t="shared" si="26"/>
        <v>0</v>
      </c>
      <c r="P68" s="38">
        <f t="shared" si="26"/>
        <v>0</v>
      </c>
      <c r="Q68" s="38">
        <f t="shared" si="26"/>
        <v>0</v>
      </c>
      <c r="R68" s="38">
        <f t="shared" si="26"/>
        <v>0</v>
      </c>
      <c r="S68" s="39">
        <f t="shared" si="25"/>
        <v>0</v>
      </c>
      <c r="T68" s="116">
        <f>((T65*1000)/T67)/7</f>
        <v>121.33148404993065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304.41250000000002</v>
      </c>
      <c r="C69" s="42">
        <f>((C67*C66)*7)/1000</f>
        <v>329.483</v>
      </c>
      <c r="D69" s="42">
        <f>((D67*D66)*7)/1000</f>
        <v>241.24100000000001</v>
      </c>
      <c r="E69" s="42">
        <f t="shared" ref="E69:R69" si="27">((E67*E66)*7)/1000</f>
        <v>0</v>
      </c>
      <c r="F69" s="42">
        <f t="shared" si="27"/>
        <v>0</v>
      </c>
      <c r="G69" s="87">
        <f t="shared" si="27"/>
        <v>0</v>
      </c>
      <c r="H69" s="41">
        <f t="shared" si="27"/>
        <v>0</v>
      </c>
      <c r="I69" s="42">
        <f t="shared" si="27"/>
        <v>0</v>
      </c>
      <c r="J69" s="42">
        <f t="shared" si="27"/>
        <v>0</v>
      </c>
      <c r="K69" s="42">
        <f t="shared" si="27"/>
        <v>0</v>
      </c>
      <c r="L69" s="42">
        <f t="shared" si="27"/>
        <v>0</v>
      </c>
      <c r="M69" s="87">
        <f t="shared" si="27"/>
        <v>0</v>
      </c>
      <c r="N69" s="41">
        <f t="shared" si="27"/>
        <v>0</v>
      </c>
      <c r="O69" s="42">
        <f t="shared" si="27"/>
        <v>0</v>
      </c>
      <c r="P69" s="42">
        <f t="shared" si="27"/>
        <v>0</v>
      </c>
      <c r="Q69" s="42">
        <f t="shared" si="27"/>
        <v>0</v>
      </c>
      <c r="R69" s="42">
        <f t="shared" si="27"/>
        <v>0</v>
      </c>
      <c r="S69" s="87">
        <f>((S67*S66)*7)/1000</f>
        <v>0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93.360160965794776</v>
      </c>
      <c r="C70" s="47">
        <f>+(C65/C67)/7*1000</f>
        <v>91.883951524054353</v>
      </c>
      <c r="D70" s="47">
        <f>+(D65/D67)/7*1000</f>
        <v>87.812187812187787</v>
      </c>
      <c r="E70" s="47" t="e">
        <f t="shared" ref="E70:R70" si="28">+(E65/E67)/7*1000</f>
        <v>#DIV/0!</v>
      </c>
      <c r="F70" s="47" t="e">
        <f t="shared" si="28"/>
        <v>#DIV/0!</v>
      </c>
      <c r="G70" s="48" t="e">
        <f t="shared" si="28"/>
        <v>#DIV/0!</v>
      </c>
      <c r="H70" s="46" t="e">
        <f t="shared" si="28"/>
        <v>#DIV/0!</v>
      </c>
      <c r="I70" s="47" t="e">
        <f t="shared" si="28"/>
        <v>#DIV/0!</v>
      </c>
      <c r="J70" s="47" t="e">
        <f t="shared" si="28"/>
        <v>#DIV/0!</v>
      </c>
      <c r="K70" s="47" t="e">
        <f t="shared" si="28"/>
        <v>#DIV/0!</v>
      </c>
      <c r="L70" s="47" t="e">
        <f t="shared" si="28"/>
        <v>#DIV/0!</v>
      </c>
      <c r="M70" s="48" t="e">
        <f t="shared" si="28"/>
        <v>#DIV/0!</v>
      </c>
      <c r="N70" s="46" t="e">
        <f t="shared" si="28"/>
        <v>#DIV/0!</v>
      </c>
      <c r="O70" s="47" t="e">
        <f t="shared" si="28"/>
        <v>#DIV/0!</v>
      </c>
      <c r="P70" s="47" t="e">
        <f t="shared" si="28"/>
        <v>#DIV/0!</v>
      </c>
      <c r="Q70" s="47" t="e">
        <f t="shared" si="28"/>
        <v>#DIV/0!</v>
      </c>
      <c r="R70" s="47" t="e">
        <f t="shared" si="28"/>
        <v>#DIV/0!</v>
      </c>
      <c r="S70" s="48" t="e">
        <f>+(S65/S67)/7*1000</f>
        <v>#DIV/0!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55:G55"/>
    <mergeCell ref="H55:M55"/>
    <mergeCell ref="N55:S55"/>
    <mergeCell ref="B36:H36"/>
    <mergeCell ref="L36:P36"/>
    <mergeCell ref="J54:K54"/>
    <mergeCell ref="A3:C3"/>
    <mergeCell ref="E9:G9"/>
    <mergeCell ref="R9:S9"/>
    <mergeCell ref="K11:L11"/>
    <mergeCell ref="H15:N15"/>
    <mergeCell ref="O15:V15"/>
    <mergeCell ref="B15:G15"/>
  </mergeCells>
  <pageMargins left="0.7" right="0.7" top="0.75" bottom="0.75" header="0.3" footer="0.3"/>
  <pageSetup paperSize="9" scale="13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40835-F526-46FF-B8D3-DFCCC0EE5DDF}">
  <dimension ref="A1:AQ239"/>
  <sheetViews>
    <sheetView view="pageBreakPreview" topLeftCell="A15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"/>
      <c r="Z3" s="2"/>
      <c r="AA3" s="2"/>
      <c r="AB3" s="2"/>
      <c r="AC3" s="2"/>
      <c r="AD3" s="22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26" t="s">
        <v>1</v>
      </c>
      <c r="B9" s="226"/>
      <c r="C9" s="226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26"/>
      <c r="B10" s="226"/>
      <c r="C10" s="22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26" t="s">
        <v>4</v>
      </c>
      <c r="B11" s="226"/>
      <c r="C11" s="226"/>
      <c r="D11" s="1"/>
      <c r="E11" s="224">
        <v>2</v>
      </c>
      <c r="F11" s="1"/>
      <c r="G11" s="1"/>
      <c r="H11" s="1"/>
      <c r="I11" s="1"/>
      <c r="J11" s="1"/>
      <c r="K11" s="461" t="s">
        <v>80</v>
      </c>
      <c r="L11" s="461"/>
      <c r="M11" s="225"/>
      <c r="N11" s="2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26"/>
      <c r="B12" s="226"/>
      <c r="C12" s="226"/>
      <c r="D12" s="1"/>
      <c r="E12" s="5"/>
      <c r="F12" s="1"/>
      <c r="G12" s="1"/>
      <c r="H12" s="1"/>
      <c r="I12" s="1"/>
      <c r="J12" s="1"/>
      <c r="K12" s="225"/>
      <c r="L12" s="225"/>
      <c r="M12" s="225"/>
      <c r="N12" s="2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26"/>
      <c r="B13" s="226"/>
      <c r="C13" s="226"/>
      <c r="D13" s="226"/>
      <c r="E13" s="226"/>
      <c r="F13" s="226"/>
      <c r="G13" s="226"/>
      <c r="H13" s="226"/>
      <c r="I13" s="226"/>
      <c r="J13" s="226"/>
      <c r="K13" s="226"/>
      <c r="L13" s="225"/>
      <c r="M13" s="225"/>
      <c r="N13" s="225"/>
      <c r="O13" s="225"/>
      <c r="P13" s="225"/>
      <c r="Q13" s="225"/>
      <c r="R13" s="225"/>
      <c r="S13" s="225"/>
      <c r="T13" s="225"/>
      <c r="U13" s="225"/>
      <c r="V13" s="225"/>
      <c r="W13" s="1"/>
      <c r="X13" s="1"/>
      <c r="Y13" s="1"/>
    </row>
    <row r="14" spans="1:30" s="3" customFormat="1" ht="27" thickBot="1" x14ac:dyDescent="0.3">
      <c r="A14" s="22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7"/>
      <c r="F15" s="467"/>
      <c r="G15" s="468"/>
      <c r="H15" s="466" t="s">
        <v>71</v>
      </c>
      <c r="I15" s="467"/>
      <c r="J15" s="467"/>
      <c r="K15" s="467"/>
      <c r="L15" s="467"/>
      <c r="M15" s="468"/>
      <c r="N15" s="469" t="s">
        <v>8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88.2</v>
      </c>
      <c r="C18" s="23">
        <v>89.3</v>
      </c>
      <c r="D18" s="23">
        <v>26.3</v>
      </c>
      <c r="E18" s="23">
        <v>86.5</v>
      </c>
      <c r="F18" s="122">
        <v>86.5</v>
      </c>
      <c r="G18" s="24">
        <v>86.6</v>
      </c>
      <c r="H18" s="23">
        <v>84.8</v>
      </c>
      <c r="I18" s="23">
        <v>84.8</v>
      </c>
      <c r="J18" s="23">
        <v>24.5</v>
      </c>
      <c r="K18" s="23">
        <v>84.7</v>
      </c>
      <c r="L18" s="23">
        <v>84.8</v>
      </c>
      <c r="M18" s="23">
        <v>84.8</v>
      </c>
      <c r="N18" s="22">
        <v>85.8</v>
      </c>
      <c r="O18" s="23">
        <v>86</v>
      </c>
      <c r="P18" s="23">
        <v>24.8</v>
      </c>
      <c r="Q18" s="23">
        <v>85.8</v>
      </c>
      <c r="R18" s="23">
        <v>85.8</v>
      </c>
      <c r="S18" s="24">
        <v>85.8</v>
      </c>
      <c r="T18" s="25">
        <f t="shared" ref="T18:T25" si="0">SUM(B18:S18)</f>
        <v>1365.7999999999997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88.2</v>
      </c>
      <c r="C19" s="23">
        <v>89.3</v>
      </c>
      <c r="D19" s="23">
        <v>26.3</v>
      </c>
      <c r="E19" s="23">
        <v>86.5</v>
      </c>
      <c r="F19" s="122">
        <v>86.5</v>
      </c>
      <c r="G19" s="24">
        <v>86.6</v>
      </c>
      <c r="H19" s="23">
        <v>84.8</v>
      </c>
      <c r="I19" s="23">
        <v>84.8</v>
      </c>
      <c r="J19" s="23">
        <v>24.5</v>
      </c>
      <c r="K19" s="23">
        <v>84.7</v>
      </c>
      <c r="L19" s="23">
        <v>84.8</v>
      </c>
      <c r="M19" s="23">
        <v>84.8</v>
      </c>
      <c r="N19" s="22">
        <v>85.8</v>
      </c>
      <c r="O19" s="23">
        <v>86</v>
      </c>
      <c r="P19" s="23">
        <v>24.8</v>
      </c>
      <c r="Q19" s="23">
        <v>85.8</v>
      </c>
      <c r="R19" s="23">
        <v>85.8</v>
      </c>
      <c r="S19" s="24">
        <v>85.8</v>
      </c>
      <c r="T19" s="25">
        <f t="shared" si="0"/>
        <v>1365.7999999999997</v>
      </c>
      <c r="V19" s="2"/>
      <c r="W19" s="19"/>
    </row>
    <row r="20" spans="1:32" ht="39.75" customHeight="1" x14ac:dyDescent="0.25">
      <c r="A20" s="91" t="s">
        <v>14</v>
      </c>
      <c r="B20" s="76">
        <v>92.537199999999999</v>
      </c>
      <c r="C20" s="23">
        <v>93.532200000000003</v>
      </c>
      <c r="D20" s="23">
        <v>26.762699999999995</v>
      </c>
      <c r="E20" s="23">
        <v>90.913499999999999</v>
      </c>
      <c r="F20" s="122">
        <v>89.311200000000014</v>
      </c>
      <c r="G20" s="24">
        <v>90.339399999999998</v>
      </c>
      <c r="H20" s="23">
        <v>89.828800000000015</v>
      </c>
      <c r="I20" s="23">
        <v>88.762</v>
      </c>
      <c r="J20" s="23">
        <v>25.619999999999997</v>
      </c>
      <c r="K20" s="23">
        <v>88.1083</v>
      </c>
      <c r="L20" s="23">
        <v>87.161799999999999</v>
      </c>
      <c r="M20" s="23">
        <v>86.095000000000013</v>
      </c>
      <c r="N20" s="22">
        <v>91.562400000000011</v>
      </c>
      <c r="O20" s="23">
        <v>90.045299999999997</v>
      </c>
      <c r="P20" s="23">
        <v>27.193999999999996</v>
      </c>
      <c r="Q20" s="23">
        <v>88.895400000000009</v>
      </c>
      <c r="R20" s="23">
        <v>87.828600000000023</v>
      </c>
      <c r="S20" s="24">
        <v>86.228399999999993</v>
      </c>
      <c r="T20" s="25">
        <f t="shared" si="0"/>
        <v>1420.7262000000001</v>
      </c>
      <c r="V20" s="2"/>
      <c r="W20" s="19"/>
    </row>
    <row r="21" spans="1:32" ht="39.950000000000003" customHeight="1" x14ac:dyDescent="0.25">
      <c r="A21" s="92" t="s">
        <v>15</v>
      </c>
      <c r="B21" s="76">
        <v>92.537199999999999</v>
      </c>
      <c r="C21" s="23">
        <v>93.532200000000003</v>
      </c>
      <c r="D21" s="23">
        <v>26.762699999999995</v>
      </c>
      <c r="E21" s="23">
        <v>90.913499999999999</v>
      </c>
      <c r="F21" s="122">
        <v>89.311200000000014</v>
      </c>
      <c r="G21" s="24">
        <v>90.339399999999998</v>
      </c>
      <c r="H21" s="23">
        <v>89.828800000000015</v>
      </c>
      <c r="I21" s="23">
        <v>88.762</v>
      </c>
      <c r="J21" s="23">
        <v>25.619999999999997</v>
      </c>
      <c r="K21" s="23">
        <v>88.1083</v>
      </c>
      <c r="L21" s="23">
        <v>87.161799999999999</v>
      </c>
      <c r="M21" s="23">
        <v>86.095000000000013</v>
      </c>
      <c r="N21" s="22">
        <v>91.562400000000011</v>
      </c>
      <c r="O21" s="23">
        <v>90.045299999999997</v>
      </c>
      <c r="P21" s="23">
        <v>27.193999999999996</v>
      </c>
      <c r="Q21" s="23">
        <v>88.895400000000009</v>
      </c>
      <c r="R21" s="23">
        <v>87.828600000000023</v>
      </c>
      <c r="S21" s="24">
        <v>86.228399999999993</v>
      </c>
      <c r="T21" s="25">
        <f t="shared" si="0"/>
        <v>1420.7262000000001</v>
      </c>
      <c r="V21" s="2"/>
      <c r="W21" s="19"/>
    </row>
    <row r="22" spans="1:32" ht="39.950000000000003" customHeight="1" x14ac:dyDescent="0.25">
      <c r="A22" s="91" t="s">
        <v>16</v>
      </c>
      <c r="B22" s="76">
        <v>92.537199999999999</v>
      </c>
      <c r="C22" s="23">
        <v>93.532200000000003</v>
      </c>
      <c r="D22" s="23">
        <v>26.762699999999995</v>
      </c>
      <c r="E22" s="23">
        <v>90.913499999999999</v>
      </c>
      <c r="F22" s="122">
        <v>89.311200000000014</v>
      </c>
      <c r="G22" s="24">
        <v>90.339399999999998</v>
      </c>
      <c r="H22" s="23">
        <v>89.828800000000015</v>
      </c>
      <c r="I22" s="23">
        <v>88.762</v>
      </c>
      <c r="J22" s="23">
        <v>25.619999999999997</v>
      </c>
      <c r="K22" s="23">
        <v>88.1083</v>
      </c>
      <c r="L22" s="23">
        <v>87.161799999999999</v>
      </c>
      <c r="M22" s="23">
        <v>86.095000000000013</v>
      </c>
      <c r="N22" s="22">
        <v>91.562400000000011</v>
      </c>
      <c r="O22" s="23">
        <v>90.045299999999997</v>
      </c>
      <c r="P22" s="23">
        <v>27.193999999999996</v>
      </c>
      <c r="Q22" s="23">
        <v>88.895400000000009</v>
      </c>
      <c r="R22" s="23">
        <v>87.828600000000023</v>
      </c>
      <c r="S22" s="24">
        <v>86.228399999999993</v>
      </c>
      <c r="T22" s="25">
        <f t="shared" si="0"/>
        <v>1420.7262000000001</v>
      </c>
      <c r="V22" s="2"/>
      <c r="W22" s="19"/>
    </row>
    <row r="23" spans="1:32" ht="39.950000000000003" customHeight="1" x14ac:dyDescent="0.25">
      <c r="A23" s="92" t="s">
        <v>17</v>
      </c>
      <c r="B23" s="76">
        <v>92.537199999999999</v>
      </c>
      <c r="C23" s="23">
        <v>93.532200000000003</v>
      </c>
      <c r="D23" s="23">
        <v>26.762699999999995</v>
      </c>
      <c r="E23" s="23">
        <v>90.913499999999999</v>
      </c>
      <c r="F23" s="122">
        <v>89.311200000000014</v>
      </c>
      <c r="G23" s="24">
        <v>90.339399999999998</v>
      </c>
      <c r="H23" s="23">
        <v>89.828800000000015</v>
      </c>
      <c r="I23" s="23">
        <v>88.762</v>
      </c>
      <c r="J23" s="23">
        <v>25.619999999999997</v>
      </c>
      <c r="K23" s="23">
        <v>88.1083</v>
      </c>
      <c r="L23" s="23">
        <v>87.161799999999999</v>
      </c>
      <c r="M23" s="23">
        <v>86.095000000000013</v>
      </c>
      <c r="N23" s="22">
        <v>91.562400000000011</v>
      </c>
      <c r="O23" s="23">
        <v>90.045299999999997</v>
      </c>
      <c r="P23" s="23">
        <v>27.193999999999996</v>
      </c>
      <c r="Q23" s="23">
        <v>88.895400000000009</v>
      </c>
      <c r="R23" s="23">
        <v>87.828600000000023</v>
      </c>
      <c r="S23" s="24">
        <v>86.228399999999993</v>
      </c>
      <c r="T23" s="25">
        <f t="shared" si="0"/>
        <v>1420.7262000000001</v>
      </c>
      <c r="V23" s="2"/>
      <c r="W23" s="19"/>
    </row>
    <row r="24" spans="1:32" ht="39.950000000000003" customHeight="1" x14ac:dyDescent="0.25">
      <c r="A24" s="91" t="s">
        <v>18</v>
      </c>
      <c r="B24" s="76">
        <v>92.537199999999999</v>
      </c>
      <c r="C24" s="23">
        <v>93.532200000000003</v>
      </c>
      <c r="D24" s="23">
        <v>26.762699999999995</v>
      </c>
      <c r="E24" s="23">
        <v>90.913499999999999</v>
      </c>
      <c r="F24" s="122">
        <v>89.311200000000014</v>
      </c>
      <c r="G24" s="24">
        <v>90.339399999999998</v>
      </c>
      <c r="H24" s="23">
        <v>89.828800000000015</v>
      </c>
      <c r="I24" s="23">
        <v>88.762</v>
      </c>
      <c r="J24" s="23">
        <v>25.619999999999997</v>
      </c>
      <c r="K24" s="23">
        <v>88.1083</v>
      </c>
      <c r="L24" s="23">
        <v>87.161799999999999</v>
      </c>
      <c r="M24" s="23">
        <v>86.095000000000013</v>
      </c>
      <c r="N24" s="22">
        <v>91.562400000000011</v>
      </c>
      <c r="O24" s="23">
        <v>90.045299999999997</v>
      </c>
      <c r="P24" s="23">
        <v>27.193999999999996</v>
      </c>
      <c r="Q24" s="23">
        <v>88.895400000000009</v>
      </c>
      <c r="R24" s="23">
        <v>87.828600000000023</v>
      </c>
      <c r="S24" s="24">
        <v>86.228399999999993</v>
      </c>
      <c r="T24" s="25">
        <f t="shared" si="0"/>
        <v>1420.7262000000001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639.08600000000001</v>
      </c>
      <c r="C25" s="27">
        <f t="shared" si="1"/>
        <v>646.26099999999997</v>
      </c>
      <c r="D25" s="27">
        <f t="shared" si="1"/>
        <v>186.41349999999997</v>
      </c>
      <c r="E25" s="27">
        <f t="shared" si="1"/>
        <v>627.5675</v>
      </c>
      <c r="F25" s="27">
        <f t="shared" si="1"/>
        <v>619.55599999999993</v>
      </c>
      <c r="G25" s="228">
        <f t="shared" si="1"/>
        <v>624.89699999999993</v>
      </c>
      <c r="H25" s="27">
        <f t="shared" si="1"/>
        <v>618.74400000000003</v>
      </c>
      <c r="I25" s="27">
        <f t="shared" si="1"/>
        <v>613.40999999999985</v>
      </c>
      <c r="J25" s="27">
        <f t="shared" si="1"/>
        <v>177.10000000000002</v>
      </c>
      <c r="K25" s="27">
        <f t="shared" si="1"/>
        <v>609.94150000000002</v>
      </c>
      <c r="L25" s="27">
        <f t="shared" si="1"/>
        <v>605.40899999999988</v>
      </c>
      <c r="M25" s="27">
        <f t="shared" si="1"/>
        <v>600.07500000000005</v>
      </c>
      <c r="N25" s="26">
        <f>SUM(N18:N24)</f>
        <v>629.41200000000003</v>
      </c>
      <c r="O25" s="27">
        <f t="shared" ref="O25:Q25" si="2">SUM(O18:O24)</f>
        <v>622.22649999999999</v>
      </c>
      <c r="P25" s="27">
        <f t="shared" si="2"/>
        <v>185.56999999999996</v>
      </c>
      <c r="Q25" s="27">
        <f t="shared" si="2"/>
        <v>616.077</v>
      </c>
      <c r="R25" s="27">
        <f>SUM(R18:R24)</f>
        <v>610.74300000000017</v>
      </c>
      <c r="S25" s="28">
        <f t="shared" ref="S25" si="3">SUM(S18:S24)</f>
        <v>602.74199999999985</v>
      </c>
      <c r="T25" s="25">
        <f t="shared" si="0"/>
        <v>9835.2309999999998</v>
      </c>
    </row>
    <row r="26" spans="1:32" s="2" customFormat="1" ht="36.75" customHeight="1" x14ac:dyDescent="0.25">
      <c r="A26" s="93" t="s">
        <v>19</v>
      </c>
      <c r="B26" s="208">
        <v>119.5</v>
      </c>
      <c r="C26" s="30">
        <v>121</v>
      </c>
      <c r="D26" s="30">
        <v>120.5</v>
      </c>
      <c r="E26" s="30">
        <v>117.5</v>
      </c>
      <c r="F26" s="30">
        <v>116</v>
      </c>
      <c r="G26" s="229">
        <v>117</v>
      </c>
      <c r="H26" s="30">
        <v>116</v>
      </c>
      <c r="I26" s="30">
        <v>115</v>
      </c>
      <c r="J26" s="30">
        <v>115</v>
      </c>
      <c r="K26" s="30">
        <v>114.5</v>
      </c>
      <c r="L26" s="30">
        <v>113.5</v>
      </c>
      <c r="M26" s="30">
        <v>112.5</v>
      </c>
      <c r="N26" s="29">
        <v>118</v>
      </c>
      <c r="O26" s="30">
        <v>116.5</v>
      </c>
      <c r="P26" s="30">
        <v>120.5</v>
      </c>
      <c r="Q26" s="30">
        <v>115.5</v>
      </c>
      <c r="R26" s="30">
        <v>114.5</v>
      </c>
      <c r="S26" s="31">
        <v>113</v>
      </c>
      <c r="T26" s="32">
        <f>+((T25/T27)/7)*1000</f>
        <v>116.14722658510375</v>
      </c>
    </row>
    <row r="27" spans="1:32" s="2" customFormat="1" ht="33" customHeight="1" x14ac:dyDescent="0.25">
      <c r="A27" s="94" t="s">
        <v>20</v>
      </c>
      <c r="B27" s="209">
        <v>764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762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12097</v>
      </c>
      <c r="U27" s="2">
        <f>((T25*1000)/T27)/7</f>
        <v>116.14722658510375</v>
      </c>
    </row>
    <row r="28" spans="1:32" s="2" customFormat="1" ht="33" customHeight="1" x14ac:dyDescent="0.25">
      <c r="A28" s="95" t="s">
        <v>21</v>
      </c>
      <c r="B28" s="210">
        <f>((B27*B26)*7/1000-B18-B19)/5</f>
        <v>92.537199999999999</v>
      </c>
      <c r="C28" s="38">
        <f>((C27*C26)*7/1000-C18-C19)/5</f>
        <v>93.532200000000003</v>
      </c>
      <c r="D28" s="38">
        <f t="shared" ref="D28:S28" si="4">((D27*D26)*7/1000-D18-D19)/5</f>
        <v>26.762699999999995</v>
      </c>
      <c r="E28" s="38">
        <f t="shared" si="4"/>
        <v>90.913499999999999</v>
      </c>
      <c r="F28" s="38">
        <f t="shared" si="4"/>
        <v>89.311200000000014</v>
      </c>
      <c r="G28" s="231">
        <f t="shared" si="4"/>
        <v>90.339399999999998</v>
      </c>
      <c r="H28" s="38">
        <f t="shared" si="4"/>
        <v>89.828800000000015</v>
      </c>
      <c r="I28" s="38">
        <f t="shared" si="4"/>
        <v>88.762</v>
      </c>
      <c r="J28" s="38">
        <f t="shared" si="4"/>
        <v>25.619999999999997</v>
      </c>
      <c r="K28" s="38">
        <f t="shared" si="4"/>
        <v>88.1083</v>
      </c>
      <c r="L28" s="38">
        <f t="shared" si="4"/>
        <v>87.161799999999999</v>
      </c>
      <c r="M28" s="38">
        <f t="shared" si="4"/>
        <v>86.095000000000013</v>
      </c>
      <c r="N28" s="37">
        <f t="shared" si="4"/>
        <v>91.562400000000011</v>
      </c>
      <c r="O28" s="38">
        <f t="shared" si="4"/>
        <v>90.045299999999997</v>
      </c>
      <c r="P28" s="38">
        <f t="shared" si="4"/>
        <v>27.193999999999996</v>
      </c>
      <c r="Q28" s="38">
        <f t="shared" si="4"/>
        <v>88.895400000000009</v>
      </c>
      <c r="R28" s="38">
        <f t="shared" si="4"/>
        <v>87.828600000000023</v>
      </c>
      <c r="S28" s="39">
        <f t="shared" si="4"/>
        <v>86.228399999999993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639.08600000000001</v>
      </c>
      <c r="C29" s="42">
        <f t="shared" si="5"/>
        <v>646.26099999999997</v>
      </c>
      <c r="D29" s="42">
        <f t="shared" si="5"/>
        <v>186.4135</v>
      </c>
      <c r="E29" s="42">
        <f>((E27*E26)*7)/1000</f>
        <v>627.5675</v>
      </c>
      <c r="F29" s="42">
        <f>((F27*F26)*7)/1000</f>
        <v>619.55600000000004</v>
      </c>
      <c r="G29" s="232">
        <f>((G27*G26)*7)/1000</f>
        <v>624.89700000000005</v>
      </c>
      <c r="H29" s="42">
        <f t="shared" ref="H29" si="6">((H27*H26)*7)/1000</f>
        <v>618.74400000000003</v>
      </c>
      <c r="I29" s="42">
        <f>((I27*I26)*7)/1000</f>
        <v>613.41</v>
      </c>
      <c r="J29" s="42">
        <f t="shared" ref="J29:M29" si="7">((J27*J26)*7)/1000</f>
        <v>177.1</v>
      </c>
      <c r="K29" s="42">
        <f t="shared" si="7"/>
        <v>609.94150000000002</v>
      </c>
      <c r="L29" s="42">
        <f t="shared" si="7"/>
        <v>605.40899999999999</v>
      </c>
      <c r="M29" s="42">
        <f t="shared" si="7"/>
        <v>600.07500000000005</v>
      </c>
      <c r="N29" s="41">
        <f>((N27*N26)*7)/1000</f>
        <v>629.41200000000003</v>
      </c>
      <c r="O29" s="42">
        <f>((O27*O26)*7)/1000</f>
        <v>622.22649999999999</v>
      </c>
      <c r="P29" s="42">
        <f t="shared" ref="P29:S29" si="8">((P27*P26)*7)/1000</f>
        <v>185.57</v>
      </c>
      <c r="Q29" s="42">
        <f t="shared" si="8"/>
        <v>616.077</v>
      </c>
      <c r="R29" s="43">
        <f t="shared" si="8"/>
        <v>610.74300000000005</v>
      </c>
      <c r="S29" s="44">
        <f t="shared" si="8"/>
        <v>602.74199999999996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119.50000000000001</v>
      </c>
      <c r="C30" s="47">
        <f t="shared" si="9"/>
        <v>121</v>
      </c>
      <c r="D30" s="47">
        <f t="shared" si="9"/>
        <v>120.49999999999999</v>
      </c>
      <c r="E30" s="47">
        <f>+(E25/E27)/7*1000</f>
        <v>117.50000000000001</v>
      </c>
      <c r="F30" s="47">
        <f t="shared" ref="F30:H30" si="10">+(F25/F27)/7*1000</f>
        <v>115.99999999999999</v>
      </c>
      <c r="G30" s="233">
        <f t="shared" si="10"/>
        <v>117</v>
      </c>
      <c r="H30" s="47">
        <f t="shared" si="10"/>
        <v>116</v>
      </c>
      <c r="I30" s="47">
        <f>+(I25/I27)/7*1000</f>
        <v>114.99999999999997</v>
      </c>
      <c r="J30" s="47">
        <f t="shared" ref="J30:M30" si="11">+(J25/J27)/7*1000</f>
        <v>115</v>
      </c>
      <c r="K30" s="47">
        <f t="shared" si="11"/>
        <v>114.5</v>
      </c>
      <c r="L30" s="47">
        <f t="shared" si="11"/>
        <v>113.49999999999997</v>
      </c>
      <c r="M30" s="47">
        <f t="shared" si="11"/>
        <v>112.50000000000001</v>
      </c>
      <c r="N30" s="46">
        <f>+(N25/N27)/7*1000</f>
        <v>118.00000000000001</v>
      </c>
      <c r="O30" s="47">
        <f t="shared" ref="O30:S30" si="12">+(O25/O27)/7*1000</f>
        <v>116.5</v>
      </c>
      <c r="P30" s="47">
        <f t="shared" si="12"/>
        <v>120.49999999999997</v>
      </c>
      <c r="Q30" s="47">
        <f t="shared" si="12"/>
        <v>115.5</v>
      </c>
      <c r="R30" s="47">
        <f t="shared" si="12"/>
        <v>114.50000000000003</v>
      </c>
      <c r="S30" s="48">
        <f t="shared" si="12"/>
        <v>112.99999999999997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3" t="s">
        <v>8</v>
      </c>
      <c r="M36" s="453"/>
      <c r="N36" s="453"/>
      <c r="O36" s="453"/>
      <c r="P36" s="45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17.756893600000001</v>
      </c>
      <c r="C39" s="79">
        <v>64.962597599999995</v>
      </c>
      <c r="D39" s="79">
        <v>84.980136000000016</v>
      </c>
      <c r="E39" s="79">
        <v>67.081275199999993</v>
      </c>
      <c r="F39" s="79">
        <v>90.539571199999997</v>
      </c>
      <c r="G39" s="79">
        <v>74.716868000000005</v>
      </c>
      <c r="H39" s="79"/>
      <c r="I39" s="101">
        <f t="shared" ref="I39:I46" si="13">SUM(B39:H39)</f>
        <v>400.03734159999999</v>
      </c>
      <c r="J39" s="138"/>
      <c r="K39" s="91" t="s">
        <v>12</v>
      </c>
      <c r="L39" s="79">
        <v>12.4</v>
      </c>
      <c r="M39" s="79">
        <v>7.9</v>
      </c>
      <c r="N39" s="79">
        <v>16.5</v>
      </c>
      <c r="O39" s="79"/>
      <c r="P39" s="79"/>
      <c r="Q39" s="101">
        <f t="shared" ref="Q39:Q46" si="14">SUM(L39:P39)</f>
        <v>36.799999999999997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17.756893600000001</v>
      </c>
      <c r="C40" s="79">
        <v>64.962597599999995</v>
      </c>
      <c r="D40" s="79">
        <v>84.980136000000016</v>
      </c>
      <c r="E40" s="79">
        <v>67.081275199999993</v>
      </c>
      <c r="F40" s="79">
        <v>90.539571199999997</v>
      </c>
      <c r="G40" s="79">
        <v>74.716868000000005</v>
      </c>
      <c r="H40" s="79"/>
      <c r="I40" s="101">
        <f t="shared" si="13"/>
        <v>400.03734159999999</v>
      </c>
      <c r="J40" s="2"/>
      <c r="K40" s="92" t="s">
        <v>13</v>
      </c>
      <c r="L40" s="79">
        <v>12.4</v>
      </c>
      <c r="M40" s="79">
        <v>7.9</v>
      </c>
      <c r="N40" s="79">
        <v>16.5</v>
      </c>
      <c r="O40" s="79"/>
      <c r="P40" s="79"/>
      <c r="Q40" s="101">
        <f t="shared" si="14"/>
        <v>36.799999999999997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>
        <v>18.613842560000002</v>
      </c>
      <c r="C41" s="23">
        <v>67.315860960000009</v>
      </c>
      <c r="D41" s="23">
        <v>88.156545600000001</v>
      </c>
      <c r="E41" s="23">
        <v>69.511289919999996</v>
      </c>
      <c r="F41" s="23">
        <v>93.721671520000001</v>
      </c>
      <c r="G41" s="23">
        <v>77.353952800000002</v>
      </c>
      <c r="H41" s="23"/>
      <c r="I41" s="101">
        <f t="shared" si="13"/>
        <v>414.67316335999999</v>
      </c>
      <c r="J41" s="2"/>
      <c r="K41" s="91" t="s">
        <v>14</v>
      </c>
      <c r="L41" s="79">
        <v>12.4</v>
      </c>
      <c r="M41" s="79">
        <v>8</v>
      </c>
      <c r="N41" s="79">
        <v>16.600000000000001</v>
      </c>
      <c r="O41" s="79"/>
      <c r="P41" s="23"/>
      <c r="Q41" s="101">
        <f t="shared" si="14"/>
        <v>37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18.613842560000002</v>
      </c>
      <c r="C42" s="79">
        <v>67.315860960000009</v>
      </c>
      <c r="D42" s="79">
        <v>88.156545600000001</v>
      </c>
      <c r="E42" s="79">
        <v>69.511289919999996</v>
      </c>
      <c r="F42" s="79">
        <v>93.721671520000001</v>
      </c>
      <c r="G42" s="79">
        <v>77.353952800000002</v>
      </c>
      <c r="H42" s="79"/>
      <c r="I42" s="101">
        <f t="shared" si="13"/>
        <v>414.67316335999999</v>
      </c>
      <c r="J42" s="2"/>
      <c r="K42" s="92" t="s">
        <v>15</v>
      </c>
      <c r="L42" s="79">
        <v>12.4</v>
      </c>
      <c r="M42" s="79">
        <v>8.1</v>
      </c>
      <c r="N42" s="79">
        <v>16.600000000000001</v>
      </c>
      <c r="O42" s="79"/>
      <c r="P42" s="79"/>
      <c r="Q42" s="101">
        <f t="shared" si="14"/>
        <v>37.1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18.613842560000002</v>
      </c>
      <c r="C43" s="79">
        <v>67.315860960000009</v>
      </c>
      <c r="D43" s="79">
        <v>88.156545600000001</v>
      </c>
      <c r="E43" s="79">
        <v>69.511289919999996</v>
      </c>
      <c r="F43" s="79">
        <v>93.721671520000001</v>
      </c>
      <c r="G43" s="79">
        <v>77.353952800000002</v>
      </c>
      <c r="H43" s="79"/>
      <c r="I43" s="101">
        <f t="shared" si="13"/>
        <v>414.67316335999999</v>
      </c>
      <c r="J43" s="2"/>
      <c r="K43" s="91" t="s">
        <v>16</v>
      </c>
      <c r="L43" s="79">
        <v>12.4</v>
      </c>
      <c r="M43" s="79">
        <v>8.1</v>
      </c>
      <c r="N43" s="79">
        <v>16.600000000000001</v>
      </c>
      <c r="O43" s="79"/>
      <c r="P43" s="79"/>
      <c r="Q43" s="101">
        <f t="shared" si="14"/>
        <v>37.1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>
        <v>18.613842560000002</v>
      </c>
      <c r="C44" s="79">
        <v>67.315860960000009</v>
      </c>
      <c r="D44" s="79">
        <v>88.156545600000001</v>
      </c>
      <c r="E44" s="79">
        <v>69.511289919999996</v>
      </c>
      <c r="F44" s="79">
        <v>93.721671520000001</v>
      </c>
      <c r="G44" s="79">
        <v>77.353952800000002</v>
      </c>
      <c r="H44" s="79"/>
      <c r="I44" s="101">
        <f t="shared" si="13"/>
        <v>414.67316335999999</v>
      </c>
      <c r="J44" s="2"/>
      <c r="K44" s="92" t="s">
        <v>17</v>
      </c>
      <c r="L44" s="79">
        <v>12.4</v>
      </c>
      <c r="M44" s="79">
        <v>8.1</v>
      </c>
      <c r="N44" s="79">
        <v>16.600000000000001</v>
      </c>
      <c r="O44" s="79"/>
      <c r="P44" s="79"/>
      <c r="Q44" s="101">
        <f t="shared" si="14"/>
        <v>37.1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18.613842560000002</v>
      </c>
      <c r="C45" s="79">
        <v>67.315860960000009</v>
      </c>
      <c r="D45" s="79">
        <v>88.156545600000001</v>
      </c>
      <c r="E45" s="79">
        <v>69.511289919999996</v>
      </c>
      <c r="F45" s="79">
        <v>93.721671520000001</v>
      </c>
      <c r="G45" s="79">
        <v>77.353952800000002</v>
      </c>
      <c r="H45" s="79"/>
      <c r="I45" s="101">
        <f t="shared" si="13"/>
        <v>414.67316335999999</v>
      </c>
      <c r="J45" s="2"/>
      <c r="K45" s="91" t="s">
        <v>18</v>
      </c>
      <c r="L45" s="79">
        <v>12.5</v>
      </c>
      <c r="M45" s="79">
        <v>8.1</v>
      </c>
      <c r="N45" s="79">
        <v>16.600000000000001</v>
      </c>
      <c r="O45" s="79"/>
      <c r="P45" s="79"/>
      <c r="Q45" s="101">
        <f t="shared" si="14"/>
        <v>37.200000000000003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5">SUM(B39:B45)</f>
        <v>128.583</v>
      </c>
      <c r="C46" s="27">
        <f t="shared" si="15"/>
        <v>466.50450000000001</v>
      </c>
      <c r="D46" s="27">
        <f t="shared" si="15"/>
        <v>610.74300000000005</v>
      </c>
      <c r="E46" s="27">
        <f t="shared" si="15"/>
        <v>481.71899999999994</v>
      </c>
      <c r="F46" s="27">
        <f t="shared" si="15"/>
        <v>649.68749999999989</v>
      </c>
      <c r="G46" s="27">
        <f t="shared" si="15"/>
        <v>536.20350000000008</v>
      </c>
      <c r="H46" s="27">
        <f t="shared" si="15"/>
        <v>0</v>
      </c>
      <c r="I46" s="101">
        <f t="shared" si="13"/>
        <v>2873.4405000000002</v>
      </c>
      <c r="K46" s="77" t="s">
        <v>10</v>
      </c>
      <c r="L46" s="81">
        <f>SUM(L39:L45)</f>
        <v>86.9</v>
      </c>
      <c r="M46" s="27">
        <f>SUM(M39:M45)</f>
        <v>56.2</v>
      </c>
      <c r="N46" s="27">
        <f>SUM(N39:N45)</f>
        <v>116</v>
      </c>
      <c r="O46" s="27">
        <f>SUM(O39:O45)</f>
        <v>0</v>
      </c>
      <c r="P46" s="27">
        <f>SUM(P39:P45)</f>
        <v>0</v>
      </c>
      <c r="Q46" s="101">
        <f t="shared" si="14"/>
        <v>259.10000000000002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117</v>
      </c>
      <c r="C47" s="30">
        <v>115.5</v>
      </c>
      <c r="D47" s="30">
        <v>114.5</v>
      </c>
      <c r="E47" s="30">
        <v>113</v>
      </c>
      <c r="F47" s="30">
        <v>112.5</v>
      </c>
      <c r="G47" s="30">
        <v>111.5</v>
      </c>
      <c r="H47" s="30"/>
      <c r="I47" s="102">
        <f>+((I46/I48)/7)*1000</f>
        <v>113.48949405584739</v>
      </c>
      <c r="K47" s="110" t="s">
        <v>19</v>
      </c>
      <c r="L47" s="82">
        <v>123</v>
      </c>
      <c r="M47" s="30">
        <v>121.5</v>
      </c>
      <c r="N47" s="30">
        <v>121</v>
      </c>
      <c r="O47" s="30"/>
      <c r="P47" s="30"/>
      <c r="Q47" s="102">
        <f>+((Q46/Q48)/7)*1000</f>
        <v>121.7575187969925</v>
      </c>
      <c r="R47" s="63"/>
      <c r="S47" s="63"/>
    </row>
    <row r="48" spans="1:30" ht="33.75" customHeight="1" x14ac:dyDescent="0.25">
      <c r="A48" s="94" t="s">
        <v>20</v>
      </c>
      <c r="B48" s="83">
        <v>157</v>
      </c>
      <c r="C48" s="34">
        <v>577</v>
      </c>
      <c r="D48" s="34">
        <v>762</v>
      </c>
      <c r="E48" s="34">
        <v>609</v>
      </c>
      <c r="F48" s="34">
        <v>825</v>
      </c>
      <c r="G48" s="34">
        <v>687</v>
      </c>
      <c r="H48" s="34"/>
      <c r="I48" s="103">
        <f>SUM(B48:H48)</f>
        <v>3617</v>
      </c>
      <c r="J48" s="64"/>
      <c r="K48" s="94" t="s">
        <v>20</v>
      </c>
      <c r="L48" s="106">
        <v>101</v>
      </c>
      <c r="M48" s="65">
        <v>66</v>
      </c>
      <c r="N48" s="65">
        <v>137</v>
      </c>
      <c r="O48" s="65"/>
      <c r="P48" s="65"/>
      <c r="Q48" s="112">
        <f>SUM(L48:P48)</f>
        <v>304</v>
      </c>
      <c r="R48" s="66"/>
      <c r="S48" s="66"/>
    </row>
    <row r="49" spans="1:43" ht="33.75" customHeight="1" x14ac:dyDescent="0.25">
      <c r="A49" s="95" t="s">
        <v>21</v>
      </c>
      <c r="B49" s="84">
        <f t="shared" ref="B49:H49" si="16">((B48*B47)*7/1000-B39-B40)/5</f>
        <v>18.613842560000002</v>
      </c>
      <c r="C49" s="38">
        <f t="shared" si="16"/>
        <v>67.315860960000009</v>
      </c>
      <c r="D49" s="38">
        <f t="shared" si="16"/>
        <v>88.156545600000001</v>
      </c>
      <c r="E49" s="38">
        <f t="shared" si="16"/>
        <v>69.511289919999996</v>
      </c>
      <c r="F49" s="38">
        <f t="shared" si="16"/>
        <v>93.721671520000001</v>
      </c>
      <c r="G49" s="38">
        <f t="shared" si="16"/>
        <v>77.353952800000002</v>
      </c>
      <c r="H49" s="38">
        <f t="shared" si="16"/>
        <v>0</v>
      </c>
      <c r="I49" s="104">
        <f>((I46*1000)/I48)/7</f>
        <v>113.48949405584737</v>
      </c>
      <c r="K49" s="95" t="s">
        <v>21</v>
      </c>
      <c r="L49" s="84">
        <f t="shared" ref="L49:P49" si="17">((L48*L47)*7/1000-L39-L40)/5</f>
        <v>12.432199999999998</v>
      </c>
      <c r="M49" s="38">
        <f t="shared" si="17"/>
        <v>8.0666000000000011</v>
      </c>
      <c r="N49" s="38">
        <f t="shared" si="17"/>
        <v>16.607800000000001</v>
      </c>
      <c r="O49" s="38">
        <f t="shared" si="17"/>
        <v>0</v>
      </c>
      <c r="P49" s="38">
        <f t="shared" si="17"/>
        <v>0</v>
      </c>
      <c r="Q49" s="113">
        <f>((Q46*1000)/Q48)/7</f>
        <v>121.7575187969925</v>
      </c>
      <c r="R49" s="66"/>
      <c r="S49" s="66"/>
    </row>
    <row r="50" spans="1:43" ht="33.75" customHeight="1" x14ac:dyDescent="0.25">
      <c r="A50" s="96" t="s">
        <v>22</v>
      </c>
      <c r="B50" s="85">
        <f t="shared" ref="B50:H50" si="18">((B48*B47)*7)/1000</f>
        <v>128.583</v>
      </c>
      <c r="C50" s="42">
        <f t="shared" si="18"/>
        <v>466.50450000000001</v>
      </c>
      <c r="D50" s="42">
        <f t="shared" si="18"/>
        <v>610.74300000000005</v>
      </c>
      <c r="E50" s="42">
        <f t="shared" si="18"/>
        <v>481.71899999999999</v>
      </c>
      <c r="F50" s="42">
        <f t="shared" si="18"/>
        <v>649.6875</v>
      </c>
      <c r="G50" s="42">
        <f t="shared" si="18"/>
        <v>536.20349999999996</v>
      </c>
      <c r="H50" s="42">
        <f t="shared" si="18"/>
        <v>0</v>
      </c>
      <c r="I50" s="87"/>
      <c r="K50" s="96" t="s">
        <v>22</v>
      </c>
      <c r="L50" s="85">
        <f>((L48*L47)*7)/1000</f>
        <v>86.960999999999999</v>
      </c>
      <c r="M50" s="42">
        <f>((M48*M47)*7)/1000</f>
        <v>56.133000000000003</v>
      </c>
      <c r="N50" s="42">
        <f>((N48*N47)*7)/1000</f>
        <v>116.039</v>
      </c>
      <c r="O50" s="42">
        <f>((O48*O47)*7)/1000</f>
        <v>0</v>
      </c>
      <c r="P50" s="42">
        <f>((P48*P47)*7)/1000</f>
        <v>0</v>
      </c>
      <c r="Q50" s="114"/>
    </row>
    <row r="51" spans="1:43" ht="33.75" customHeight="1" thickBot="1" x14ac:dyDescent="0.3">
      <c r="A51" s="97" t="s">
        <v>23</v>
      </c>
      <c r="B51" s="86">
        <f t="shared" ref="B51:H51" si="19">+(B46/B48)/7*1000</f>
        <v>117</v>
      </c>
      <c r="C51" s="47">
        <f t="shared" si="19"/>
        <v>115.5</v>
      </c>
      <c r="D51" s="47">
        <f t="shared" si="19"/>
        <v>114.50000000000001</v>
      </c>
      <c r="E51" s="47">
        <f t="shared" si="19"/>
        <v>112.99999999999999</v>
      </c>
      <c r="F51" s="47">
        <f t="shared" si="19"/>
        <v>112.49999999999997</v>
      </c>
      <c r="G51" s="47">
        <f t="shared" si="19"/>
        <v>111.50000000000001</v>
      </c>
      <c r="H51" s="47" t="e">
        <f t="shared" si="19"/>
        <v>#DIV/0!</v>
      </c>
      <c r="I51" s="105"/>
      <c r="J51" s="50"/>
      <c r="K51" s="97" t="s">
        <v>23</v>
      </c>
      <c r="L51" s="86">
        <f>+(L46/L48)/7*1000</f>
        <v>122.91371994342293</v>
      </c>
      <c r="M51" s="47">
        <f>+(M46/M48)/7*1000</f>
        <v>121.64502164502166</v>
      </c>
      <c r="N51" s="47">
        <f>+(N46/N48)/7*1000</f>
        <v>120.95933263816475</v>
      </c>
      <c r="O51" s="47" t="e">
        <f>+(O46/O48)/7*1000</f>
        <v>#DIV/0!</v>
      </c>
      <c r="P51" s="47" t="e">
        <f>+(P46/P48)/7*1000</f>
        <v>#DIV/0!</v>
      </c>
      <c r="Q51" s="48"/>
      <c r="R51" s="51"/>
      <c r="S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72" t="s">
        <v>70</v>
      </c>
      <c r="C55" s="473"/>
      <c r="D55" s="473"/>
      <c r="E55" s="473"/>
      <c r="F55" s="473"/>
      <c r="G55" s="474"/>
      <c r="H55" s="472" t="s">
        <v>71</v>
      </c>
      <c r="I55" s="473"/>
      <c r="J55" s="473"/>
      <c r="K55" s="473"/>
      <c r="L55" s="473"/>
      <c r="M55" s="474"/>
      <c r="N55" s="472" t="s">
        <v>8</v>
      </c>
      <c r="O55" s="473"/>
      <c r="P55" s="473"/>
      <c r="Q55" s="473"/>
      <c r="R55" s="473"/>
      <c r="S55" s="47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</v>
      </c>
      <c r="C58" s="79">
        <v>8</v>
      </c>
      <c r="D58" s="79">
        <v>2.2000000000000002</v>
      </c>
      <c r="E58" s="79">
        <v>8</v>
      </c>
      <c r="F58" s="79">
        <v>8</v>
      </c>
      <c r="G58" s="221">
        <v>8</v>
      </c>
      <c r="H58" s="22">
        <v>8</v>
      </c>
      <c r="I58" s="79">
        <v>8</v>
      </c>
      <c r="J58" s="79">
        <v>2.2000000000000002</v>
      </c>
      <c r="K58" s="79">
        <v>8</v>
      </c>
      <c r="L58" s="79">
        <v>8</v>
      </c>
      <c r="M58" s="221">
        <v>8</v>
      </c>
      <c r="N58" s="22">
        <v>8</v>
      </c>
      <c r="O58" s="79">
        <v>8</v>
      </c>
      <c r="P58" s="79">
        <v>2.2000000000000002</v>
      </c>
      <c r="Q58" s="79">
        <v>8</v>
      </c>
      <c r="R58" s="79">
        <v>8</v>
      </c>
      <c r="S58" s="221">
        <v>8</v>
      </c>
      <c r="T58" s="101">
        <f t="shared" ref="T58:T65" si="20">SUM(B58:S58)</f>
        <v>126.60000000000001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</v>
      </c>
      <c r="C59" s="79">
        <v>8</v>
      </c>
      <c r="D59" s="79">
        <v>2.2000000000000002</v>
      </c>
      <c r="E59" s="79">
        <v>8</v>
      </c>
      <c r="F59" s="79">
        <v>8</v>
      </c>
      <c r="G59" s="221">
        <v>8</v>
      </c>
      <c r="H59" s="22">
        <v>8</v>
      </c>
      <c r="I59" s="79">
        <v>8</v>
      </c>
      <c r="J59" s="79">
        <v>2.2000000000000002</v>
      </c>
      <c r="K59" s="79">
        <v>8</v>
      </c>
      <c r="L59" s="79">
        <v>8</v>
      </c>
      <c r="M59" s="221">
        <v>8</v>
      </c>
      <c r="N59" s="22">
        <v>8</v>
      </c>
      <c r="O59" s="79">
        <v>8</v>
      </c>
      <c r="P59" s="79">
        <v>2.2000000000000002</v>
      </c>
      <c r="Q59" s="79">
        <v>8</v>
      </c>
      <c r="R59" s="79">
        <v>8</v>
      </c>
      <c r="S59" s="221">
        <v>8</v>
      </c>
      <c r="T59" s="101">
        <f t="shared" si="20"/>
        <v>126.60000000000001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23">
        <v>8.3000000000000007</v>
      </c>
      <c r="D60" s="23">
        <v>2.5</v>
      </c>
      <c r="E60" s="23">
        <v>8.3000000000000007</v>
      </c>
      <c r="F60" s="23">
        <v>8.3000000000000007</v>
      </c>
      <c r="G60" s="24">
        <v>8.1999999999999993</v>
      </c>
      <c r="H60" s="22">
        <v>8.1999999999999993</v>
      </c>
      <c r="I60" s="23">
        <v>8.1999999999999993</v>
      </c>
      <c r="J60" s="23">
        <v>2.2999999999999998</v>
      </c>
      <c r="K60" s="23">
        <v>8.1</v>
      </c>
      <c r="L60" s="23">
        <v>8.1</v>
      </c>
      <c r="M60" s="24">
        <v>8.1</v>
      </c>
      <c r="N60" s="22">
        <v>8.1</v>
      </c>
      <c r="O60" s="23">
        <v>8.1</v>
      </c>
      <c r="P60" s="23">
        <v>2.2999999999999998</v>
      </c>
      <c r="Q60" s="23">
        <v>8.1</v>
      </c>
      <c r="R60" s="23">
        <v>8.1</v>
      </c>
      <c r="S60" s="24">
        <v>8.1</v>
      </c>
      <c r="T60" s="101">
        <f t="shared" si="20"/>
        <v>129.69999999999996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23">
        <v>8.3000000000000007</v>
      </c>
      <c r="D61" s="23">
        <v>2.5</v>
      </c>
      <c r="E61" s="23">
        <v>8.3000000000000007</v>
      </c>
      <c r="F61" s="23">
        <v>8.3000000000000007</v>
      </c>
      <c r="G61" s="24">
        <v>8.1999999999999993</v>
      </c>
      <c r="H61" s="22">
        <v>8.1999999999999993</v>
      </c>
      <c r="I61" s="23">
        <v>8.1999999999999993</v>
      </c>
      <c r="J61" s="23">
        <v>2.2999999999999998</v>
      </c>
      <c r="K61" s="23">
        <v>8.1999999999999993</v>
      </c>
      <c r="L61" s="23">
        <v>8.1</v>
      </c>
      <c r="M61" s="24">
        <v>8.1</v>
      </c>
      <c r="N61" s="22">
        <v>8.1999999999999993</v>
      </c>
      <c r="O61" s="23">
        <v>8.1999999999999993</v>
      </c>
      <c r="P61" s="23">
        <v>2.2999999999999998</v>
      </c>
      <c r="Q61" s="23">
        <v>8.1999999999999993</v>
      </c>
      <c r="R61" s="23">
        <v>8.1</v>
      </c>
      <c r="S61" s="24">
        <v>8.1</v>
      </c>
      <c r="T61" s="101">
        <f t="shared" si="20"/>
        <v>130.1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2.5</v>
      </c>
      <c r="E62" s="23">
        <v>8.4</v>
      </c>
      <c r="F62" s="23">
        <v>8.4</v>
      </c>
      <c r="G62" s="24">
        <v>8.1999999999999993</v>
      </c>
      <c r="H62" s="22">
        <v>8.1999999999999993</v>
      </c>
      <c r="I62" s="23">
        <v>8.1999999999999993</v>
      </c>
      <c r="J62" s="23">
        <v>2.2999999999999998</v>
      </c>
      <c r="K62" s="23">
        <v>8.1999999999999993</v>
      </c>
      <c r="L62" s="23">
        <v>8.1</v>
      </c>
      <c r="M62" s="24">
        <v>8.1</v>
      </c>
      <c r="N62" s="22">
        <v>8.1999999999999993</v>
      </c>
      <c r="O62" s="23">
        <v>8.1999999999999993</v>
      </c>
      <c r="P62" s="23">
        <v>2.2999999999999998</v>
      </c>
      <c r="Q62" s="23">
        <v>8.1999999999999993</v>
      </c>
      <c r="R62" s="23">
        <v>8.1</v>
      </c>
      <c r="S62" s="24">
        <v>8.1</v>
      </c>
      <c r="T62" s="101">
        <f t="shared" si="20"/>
        <v>130.5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2.5</v>
      </c>
      <c r="E63" s="23">
        <v>8.4</v>
      </c>
      <c r="F63" s="23">
        <v>8.4</v>
      </c>
      <c r="G63" s="24">
        <v>8.1999999999999993</v>
      </c>
      <c r="H63" s="22">
        <v>8.1999999999999993</v>
      </c>
      <c r="I63" s="23">
        <v>8.1999999999999993</v>
      </c>
      <c r="J63" s="23">
        <v>2.2999999999999998</v>
      </c>
      <c r="K63" s="23">
        <v>8.1999999999999993</v>
      </c>
      <c r="L63" s="23">
        <v>8.1</v>
      </c>
      <c r="M63" s="24">
        <v>8.1</v>
      </c>
      <c r="N63" s="22">
        <v>8.1999999999999993</v>
      </c>
      <c r="O63" s="23">
        <v>8.1999999999999993</v>
      </c>
      <c r="P63" s="23">
        <v>2.2999999999999998</v>
      </c>
      <c r="Q63" s="23">
        <v>8.1999999999999993</v>
      </c>
      <c r="R63" s="23">
        <v>8.1</v>
      </c>
      <c r="S63" s="24">
        <v>8.1</v>
      </c>
      <c r="T63" s="101">
        <f t="shared" si="20"/>
        <v>130.5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23">
        <v>8.4</v>
      </c>
      <c r="D64" s="23">
        <v>2.5</v>
      </c>
      <c r="E64" s="23">
        <v>8.4</v>
      </c>
      <c r="F64" s="23">
        <v>8.4</v>
      </c>
      <c r="G64" s="24">
        <v>8.3000000000000007</v>
      </c>
      <c r="H64" s="22">
        <v>8.3000000000000007</v>
      </c>
      <c r="I64" s="23">
        <v>8.3000000000000007</v>
      </c>
      <c r="J64" s="23">
        <v>2.4</v>
      </c>
      <c r="K64" s="23">
        <v>8.1999999999999993</v>
      </c>
      <c r="L64" s="23">
        <v>8.1999999999999993</v>
      </c>
      <c r="M64" s="24">
        <v>8.1999999999999993</v>
      </c>
      <c r="N64" s="22">
        <v>8.1999999999999993</v>
      </c>
      <c r="O64" s="23">
        <v>8.1999999999999993</v>
      </c>
      <c r="P64" s="23">
        <v>2.4</v>
      </c>
      <c r="Q64" s="23">
        <v>8.1999999999999993</v>
      </c>
      <c r="R64" s="23">
        <v>8.1999999999999993</v>
      </c>
      <c r="S64" s="24">
        <v>8.1999999999999993</v>
      </c>
      <c r="T64" s="101">
        <f t="shared" si="20"/>
        <v>131.4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</v>
      </c>
      <c r="C65" s="27">
        <f t="shared" ref="C65:S65" si="21">SUM(C58:C64)</f>
        <v>57.8</v>
      </c>
      <c r="D65" s="27">
        <f t="shared" si="21"/>
        <v>16.899999999999999</v>
      </c>
      <c r="E65" s="27">
        <f t="shared" si="21"/>
        <v>57.8</v>
      </c>
      <c r="F65" s="27">
        <f t="shared" si="21"/>
        <v>57.8</v>
      </c>
      <c r="G65" s="28">
        <f t="shared" si="21"/>
        <v>57.099999999999994</v>
      </c>
      <c r="H65" s="26">
        <f t="shared" si="21"/>
        <v>57.099999999999994</v>
      </c>
      <c r="I65" s="27">
        <f t="shared" si="21"/>
        <v>57.099999999999994</v>
      </c>
      <c r="J65" s="27">
        <f t="shared" si="21"/>
        <v>16</v>
      </c>
      <c r="K65" s="27">
        <f t="shared" si="21"/>
        <v>56.900000000000006</v>
      </c>
      <c r="L65" s="27">
        <f t="shared" si="21"/>
        <v>56.600000000000009</v>
      </c>
      <c r="M65" s="28">
        <f t="shared" si="21"/>
        <v>56.600000000000009</v>
      </c>
      <c r="N65" s="26">
        <f t="shared" si="21"/>
        <v>56.900000000000006</v>
      </c>
      <c r="O65" s="27">
        <f t="shared" si="21"/>
        <v>56.900000000000006</v>
      </c>
      <c r="P65" s="27">
        <f t="shared" si="21"/>
        <v>16</v>
      </c>
      <c r="Q65" s="27">
        <f t="shared" si="21"/>
        <v>56.900000000000006</v>
      </c>
      <c r="R65" s="27">
        <f t="shared" si="21"/>
        <v>56.600000000000009</v>
      </c>
      <c r="S65" s="28">
        <f t="shared" si="21"/>
        <v>56.600000000000009</v>
      </c>
      <c r="T65" s="101">
        <f t="shared" si="20"/>
        <v>905.40000000000009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127</v>
      </c>
      <c r="C66" s="30">
        <v>127</v>
      </c>
      <c r="D66" s="30">
        <v>127</v>
      </c>
      <c r="E66" s="30">
        <v>127</v>
      </c>
      <c r="F66" s="30">
        <v>127</v>
      </c>
      <c r="G66" s="31">
        <v>125.5</v>
      </c>
      <c r="H66" s="29">
        <v>125.5</v>
      </c>
      <c r="I66" s="30">
        <v>125.5</v>
      </c>
      <c r="J66" s="30">
        <v>127</v>
      </c>
      <c r="K66" s="30">
        <v>125</v>
      </c>
      <c r="L66" s="30">
        <v>124.5</v>
      </c>
      <c r="M66" s="31">
        <v>124.5</v>
      </c>
      <c r="N66" s="29">
        <v>125</v>
      </c>
      <c r="O66" s="30">
        <v>125</v>
      </c>
      <c r="P66" s="30">
        <v>127</v>
      </c>
      <c r="Q66" s="30">
        <v>125</v>
      </c>
      <c r="R66" s="30">
        <v>124.5</v>
      </c>
      <c r="S66" s="31">
        <v>124.5</v>
      </c>
      <c r="T66" s="102">
        <f>+((T65/T67)/7)*1000</f>
        <v>125.57558945908463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65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1030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2">((B67*B66)*7/1000-B58-B59)/5</f>
        <v>8.3569999999999993</v>
      </c>
      <c r="C68" s="38">
        <f t="shared" si="22"/>
        <v>8.3569999999999993</v>
      </c>
      <c r="D68" s="38">
        <f t="shared" si="22"/>
        <v>2.4981999999999998</v>
      </c>
      <c r="E68" s="38">
        <f t="shared" si="22"/>
        <v>8.3569999999999993</v>
      </c>
      <c r="F68" s="38">
        <f t="shared" si="22"/>
        <v>8.3569999999999993</v>
      </c>
      <c r="G68" s="39">
        <f t="shared" si="22"/>
        <v>8.2204999999999995</v>
      </c>
      <c r="H68" s="37">
        <f t="shared" si="22"/>
        <v>8.2204999999999995</v>
      </c>
      <c r="I68" s="38">
        <f t="shared" si="22"/>
        <v>8.2204999999999995</v>
      </c>
      <c r="J68" s="38">
        <f t="shared" si="22"/>
        <v>2.3204000000000002</v>
      </c>
      <c r="K68" s="38">
        <f t="shared" si="22"/>
        <v>8.1750000000000007</v>
      </c>
      <c r="L68" s="38">
        <f t="shared" si="22"/>
        <v>8.1295000000000002</v>
      </c>
      <c r="M68" s="39">
        <f t="shared" si="22"/>
        <v>8.1295000000000002</v>
      </c>
      <c r="N68" s="37">
        <f t="shared" si="22"/>
        <v>8.1750000000000007</v>
      </c>
      <c r="O68" s="38">
        <f t="shared" si="22"/>
        <v>8.1750000000000007</v>
      </c>
      <c r="P68" s="38">
        <f t="shared" si="22"/>
        <v>2.3204000000000002</v>
      </c>
      <c r="Q68" s="38">
        <f t="shared" si="22"/>
        <v>8.1750000000000007</v>
      </c>
      <c r="R68" s="38">
        <f t="shared" si="22"/>
        <v>8.1295000000000002</v>
      </c>
      <c r="S68" s="39">
        <f t="shared" si="22"/>
        <v>8.1295000000000002</v>
      </c>
      <c r="T68" s="116">
        <f>((T65*1000)/T67)/7</f>
        <v>125.57558945908463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57.784999999999997</v>
      </c>
      <c r="C69" s="42">
        <f>((C67*C66)*7)/1000</f>
        <v>57.784999999999997</v>
      </c>
      <c r="D69" s="42">
        <f>((D67*D66)*7)/1000</f>
        <v>16.890999999999998</v>
      </c>
      <c r="E69" s="42">
        <f t="shared" ref="E69:R69" si="23">((E67*E66)*7)/1000</f>
        <v>57.784999999999997</v>
      </c>
      <c r="F69" s="42">
        <f t="shared" si="23"/>
        <v>57.784999999999997</v>
      </c>
      <c r="G69" s="87">
        <f t="shared" si="23"/>
        <v>57.102499999999999</v>
      </c>
      <c r="H69" s="41">
        <f t="shared" si="23"/>
        <v>57.102499999999999</v>
      </c>
      <c r="I69" s="42">
        <f t="shared" si="23"/>
        <v>57.102499999999999</v>
      </c>
      <c r="J69" s="42">
        <f t="shared" si="23"/>
        <v>16.001999999999999</v>
      </c>
      <c r="K69" s="42">
        <f t="shared" si="23"/>
        <v>56.875</v>
      </c>
      <c r="L69" s="42">
        <f t="shared" si="23"/>
        <v>56.647500000000001</v>
      </c>
      <c r="M69" s="87">
        <f t="shared" si="23"/>
        <v>56.647500000000001</v>
      </c>
      <c r="N69" s="41">
        <f t="shared" si="23"/>
        <v>56.875</v>
      </c>
      <c r="O69" s="42">
        <f t="shared" si="23"/>
        <v>56.875</v>
      </c>
      <c r="P69" s="42">
        <f t="shared" si="23"/>
        <v>16.001999999999999</v>
      </c>
      <c r="Q69" s="42">
        <f t="shared" si="23"/>
        <v>56.875</v>
      </c>
      <c r="R69" s="42">
        <f t="shared" si="23"/>
        <v>56.647500000000001</v>
      </c>
      <c r="S69" s="87">
        <f>((S67*S66)*7)/1000</f>
        <v>56.647500000000001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127.03296703296701</v>
      </c>
      <c r="C70" s="47">
        <f>+(C65/C67)/7*1000</f>
        <v>127.03296703296701</v>
      </c>
      <c r="D70" s="47">
        <f>+(D65/D67)/7*1000</f>
        <v>127.0676691729323</v>
      </c>
      <c r="E70" s="47">
        <f t="shared" ref="E70:R70" si="24">+(E65/E67)/7*1000</f>
        <v>127.03296703296701</v>
      </c>
      <c r="F70" s="47">
        <f t="shared" si="24"/>
        <v>127.03296703296701</v>
      </c>
      <c r="G70" s="48">
        <f t="shared" si="24"/>
        <v>125.4945054945055</v>
      </c>
      <c r="H70" s="46">
        <f t="shared" si="24"/>
        <v>125.4945054945055</v>
      </c>
      <c r="I70" s="47">
        <f t="shared" si="24"/>
        <v>125.4945054945055</v>
      </c>
      <c r="J70" s="47">
        <f t="shared" si="24"/>
        <v>126.98412698412697</v>
      </c>
      <c r="K70" s="47">
        <f t="shared" si="24"/>
        <v>125.05494505494505</v>
      </c>
      <c r="L70" s="47">
        <f t="shared" si="24"/>
        <v>124.39560439560441</v>
      </c>
      <c r="M70" s="48">
        <f t="shared" si="24"/>
        <v>124.39560439560441</v>
      </c>
      <c r="N70" s="46">
        <f t="shared" si="24"/>
        <v>125.05494505494505</v>
      </c>
      <c r="O70" s="47">
        <f t="shared" si="24"/>
        <v>125.05494505494505</v>
      </c>
      <c r="P70" s="47">
        <f t="shared" si="24"/>
        <v>126.98412698412697</v>
      </c>
      <c r="Q70" s="47">
        <f t="shared" si="24"/>
        <v>125.05494505494505</v>
      </c>
      <c r="R70" s="47">
        <f t="shared" si="24"/>
        <v>124.39560439560441</v>
      </c>
      <c r="S70" s="48">
        <f>+(S65/S67)/7*1000</f>
        <v>124.39560439560441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P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590CB-C470-48F1-A7AA-510831483C74}">
  <dimension ref="A1:AQ239"/>
  <sheetViews>
    <sheetView view="pageBreakPreview" topLeftCell="A26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"/>
      <c r="Z3" s="2"/>
      <c r="AA3" s="2"/>
      <c r="AB3" s="2"/>
      <c r="AC3" s="2"/>
      <c r="AD3" s="2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4" t="s">
        <v>1</v>
      </c>
      <c r="B9" s="234"/>
      <c r="C9" s="234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4"/>
      <c r="B10" s="234"/>
      <c r="C10" s="2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4" t="s">
        <v>4</v>
      </c>
      <c r="B11" s="234"/>
      <c r="C11" s="234"/>
      <c r="D11" s="1"/>
      <c r="E11" s="235">
        <v>2</v>
      </c>
      <c r="F11" s="1"/>
      <c r="G11" s="1"/>
      <c r="H11" s="1"/>
      <c r="I11" s="1"/>
      <c r="J11" s="1"/>
      <c r="K11" s="461" t="s">
        <v>83</v>
      </c>
      <c r="L11" s="461"/>
      <c r="M11" s="236"/>
      <c r="N11" s="2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4"/>
      <c r="B12" s="234"/>
      <c r="C12" s="234"/>
      <c r="D12" s="1"/>
      <c r="E12" s="5"/>
      <c r="F12" s="1"/>
      <c r="G12" s="1"/>
      <c r="H12" s="1"/>
      <c r="I12" s="1"/>
      <c r="J12" s="1"/>
      <c r="K12" s="236"/>
      <c r="L12" s="236"/>
      <c r="M12" s="236"/>
      <c r="N12" s="2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4"/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6"/>
      <c r="M13" s="236"/>
      <c r="N13" s="236"/>
      <c r="O13" s="236"/>
      <c r="P13" s="236"/>
      <c r="Q13" s="236"/>
      <c r="R13" s="236"/>
      <c r="S13" s="236"/>
      <c r="T13" s="236"/>
      <c r="U13" s="236"/>
      <c r="V13" s="236"/>
      <c r="W13" s="1"/>
      <c r="X13" s="1"/>
      <c r="Y13" s="1"/>
    </row>
    <row r="14" spans="1:30" s="3" customFormat="1" ht="27" thickBot="1" x14ac:dyDescent="0.3">
      <c r="A14" s="2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7"/>
      <c r="F15" s="467"/>
      <c r="G15" s="468"/>
      <c r="H15" s="466" t="s">
        <v>71</v>
      </c>
      <c r="I15" s="467"/>
      <c r="J15" s="467"/>
      <c r="K15" s="467"/>
      <c r="L15" s="467"/>
      <c r="M15" s="468"/>
      <c r="N15" s="469" t="s">
        <v>8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92.537199999999999</v>
      </c>
      <c r="C18" s="23">
        <v>93.532200000000003</v>
      </c>
      <c r="D18" s="23">
        <v>26.762699999999995</v>
      </c>
      <c r="E18" s="23">
        <v>90.913499999999999</v>
      </c>
      <c r="F18" s="122">
        <v>89.311200000000014</v>
      </c>
      <c r="G18" s="24">
        <v>90.339399999999998</v>
      </c>
      <c r="H18" s="23">
        <v>89.828800000000015</v>
      </c>
      <c r="I18" s="23">
        <v>88.762</v>
      </c>
      <c r="J18" s="23">
        <v>25.619999999999997</v>
      </c>
      <c r="K18" s="23">
        <v>88.1083</v>
      </c>
      <c r="L18" s="23">
        <v>87.161799999999999</v>
      </c>
      <c r="M18" s="23">
        <v>86.095000000000013</v>
      </c>
      <c r="N18" s="22">
        <v>91.562400000000011</v>
      </c>
      <c r="O18" s="23">
        <v>90.045299999999997</v>
      </c>
      <c r="P18" s="23">
        <v>27.193999999999996</v>
      </c>
      <c r="Q18" s="23">
        <v>88.895400000000009</v>
      </c>
      <c r="R18" s="23">
        <v>87.828600000000023</v>
      </c>
      <c r="S18" s="24">
        <v>86.228399999999993</v>
      </c>
      <c r="T18" s="25">
        <f t="shared" ref="T18:T25" si="0">SUM(B18:S18)</f>
        <v>1420.7262000000001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92.537199999999999</v>
      </c>
      <c r="C19" s="23">
        <v>93.532200000000003</v>
      </c>
      <c r="D19" s="23">
        <v>26.762699999999995</v>
      </c>
      <c r="E19" s="23">
        <v>90.913499999999999</v>
      </c>
      <c r="F19" s="122">
        <v>89.311200000000014</v>
      </c>
      <c r="G19" s="24">
        <v>90.339399999999998</v>
      </c>
      <c r="H19" s="23">
        <v>89.828800000000015</v>
      </c>
      <c r="I19" s="23">
        <v>88.762</v>
      </c>
      <c r="J19" s="23">
        <v>25.619999999999997</v>
      </c>
      <c r="K19" s="23">
        <v>88.1083</v>
      </c>
      <c r="L19" s="23">
        <v>87.161799999999999</v>
      </c>
      <c r="M19" s="23">
        <v>86.095000000000013</v>
      </c>
      <c r="N19" s="22">
        <v>91.562400000000011</v>
      </c>
      <c r="O19" s="23">
        <v>90.045299999999997</v>
      </c>
      <c r="P19" s="23">
        <v>27.193999999999996</v>
      </c>
      <c r="Q19" s="23">
        <v>88.895400000000009</v>
      </c>
      <c r="R19" s="23">
        <v>87.828600000000023</v>
      </c>
      <c r="S19" s="24">
        <v>86.228399999999993</v>
      </c>
      <c r="T19" s="25">
        <f t="shared" si="0"/>
        <v>1420.7262000000001</v>
      </c>
      <c r="V19" s="2"/>
      <c r="W19" s="19"/>
    </row>
    <row r="20" spans="1:32" ht="39.75" customHeight="1" x14ac:dyDescent="0.25">
      <c r="A20" s="91" t="s">
        <v>14</v>
      </c>
      <c r="B20" s="76">
        <v>94.562020000000004</v>
      </c>
      <c r="C20" s="23">
        <v>95.578020000000009</v>
      </c>
      <c r="D20" s="23">
        <v>27.81522</v>
      </c>
      <c r="E20" s="23">
        <v>92.886799999999994</v>
      </c>
      <c r="F20" s="122">
        <v>91.925420000000003</v>
      </c>
      <c r="G20" s="24">
        <v>92.582340000000016</v>
      </c>
      <c r="H20" s="23">
        <v>91.551079999999999</v>
      </c>
      <c r="I20" s="23">
        <v>90.212400000000017</v>
      </c>
      <c r="J20" s="23">
        <v>26.095999999999997</v>
      </c>
      <c r="K20" s="23">
        <v>89.941180000000003</v>
      </c>
      <c r="L20" s="23">
        <v>89.417479999999998</v>
      </c>
      <c r="M20" s="23">
        <v>88.777399999999986</v>
      </c>
      <c r="N20" s="22">
        <v>92.991239999999991</v>
      </c>
      <c r="O20" s="23">
        <v>92.165879999999987</v>
      </c>
      <c r="P20" s="23">
        <v>27.314400000000006</v>
      </c>
      <c r="Q20" s="23">
        <v>91.391040000000004</v>
      </c>
      <c r="R20" s="23">
        <v>90.217559999999978</v>
      </c>
      <c r="S20" s="24">
        <v>89.790840000000003</v>
      </c>
      <c r="T20" s="25">
        <f t="shared" si="0"/>
        <v>1455.21632</v>
      </c>
      <c r="V20" s="2"/>
      <c r="W20" s="19"/>
    </row>
    <row r="21" spans="1:32" ht="39.950000000000003" customHeight="1" x14ac:dyDescent="0.25">
      <c r="A21" s="92" t="s">
        <v>15</v>
      </c>
      <c r="B21" s="76">
        <v>94.562020000000004</v>
      </c>
      <c r="C21" s="23">
        <v>95.578020000000009</v>
      </c>
      <c r="D21" s="23">
        <v>27.81522</v>
      </c>
      <c r="E21" s="23">
        <v>92.886799999999994</v>
      </c>
      <c r="F21" s="122">
        <v>91.925420000000003</v>
      </c>
      <c r="G21" s="24">
        <v>92.582340000000016</v>
      </c>
      <c r="H21" s="23">
        <v>91.551079999999999</v>
      </c>
      <c r="I21" s="23">
        <v>90.212400000000017</v>
      </c>
      <c r="J21" s="23">
        <v>26.095999999999997</v>
      </c>
      <c r="K21" s="23">
        <v>89.941180000000003</v>
      </c>
      <c r="L21" s="23">
        <v>89.417479999999998</v>
      </c>
      <c r="M21" s="23">
        <v>88.777399999999986</v>
      </c>
      <c r="N21" s="22">
        <v>92.991239999999991</v>
      </c>
      <c r="O21" s="23">
        <v>92.165879999999987</v>
      </c>
      <c r="P21" s="23">
        <v>27.314400000000006</v>
      </c>
      <c r="Q21" s="23">
        <v>91.391040000000004</v>
      </c>
      <c r="R21" s="23">
        <v>90.217559999999978</v>
      </c>
      <c r="S21" s="24">
        <v>89.790840000000003</v>
      </c>
      <c r="T21" s="25">
        <f t="shared" si="0"/>
        <v>1455.21632</v>
      </c>
      <c r="V21" s="2"/>
      <c r="W21" s="19"/>
    </row>
    <row r="22" spans="1:32" ht="39.950000000000003" customHeight="1" x14ac:dyDescent="0.25">
      <c r="A22" s="91" t="s">
        <v>16</v>
      </c>
      <c r="B22" s="76">
        <v>94.562020000000004</v>
      </c>
      <c r="C22" s="23">
        <v>95.578020000000009</v>
      </c>
      <c r="D22" s="23">
        <v>27.81522</v>
      </c>
      <c r="E22" s="23">
        <v>92.886799999999994</v>
      </c>
      <c r="F22" s="122">
        <v>91.925420000000003</v>
      </c>
      <c r="G22" s="24">
        <v>92.582340000000016</v>
      </c>
      <c r="H22" s="23">
        <v>91.551079999999999</v>
      </c>
      <c r="I22" s="23">
        <v>90.212400000000017</v>
      </c>
      <c r="J22" s="23">
        <v>26.095999999999997</v>
      </c>
      <c r="K22" s="23">
        <v>89.941180000000003</v>
      </c>
      <c r="L22" s="23">
        <v>89.417479999999998</v>
      </c>
      <c r="M22" s="23">
        <v>88.777399999999986</v>
      </c>
      <c r="N22" s="22">
        <v>92.991239999999991</v>
      </c>
      <c r="O22" s="23">
        <v>92.165879999999987</v>
      </c>
      <c r="P22" s="23">
        <v>27.314400000000006</v>
      </c>
      <c r="Q22" s="23">
        <v>91.391040000000004</v>
      </c>
      <c r="R22" s="23">
        <v>90.217559999999978</v>
      </c>
      <c r="S22" s="24">
        <v>89.790840000000003</v>
      </c>
      <c r="T22" s="25">
        <f t="shared" si="0"/>
        <v>1455.21632</v>
      </c>
      <c r="V22" s="2"/>
      <c r="W22" s="19"/>
    </row>
    <row r="23" spans="1:32" ht="39.950000000000003" customHeight="1" x14ac:dyDescent="0.25">
      <c r="A23" s="92" t="s">
        <v>17</v>
      </c>
      <c r="B23" s="76">
        <v>94.562020000000004</v>
      </c>
      <c r="C23" s="23">
        <v>95.578020000000009</v>
      </c>
      <c r="D23" s="23">
        <v>27.81522</v>
      </c>
      <c r="E23" s="23">
        <v>92.886799999999994</v>
      </c>
      <c r="F23" s="122">
        <v>91.925420000000003</v>
      </c>
      <c r="G23" s="24">
        <v>92.582340000000016</v>
      </c>
      <c r="H23" s="23">
        <v>91.551079999999999</v>
      </c>
      <c r="I23" s="23">
        <v>90.212400000000017</v>
      </c>
      <c r="J23" s="23">
        <v>26.095999999999997</v>
      </c>
      <c r="K23" s="23">
        <v>89.941180000000003</v>
      </c>
      <c r="L23" s="23">
        <v>89.417479999999998</v>
      </c>
      <c r="M23" s="23">
        <v>88.777399999999986</v>
      </c>
      <c r="N23" s="22">
        <v>92.991239999999991</v>
      </c>
      <c r="O23" s="23">
        <v>92.165879999999987</v>
      </c>
      <c r="P23" s="23">
        <v>27.314400000000006</v>
      </c>
      <c r="Q23" s="23">
        <v>91.391040000000004</v>
      </c>
      <c r="R23" s="23">
        <v>90.217559999999978</v>
      </c>
      <c r="S23" s="24">
        <v>89.790840000000003</v>
      </c>
      <c r="T23" s="25">
        <f t="shared" si="0"/>
        <v>1455.21632</v>
      </c>
      <c r="V23" s="2"/>
      <c r="W23" s="19"/>
    </row>
    <row r="24" spans="1:32" ht="39.950000000000003" customHeight="1" x14ac:dyDescent="0.25">
      <c r="A24" s="91" t="s">
        <v>18</v>
      </c>
      <c r="B24" s="76">
        <v>94.562020000000004</v>
      </c>
      <c r="C24" s="23">
        <v>95.578020000000009</v>
      </c>
      <c r="D24" s="23">
        <v>27.81522</v>
      </c>
      <c r="E24" s="23">
        <v>92.886799999999994</v>
      </c>
      <c r="F24" s="122">
        <v>91.925420000000003</v>
      </c>
      <c r="G24" s="24">
        <v>92.582340000000016</v>
      </c>
      <c r="H24" s="23">
        <v>91.551079999999999</v>
      </c>
      <c r="I24" s="23">
        <v>90.212400000000017</v>
      </c>
      <c r="J24" s="23">
        <v>26.095999999999997</v>
      </c>
      <c r="K24" s="23">
        <v>89.941180000000003</v>
      </c>
      <c r="L24" s="23">
        <v>89.417479999999998</v>
      </c>
      <c r="M24" s="23">
        <v>88.777399999999986</v>
      </c>
      <c r="N24" s="22">
        <v>92.991239999999991</v>
      </c>
      <c r="O24" s="23">
        <v>92.165879999999987</v>
      </c>
      <c r="P24" s="23">
        <v>27.314400000000006</v>
      </c>
      <c r="Q24" s="23">
        <v>91.391040000000004</v>
      </c>
      <c r="R24" s="23">
        <v>90.217559999999978</v>
      </c>
      <c r="S24" s="24">
        <v>89.790840000000003</v>
      </c>
      <c r="T24" s="25">
        <f t="shared" si="0"/>
        <v>1455.21632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657.8845</v>
      </c>
      <c r="C25" s="27">
        <f t="shared" si="1"/>
        <v>664.95450000000017</v>
      </c>
      <c r="D25" s="27">
        <f t="shared" si="1"/>
        <v>192.60150000000002</v>
      </c>
      <c r="E25" s="27">
        <f t="shared" si="1"/>
        <v>646.26099999999997</v>
      </c>
      <c r="F25" s="27">
        <f t="shared" si="1"/>
        <v>638.24950000000013</v>
      </c>
      <c r="G25" s="228">
        <f t="shared" si="1"/>
        <v>643.59050000000013</v>
      </c>
      <c r="H25" s="27">
        <f t="shared" si="1"/>
        <v>637.41300000000001</v>
      </c>
      <c r="I25" s="27">
        <f t="shared" si="1"/>
        <v>628.58600000000001</v>
      </c>
      <c r="J25" s="27">
        <f t="shared" si="1"/>
        <v>181.72</v>
      </c>
      <c r="K25" s="27">
        <f t="shared" si="1"/>
        <v>625.92250000000013</v>
      </c>
      <c r="L25" s="27">
        <f t="shared" si="1"/>
        <v>621.41099999999994</v>
      </c>
      <c r="M25" s="27">
        <f t="shared" si="1"/>
        <v>616.07699999999988</v>
      </c>
      <c r="N25" s="26">
        <f>SUM(N18:N24)</f>
        <v>648.0809999999999</v>
      </c>
      <c r="O25" s="27">
        <f t="shared" ref="O25:Q25" si="2">SUM(O18:O24)</f>
        <v>640.92000000000007</v>
      </c>
      <c r="P25" s="27">
        <f t="shared" si="2"/>
        <v>190.96000000000004</v>
      </c>
      <c r="Q25" s="27">
        <f t="shared" si="2"/>
        <v>634.74599999999998</v>
      </c>
      <c r="R25" s="27">
        <f>SUM(R18:R24)</f>
        <v>626.74499999999989</v>
      </c>
      <c r="S25" s="28">
        <f t="shared" ref="S25" si="3">SUM(S18:S24)</f>
        <v>621.41099999999994</v>
      </c>
      <c r="T25" s="25">
        <f t="shared" si="0"/>
        <v>10117.534</v>
      </c>
    </row>
    <row r="26" spans="1:32" s="2" customFormat="1" ht="36.75" customHeight="1" x14ac:dyDescent="0.25">
      <c r="A26" s="93" t="s">
        <v>19</v>
      </c>
      <c r="B26" s="208">
        <v>123.5</v>
      </c>
      <c r="C26" s="30">
        <v>124.5</v>
      </c>
      <c r="D26" s="30">
        <v>124.5</v>
      </c>
      <c r="E26" s="30">
        <v>121</v>
      </c>
      <c r="F26" s="30">
        <v>119.5</v>
      </c>
      <c r="G26" s="229">
        <v>120.5</v>
      </c>
      <c r="H26" s="30">
        <v>119.5</v>
      </c>
      <c r="I26" s="30">
        <v>118</v>
      </c>
      <c r="J26" s="30">
        <v>118</v>
      </c>
      <c r="K26" s="30">
        <v>117.5</v>
      </c>
      <c r="L26" s="30">
        <v>116.5</v>
      </c>
      <c r="M26" s="30">
        <v>115.5</v>
      </c>
      <c r="N26" s="29">
        <v>121.5</v>
      </c>
      <c r="O26" s="30">
        <v>120</v>
      </c>
      <c r="P26" s="30">
        <v>124</v>
      </c>
      <c r="Q26" s="30">
        <v>119</v>
      </c>
      <c r="R26" s="30">
        <v>117.5</v>
      </c>
      <c r="S26" s="31">
        <v>116.5</v>
      </c>
      <c r="T26" s="32">
        <f>+((T25/T27)/7)*1000</f>
        <v>119.520549077979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221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220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220</v>
      </c>
      <c r="Q27" s="34">
        <v>762</v>
      </c>
      <c r="R27" s="34">
        <v>762</v>
      </c>
      <c r="S27" s="35">
        <v>762</v>
      </c>
      <c r="T27" s="36">
        <f>SUM(B27:S27)</f>
        <v>12093</v>
      </c>
      <c r="U27" s="2">
        <f>((T25*1000)/T27)/7</f>
        <v>119.520549077979</v>
      </c>
    </row>
    <row r="28" spans="1:32" s="2" customFormat="1" ht="33" customHeight="1" x14ac:dyDescent="0.25">
      <c r="A28" s="95" t="s">
        <v>21</v>
      </c>
      <c r="B28" s="210">
        <f>((B27*B26)*7/1000-B18-B19)/5</f>
        <v>94.562020000000004</v>
      </c>
      <c r="C28" s="38">
        <f>((C27*C26)*7/1000-C18-C19)/5</f>
        <v>95.578020000000009</v>
      </c>
      <c r="D28" s="38">
        <f t="shared" ref="D28:S28" si="4">((D27*D26)*7/1000-D18-D19)/5</f>
        <v>27.81522</v>
      </c>
      <c r="E28" s="38">
        <f t="shared" si="4"/>
        <v>92.886799999999994</v>
      </c>
      <c r="F28" s="38">
        <f t="shared" si="4"/>
        <v>91.925420000000003</v>
      </c>
      <c r="G28" s="231">
        <f t="shared" si="4"/>
        <v>92.582340000000016</v>
      </c>
      <c r="H28" s="38">
        <f t="shared" si="4"/>
        <v>91.551079999999999</v>
      </c>
      <c r="I28" s="38">
        <f t="shared" si="4"/>
        <v>90.212400000000017</v>
      </c>
      <c r="J28" s="38">
        <f t="shared" si="4"/>
        <v>26.095999999999997</v>
      </c>
      <c r="K28" s="38">
        <f t="shared" si="4"/>
        <v>89.941180000000003</v>
      </c>
      <c r="L28" s="38">
        <f t="shared" si="4"/>
        <v>89.417479999999998</v>
      </c>
      <c r="M28" s="38">
        <f t="shared" si="4"/>
        <v>88.777399999999986</v>
      </c>
      <c r="N28" s="37">
        <f t="shared" si="4"/>
        <v>92.991239999999991</v>
      </c>
      <c r="O28" s="38">
        <f t="shared" si="4"/>
        <v>92.165879999999987</v>
      </c>
      <c r="P28" s="38">
        <f t="shared" si="4"/>
        <v>27.314400000000006</v>
      </c>
      <c r="Q28" s="38">
        <f t="shared" si="4"/>
        <v>91.391040000000004</v>
      </c>
      <c r="R28" s="38">
        <f t="shared" si="4"/>
        <v>90.217559999999978</v>
      </c>
      <c r="S28" s="39">
        <f t="shared" si="4"/>
        <v>89.790840000000003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657.8845</v>
      </c>
      <c r="C29" s="42">
        <f t="shared" si="5"/>
        <v>664.95450000000005</v>
      </c>
      <c r="D29" s="42">
        <f t="shared" si="5"/>
        <v>192.60149999999999</v>
      </c>
      <c r="E29" s="42">
        <f>((E27*E26)*7)/1000</f>
        <v>646.26099999999997</v>
      </c>
      <c r="F29" s="42">
        <f>((F27*F26)*7)/1000</f>
        <v>638.24950000000001</v>
      </c>
      <c r="G29" s="232">
        <f>((G27*G26)*7)/1000</f>
        <v>643.59050000000002</v>
      </c>
      <c r="H29" s="42">
        <f t="shared" ref="H29" si="6">((H27*H26)*7)/1000</f>
        <v>637.41300000000001</v>
      </c>
      <c r="I29" s="42">
        <f>((I27*I26)*7)/1000</f>
        <v>628.58600000000001</v>
      </c>
      <c r="J29" s="42">
        <f t="shared" ref="J29:M29" si="7">((J27*J26)*7)/1000</f>
        <v>181.72</v>
      </c>
      <c r="K29" s="42">
        <f t="shared" si="7"/>
        <v>625.92250000000001</v>
      </c>
      <c r="L29" s="42">
        <f t="shared" si="7"/>
        <v>621.41099999999994</v>
      </c>
      <c r="M29" s="42">
        <f t="shared" si="7"/>
        <v>616.077</v>
      </c>
      <c r="N29" s="41">
        <f>((N27*N26)*7)/1000</f>
        <v>648.08100000000002</v>
      </c>
      <c r="O29" s="42">
        <f>((O27*O26)*7)/1000</f>
        <v>640.91999999999996</v>
      </c>
      <c r="P29" s="42">
        <f t="shared" ref="P29:S29" si="8">((P27*P26)*7)/1000</f>
        <v>190.96</v>
      </c>
      <c r="Q29" s="42">
        <f t="shared" si="8"/>
        <v>634.74599999999998</v>
      </c>
      <c r="R29" s="43">
        <f t="shared" si="8"/>
        <v>626.745</v>
      </c>
      <c r="S29" s="44">
        <f t="shared" si="8"/>
        <v>621.41099999999994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123.50000000000001</v>
      </c>
      <c r="C30" s="47">
        <f t="shared" si="9"/>
        <v>124.50000000000003</v>
      </c>
      <c r="D30" s="47">
        <f t="shared" si="9"/>
        <v>124.50000000000001</v>
      </c>
      <c r="E30" s="47">
        <f>+(E25/E27)/7*1000</f>
        <v>121</v>
      </c>
      <c r="F30" s="47">
        <f t="shared" ref="F30:H30" si="10">+(F25/F27)/7*1000</f>
        <v>119.50000000000003</v>
      </c>
      <c r="G30" s="233">
        <f t="shared" si="10"/>
        <v>120.50000000000003</v>
      </c>
      <c r="H30" s="47">
        <f t="shared" si="10"/>
        <v>119.50000000000001</v>
      </c>
      <c r="I30" s="47">
        <f>+(I25/I27)/7*1000</f>
        <v>118.00000000000001</v>
      </c>
      <c r="J30" s="47">
        <f t="shared" ref="J30:M30" si="11">+(J25/J27)/7*1000</f>
        <v>118</v>
      </c>
      <c r="K30" s="47">
        <f t="shared" si="11"/>
        <v>117.50000000000001</v>
      </c>
      <c r="L30" s="47">
        <f t="shared" si="11"/>
        <v>116.49999999999997</v>
      </c>
      <c r="M30" s="47">
        <f t="shared" si="11"/>
        <v>115.49999999999997</v>
      </c>
      <c r="N30" s="46">
        <f>+(N25/N27)/7*1000</f>
        <v>121.49999999999999</v>
      </c>
      <c r="O30" s="47">
        <f t="shared" ref="O30:S30" si="12">+(O25/O27)/7*1000</f>
        <v>120.00000000000001</v>
      </c>
      <c r="P30" s="47">
        <f t="shared" si="12"/>
        <v>124.00000000000003</v>
      </c>
      <c r="Q30" s="47">
        <f t="shared" si="12"/>
        <v>119</v>
      </c>
      <c r="R30" s="47">
        <f t="shared" si="12"/>
        <v>117.49999999999999</v>
      </c>
      <c r="S30" s="48">
        <f t="shared" si="12"/>
        <v>116.49999999999997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2" t="s">
        <v>8</v>
      </c>
      <c r="M36" s="453"/>
      <c r="N36" s="453"/>
      <c r="O36" s="453"/>
      <c r="P36" s="453"/>
      <c r="Q36" s="45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77.400000000000006</v>
      </c>
      <c r="C39" s="79">
        <v>78.2</v>
      </c>
      <c r="D39" s="79">
        <v>25</v>
      </c>
      <c r="E39" s="79">
        <v>78.099999999999994</v>
      </c>
      <c r="F39" s="79">
        <v>78</v>
      </c>
      <c r="G39" s="79">
        <v>78</v>
      </c>
      <c r="H39" s="79"/>
      <c r="I39" s="101">
        <f t="shared" ref="I39:I46" si="13">SUM(B39:H39)</f>
        <v>414.70000000000005</v>
      </c>
      <c r="J39" s="138"/>
      <c r="K39" s="91" t="s">
        <v>12</v>
      </c>
      <c r="L39" s="79">
        <v>7</v>
      </c>
      <c r="M39" s="79">
        <v>7</v>
      </c>
      <c r="N39" s="79">
        <v>2.2000000000000002</v>
      </c>
      <c r="O39" s="79">
        <v>7</v>
      </c>
      <c r="P39" s="79">
        <v>7</v>
      </c>
      <c r="Q39" s="79">
        <v>7</v>
      </c>
      <c r="R39" s="101">
        <f t="shared" ref="R39:R46" si="14">SUM(L39:Q39)</f>
        <v>37.200000000000003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77.400000000000006</v>
      </c>
      <c r="C40" s="79">
        <v>78.2</v>
      </c>
      <c r="D40" s="79">
        <v>25</v>
      </c>
      <c r="E40" s="79">
        <v>78.099999999999994</v>
      </c>
      <c r="F40" s="79">
        <v>78</v>
      </c>
      <c r="G40" s="79">
        <v>78</v>
      </c>
      <c r="H40" s="79"/>
      <c r="I40" s="101">
        <f t="shared" si="13"/>
        <v>414.70000000000005</v>
      </c>
      <c r="J40" s="2"/>
      <c r="K40" s="92" t="s">
        <v>13</v>
      </c>
      <c r="L40" s="79">
        <v>7</v>
      </c>
      <c r="M40" s="79">
        <v>7</v>
      </c>
      <c r="N40" s="79">
        <v>2.2000000000000002</v>
      </c>
      <c r="O40" s="79">
        <v>7</v>
      </c>
      <c r="P40" s="79">
        <v>7</v>
      </c>
      <c r="Q40" s="79">
        <v>7</v>
      </c>
      <c r="R40" s="101">
        <f t="shared" si="14"/>
        <v>37.200000000000003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80.995199999999997</v>
      </c>
      <c r="C41" s="23">
        <v>80.890800000000013</v>
      </c>
      <c r="D41" s="23">
        <v>26.607900000000001</v>
      </c>
      <c r="E41" s="23">
        <v>78.867199999999983</v>
      </c>
      <c r="F41" s="23">
        <v>78.270900000000012</v>
      </c>
      <c r="G41" s="23">
        <v>77.323099999999997</v>
      </c>
      <c r="H41" s="23"/>
      <c r="I41" s="101">
        <f t="shared" si="13"/>
        <v>422.95510000000007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7.2</v>
      </c>
      <c r="P41" s="79">
        <v>7.1</v>
      </c>
      <c r="Q41" s="79">
        <v>7.1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80.995199999999997</v>
      </c>
      <c r="C42" s="79">
        <v>80.890800000000013</v>
      </c>
      <c r="D42" s="79">
        <v>26.607900000000001</v>
      </c>
      <c r="E42" s="79">
        <v>78.867199999999983</v>
      </c>
      <c r="F42" s="79">
        <v>78.270900000000012</v>
      </c>
      <c r="G42" s="79">
        <v>77.323099999999997</v>
      </c>
      <c r="H42" s="79"/>
      <c r="I42" s="101">
        <f t="shared" si="13"/>
        <v>422.95510000000007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7.2</v>
      </c>
      <c r="P42" s="79">
        <v>7.2</v>
      </c>
      <c r="Q42" s="79">
        <v>7.2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80.995199999999997</v>
      </c>
      <c r="C43" s="79">
        <v>80.890800000000013</v>
      </c>
      <c r="D43" s="79">
        <v>26.607900000000001</v>
      </c>
      <c r="E43" s="79">
        <v>78.867199999999983</v>
      </c>
      <c r="F43" s="79">
        <v>78.270900000000012</v>
      </c>
      <c r="G43" s="79">
        <v>77.323099999999997</v>
      </c>
      <c r="H43" s="79"/>
      <c r="I43" s="101">
        <f t="shared" si="13"/>
        <v>422.95510000000007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7.2</v>
      </c>
      <c r="P43" s="79">
        <v>7.2</v>
      </c>
      <c r="Q43" s="79">
        <v>7.2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80.995199999999997</v>
      </c>
      <c r="C44" s="79">
        <v>80.890800000000013</v>
      </c>
      <c r="D44" s="79">
        <v>26.607900000000001</v>
      </c>
      <c r="E44" s="79">
        <v>78.867199999999983</v>
      </c>
      <c r="F44" s="79">
        <v>78.270900000000012</v>
      </c>
      <c r="G44" s="79">
        <v>77.323099999999997</v>
      </c>
      <c r="H44" s="79"/>
      <c r="I44" s="101">
        <f t="shared" si="13"/>
        <v>422.95510000000007</v>
      </c>
      <c r="J44" s="2"/>
      <c r="K44" s="92" t="s">
        <v>17</v>
      </c>
      <c r="L44" s="79">
        <v>7.4</v>
      </c>
      <c r="M44" s="79">
        <v>7.3</v>
      </c>
      <c r="N44" s="79">
        <v>2.2999999999999998</v>
      </c>
      <c r="O44" s="79">
        <v>7.2</v>
      </c>
      <c r="P44" s="79">
        <v>7.2</v>
      </c>
      <c r="Q44" s="79">
        <v>7.2</v>
      </c>
      <c r="R44" s="101">
        <f t="shared" si="14"/>
        <v>38.6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80.995199999999997</v>
      </c>
      <c r="C45" s="79">
        <v>80.890800000000013</v>
      </c>
      <c r="D45" s="79">
        <v>26.607900000000001</v>
      </c>
      <c r="E45" s="79">
        <v>78.867199999999983</v>
      </c>
      <c r="F45" s="79">
        <v>78.270900000000012</v>
      </c>
      <c r="G45" s="79">
        <v>77.323099999999997</v>
      </c>
      <c r="H45" s="79"/>
      <c r="I45" s="101">
        <f t="shared" si="13"/>
        <v>422.95510000000007</v>
      </c>
      <c r="J45" s="2"/>
      <c r="K45" s="91" t="s">
        <v>18</v>
      </c>
      <c r="L45" s="79">
        <v>7.4</v>
      </c>
      <c r="M45" s="79">
        <v>7.3</v>
      </c>
      <c r="N45" s="79">
        <v>2.4</v>
      </c>
      <c r="O45" s="79">
        <v>7.3</v>
      </c>
      <c r="P45" s="79">
        <v>7.2</v>
      </c>
      <c r="Q45" s="79">
        <v>7.2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559.77600000000007</v>
      </c>
      <c r="C46" s="27">
        <f t="shared" si="15"/>
        <v>560.85400000000004</v>
      </c>
      <c r="D46" s="27">
        <f t="shared" si="15"/>
        <v>183.0395</v>
      </c>
      <c r="E46" s="27">
        <f t="shared" si="15"/>
        <v>550.53599999999983</v>
      </c>
      <c r="F46" s="27">
        <f t="shared" si="15"/>
        <v>547.35450000000003</v>
      </c>
      <c r="G46" s="27">
        <f t="shared" si="15"/>
        <v>542.6155</v>
      </c>
      <c r="H46" s="27">
        <f t="shared" si="15"/>
        <v>0</v>
      </c>
      <c r="I46" s="101">
        <f t="shared" si="13"/>
        <v>2944.1754999999998</v>
      </c>
      <c r="K46" s="77" t="s">
        <v>10</v>
      </c>
      <c r="L46" s="81">
        <f t="shared" ref="L46:Q46" si="16">SUM(L39:L45)</f>
        <v>50.699999999999996</v>
      </c>
      <c r="M46" s="27">
        <f t="shared" si="16"/>
        <v>50.499999999999993</v>
      </c>
      <c r="N46" s="27">
        <f t="shared" si="16"/>
        <v>16</v>
      </c>
      <c r="O46" s="27">
        <f t="shared" si="16"/>
        <v>50.1</v>
      </c>
      <c r="P46" s="27">
        <f t="shared" si="16"/>
        <v>49.900000000000006</v>
      </c>
      <c r="Q46" s="27">
        <f t="shared" si="16"/>
        <v>49.900000000000006</v>
      </c>
      <c r="R46" s="101">
        <f t="shared" si="14"/>
        <v>267.10000000000002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119</v>
      </c>
      <c r="C47" s="30">
        <v>118</v>
      </c>
      <c r="D47" s="30">
        <v>120.5</v>
      </c>
      <c r="E47" s="30">
        <v>116</v>
      </c>
      <c r="F47" s="30">
        <v>115.5</v>
      </c>
      <c r="G47" s="30">
        <v>114.5</v>
      </c>
      <c r="H47" s="30"/>
      <c r="I47" s="102">
        <f>+((I46/I48)/7)*1000</f>
        <v>116.8323611111111</v>
      </c>
      <c r="K47" s="110" t="s">
        <v>19</v>
      </c>
      <c r="L47" s="82">
        <v>127</v>
      </c>
      <c r="M47" s="30">
        <v>126.5</v>
      </c>
      <c r="N47" s="30">
        <v>127</v>
      </c>
      <c r="O47" s="30">
        <v>125.5</v>
      </c>
      <c r="P47" s="30">
        <v>125</v>
      </c>
      <c r="Q47" s="30">
        <v>125</v>
      </c>
      <c r="R47" s="102">
        <f>+((R46/R48)/7)*1000</f>
        <v>125.93116454502592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679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3600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57</v>
      </c>
      <c r="P48" s="65">
        <v>57</v>
      </c>
      <c r="Q48" s="65">
        <v>57</v>
      </c>
      <c r="R48" s="112">
        <f>SUM(L48:Q48)</f>
        <v>303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80.995199999999997</v>
      </c>
      <c r="C49" s="38">
        <f t="shared" si="17"/>
        <v>80.890800000000013</v>
      </c>
      <c r="D49" s="38">
        <f t="shared" si="17"/>
        <v>26.607900000000001</v>
      </c>
      <c r="E49" s="38">
        <f t="shared" si="17"/>
        <v>78.867199999999983</v>
      </c>
      <c r="F49" s="38">
        <f t="shared" si="17"/>
        <v>78.270900000000012</v>
      </c>
      <c r="G49" s="38">
        <f t="shared" si="17"/>
        <v>77.323099999999997</v>
      </c>
      <c r="H49" s="38">
        <f t="shared" si="17"/>
        <v>0</v>
      </c>
      <c r="I49" s="104">
        <f>((I46*1000)/I48)/7</f>
        <v>116.83236111111111</v>
      </c>
      <c r="K49" s="95" t="s">
        <v>21</v>
      </c>
      <c r="L49" s="84">
        <f t="shared" ref="L49:Q49" si="18">((L48*L47)*7/1000-L39-L40)/5</f>
        <v>7.3346</v>
      </c>
      <c r="M49" s="38">
        <f t="shared" si="18"/>
        <v>7.2947000000000006</v>
      </c>
      <c r="N49" s="38">
        <f t="shared" si="18"/>
        <v>2.3204000000000002</v>
      </c>
      <c r="O49" s="38">
        <f t="shared" ref="O49" si="19">((O48*O47)*7/1000-O39-O40)/5</f>
        <v>7.2149000000000001</v>
      </c>
      <c r="P49" s="38">
        <f t="shared" si="18"/>
        <v>7.1749999999999998</v>
      </c>
      <c r="Q49" s="38">
        <f t="shared" si="18"/>
        <v>7.1749999999999998</v>
      </c>
      <c r="R49" s="113">
        <f>((R46*1000)/R48)/7</f>
        <v>125.93116454502594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0">((B48*B47)*7)/1000</f>
        <v>559.77599999999995</v>
      </c>
      <c r="C50" s="42">
        <f t="shared" si="20"/>
        <v>560.85400000000004</v>
      </c>
      <c r="D50" s="42">
        <f t="shared" si="20"/>
        <v>183.0395</v>
      </c>
      <c r="E50" s="42">
        <f t="shared" si="20"/>
        <v>550.53599999999994</v>
      </c>
      <c r="F50" s="42">
        <f t="shared" si="20"/>
        <v>547.35450000000003</v>
      </c>
      <c r="G50" s="42">
        <f t="shared" si="20"/>
        <v>542.6155</v>
      </c>
      <c r="H50" s="42">
        <f t="shared" si="20"/>
        <v>0</v>
      </c>
      <c r="I50" s="87"/>
      <c r="K50" s="96" t="s">
        <v>22</v>
      </c>
      <c r="L50" s="85">
        <f t="shared" ref="L50:Q50" si="21">((L48*L47)*7)/1000</f>
        <v>50.673000000000002</v>
      </c>
      <c r="M50" s="42">
        <f t="shared" si="21"/>
        <v>50.473500000000001</v>
      </c>
      <c r="N50" s="42">
        <f t="shared" si="21"/>
        <v>16.001999999999999</v>
      </c>
      <c r="O50" s="42">
        <f t="shared" si="21"/>
        <v>50.0745</v>
      </c>
      <c r="P50" s="42">
        <f t="shared" si="21"/>
        <v>49.875</v>
      </c>
      <c r="Q50" s="42">
        <f t="shared" si="21"/>
        <v>49.875</v>
      </c>
      <c r="R50" s="114"/>
    </row>
    <row r="51" spans="1:43" ht="33.75" customHeight="1" thickBot="1" x14ac:dyDescent="0.3">
      <c r="A51" s="97" t="s">
        <v>23</v>
      </c>
      <c r="B51" s="86">
        <f t="shared" ref="B51:H51" si="22">+(B46/B48)/7*1000</f>
        <v>119.00000000000001</v>
      </c>
      <c r="C51" s="47">
        <f t="shared" si="22"/>
        <v>118.00000000000001</v>
      </c>
      <c r="D51" s="47">
        <f t="shared" si="22"/>
        <v>120.50000000000001</v>
      </c>
      <c r="E51" s="47">
        <f t="shared" si="22"/>
        <v>115.99999999999996</v>
      </c>
      <c r="F51" s="47">
        <f t="shared" si="22"/>
        <v>115.5</v>
      </c>
      <c r="G51" s="47">
        <f t="shared" si="22"/>
        <v>114.5</v>
      </c>
      <c r="H51" s="47" t="e">
        <f t="shared" si="22"/>
        <v>#DIV/0!</v>
      </c>
      <c r="I51" s="105"/>
      <c r="J51" s="50"/>
      <c r="K51" s="97" t="s">
        <v>23</v>
      </c>
      <c r="L51" s="86">
        <f t="shared" ref="L51:Q51" si="23">+(L46/L48)/7*1000</f>
        <v>127.0676691729323</v>
      </c>
      <c r="M51" s="47">
        <f t="shared" si="23"/>
        <v>126.56641604010025</v>
      </c>
      <c r="N51" s="47">
        <f t="shared" si="23"/>
        <v>126.98412698412697</v>
      </c>
      <c r="O51" s="47">
        <f t="shared" si="23"/>
        <v>125.5639097744361</v>
      </c>
      <c r="P51" s="47">
        <f t="shared" si="23"/>
        <v>125.06265664160401</v>
      </c>
      <c r="Q51" s="47">
        <f t="shared" si="23"/>
        <v>125.06265664160401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72" t="s">
        <v>70</v>
      </c>
      <c r="C55" s="473"/>
      <c r="D55" s="473"/>
      <c r="E55" s="473"/>
      <c r="F55" s="473"/>
      <c r="G55" s="474"/>
      <c r="H55" s="472" t="s">
        <v>71</v>
      </c>
      <c r="I55" s="473"/>
      <c r="J55" s="473"/>
      <c r="K55" s="473"/>
      <c r="L55" s="473"/>
      <c r="M55" s="474"/>
      <c r="N55" s="472" t="s">
        <v>8</v>
      </c>
      <c r="O55" s="473"/>
      <c r="P55" s="473"/>
      <c r="Q55" s="473"/>
      <c r="R55" s="473"/>
      <c r="S55" s="47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2.5</v>
      </c>
      <c r="E58" s="79">
        <v>8.4</v>
      </c>
      <c r="F58" s="79">
        <v>8.4</v>
      </c>
      <c r="G58" s="221">
        <v>8.3000000000000007</v>
      </c>
      <c r="H58" s="22">
        <v>8.3000000000000007</v>
      </c>
      <c r="I58" s="79">
        <v>8.3000000000000007</v>
      </c>
      <c r="J58" s="79">
        <v>2.4</v>
      </c>
      <c r="K58" s="79">
        <v>8.1999999999999993</v>
      </c>
      <c r="L58" s="79">
        <v>8.1999999999999993</v>
      </c>
      <c r="M58" s="221">
        <v>8.1999999999999993</v>
      </c>
      <c r="N58" s="22">
        <v>8.1999999999999993</v>
      </c>
      <c r="O58" s="79">
        <v>8.1999999999999993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4">SUM(B58:S58)</f>
        <v>131.4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2.5</v>
      </c>
      <c r="E59" s="79">
        <v>8.4</v>
      </c>
      <c r="F59" s="79">
        <v>8.4</v>
      </c>
      <c r="G59" s="221">
        <v>8.3000000000000007</v>
      </c>
      <c r="H59" s="22">
        <v>8.3000000000000007</v>
      </c>
      <c r="I59" s="79">
        <v>8.3000000000000007</v>
      </c>
      <c r="J59" s="79">
        <v>2.4</v>
      </c>
      <c r="K59" s="79">
        <v>8.1999999999999993</v>
      </c>
      <c r="L59" s="79">
        <v>8.1999999999999993</v>
      </c>
      <c r="M59" s="221">
        <v>8.1999999999999993</v>
      </c>
      <c r="N59" s="22">
        <v>8.1999999999999993</v>
      </c>
      <c r="O59" s="79">
        <v>8.1999999999999993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4"/>
        <v>131.4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8.4</v>
      </c>
      <c r="C60" s="23">
        <v>8.4</v>
      </c>
      <c r="D60" s="23">
        <v>2.4</v>
      </c>
      <c r="E60" s="23">
        <v>8.4</v>
      </c>
      <c r="F60" s="23">
        <v>8.4</v>
      </c>
      <c r="G60" s="24">
        <v>8.1</v>
      </c>
      <c r="H60" s="22">
        <v>8.3000000000000007</v>
      </c>
      <c r="I60" s="23">
        <v>8.3000000000000007</v>
      </c>
      <c r="J60" s="23">
        <v>2.2999999999999998</v>
      </c>
      <c r="K60" s="23">
        <v>8.3000000000000007</v>
      </c>
      <c r="L60" s="23">
        <v>8.1999999999999993</v>
      </c>
      <c r="M60" s="24">
        <v>8.1999999999999993</v>
      </c>
      <c r="N60" s="22">
        <v>8.3000000000000007</v>
      </c>
      <c r="O60" s="23">
        <v>8.3000000000000007</v>
      </c>
      <c r="P60" s="23">
        <v>2.2999999999999998</v>
      </c>
      <c r="Q60" s="23">
        <v>8.3000000000000007</v>
      </c>
      <c r="R60" s="23">
        <v>8.1999999999999993</v>
      </c>
      <c r="S60" s="24">
        <v>8.1999999999999993</v>
      </c>
      <c r="T60" s="101">
        <f t="shared" si="24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8.4</v>
      </c>
      <c r="C61" s="23">
        <v>8.4</v>
      </c>
      <c r="D61" s="23">
        <v>2.4</v>
      </c>
      <c r="E61" s="23">
        <v>8.4</v>
      </c>
      <c r="F61" s="23">
        <v>8.4</v>
      </c>
      <c r="G61" s="24">
        <v>8.1</v>
      </c>
      <c r="H61" s="22">
        <v>8.3000000000000007</v>
      </c>
      <c r="I61" s="23">
        <v>8.3000000000000007</v>
      </c>
      <c r="J61" s="23">
        <v>2.2999999999999998</v>
      </c>
      <c r="K61" s="23">
        <v>8.3000000000000007</v>
      </c>
      <c r="L61" s="23">
        <v>8.3000000000000007</v>
      </c>
      <c r="M61" s="24">
        <v>8.3000000000000007</v>
      </c>
      <c r="N61" s="22">
        <v>8.3000000000000007</v>
      </c>
      <c r="O61" s="23">
        <v>8.3000000000000007</v>
      </c>
      <c r="P61" s="23">
        <v>2.2999999999999998</v>
      </c>
      <c r="Q61" s="23">
        <v>8.3000000000000007</v>
      </c>
      <c r="R61" s="23">
        <v>8.3000000000000007</v>
      </c>
      <c r="S61" s="24">
        <v>8.3000000000000007</v>
      </c>
      <c r="T61" s="101">
        <f t="shared" si="24"/>
        <v>131.69999999999999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23">
        <v>8.4</v>
      </c>
      <c r="D62" s="23">
        <v>2.4</v>
      </c>
      <c r="E62" s="23">
        <v>8.4</v>
      </c>
      <c r="F62" s="23">
        <v>8.4</v>
      </c>
      <c r="G62" s="24">
        <v>8.1</v>
      </c>
      <c r="H62" s="22">
        <v>8.3000000000000007</v>
      </c>
      <c r="I62" s="23">
        <v>8.3000000000000007</v>
      </c>
      <c r="J62" s="23">
        <v>2.2999999999999998</v>
      </c>
      <c r="K62" s="23">
        <v>8.3000000000000007</v>
      </c>
      <c r="L62" s="23">
        <v>8.3000000000000007</v>
      </c>
      <c r="M62" s="24">
        <v>8.3000000000000007</v>
      </c>
      <c r="N62" s="22">
        <v>8.3000000000000007</v>
      </c>
      <c r="O62" s="23">
        <v>8.3000000000000007</v>
      </c>
      <c r="P62" s="23">
        <v>2.2999999999999998</v>
      </c>
      <c r="Q62" s="23">
        <v>8.3000000000000007</v>
      </c>
      <c r="R62" s="23">
        <v>8.3000000000000007</v>
      </c>
      <c r="S62" s="24">
        <v>8.3000000000000007</v>
      </c>
      <c r="T62" s="101">
        <f t="shared" si="24"/>
        <v>131.69999999999999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23">
        <v>8.4</v>
      </c>
      <c r="D63" s="23">
        <v>2.4</v>
      </c>
      <c r="E63" s="23">
        <v>8.4</v>
      </c>
      <c r="F63" s="23">
        <v>8.4</v>
      </c>
      <c r="G63" s="24">
        <v>8.1999999999999993</v>
      </c>
      <c r="H63" s="22">
        <v>8.3000000000000007</v>
      </c>
      <c r="I63" s="23">
        <v>8.3000000000000007</v>
      </c>
      <c r="J63" s="23">
        <v>2.2999999999999998</v>
      </c>
      <c r="K63" s="23">
        <v>8.3000000000000007</v>
      </c>
      <c r="L63" s="23">
        <v>8.3000000000000007</v>
      </c>
      <c r="M63" s="24">
        <v>8.3000000000000007</v>
      </c>
      <c r="N63" s="22">
        <v>8.3000000000000007</v>
      </c>
      <c r="O63" s="23">
        <v>8.3000000000000007</v>
      </c>
      <c r="P63" s="23">
        <v>2.2999999999999998</v>
      </c>
      <c r="Q63" s="23">
        <v>8.3000000000000007</v>
      </c>
      <c r="R63" s="23">
        <v>8.3000000000000007</v>
      </c>
      <c r="S63" s="24">
        <v>8.3000000000000007</v>
      </c>
      <c r="T63" s="101">
        <f t="shared" si="24"/>
        <v>131.79999999999998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8.5</v>
      </c>
      <c r="C64" s="23">
        <v>8.5</v>
      </c>
      <c r="D64" s="23">
        <v>2.4</v>
      </c>
      <c r="E64" s="23">
        <v>8.5</v>
      </c>
      <c r="F64" s="23">
        <v>8.5</v>
      </c>
      <c r="G64" s="24">
        <v>8.1999999999999993</v>
      </c>
      <c r="H64" s="22">
        <v>8.4</v>
      </c>
      <c r="I64" s="23">
        <v>8.4</v>
      </c>
      <c r="J64" s="23">
        <v>2.2999999999999998</v>
      </c>
      <c r="K64" s="23">
        <v>8.4</v>
      </c>
      <c r="L64" s="23">
        <v>8.3000000000000007</v>
      </c>
      <c r="M64" s="24">
        <v>8.3000000000000007</v>
      </c>
      <c r="N64" s="22">
        <v>8.4</v>
      </c>
      <c r="O64" s="23">
        <v>8.4</v>
      </c>
      <c r="P64" s="23">
        <v>2.2999999999999998</v>
      </c>
      <c r="Q64" s="23">
        <v>8.4</v>
      </c>
      <c r="R64" s="23">
        <v>8.3000000000000007</v>
      </c>
      <c r="S64" s="24">
        <v>8.3000000000000007</v>
      </c>
      <c r="T64" s="101">
        <f t="shared" si="24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58.9</v>
      </c>
      <c r="C65" s="27">
        <f t="shared" ref="C65:S65" si="25">SUM(C58:C64)</f>
        <v>58.9</v>
      </c>
      <c r="D65" s="27">
        <f t="shared" si="25"/>
        <v>17</v>
      </c>
      <c r="E65" s="27">
        <f t="shared" si="25"/>
        <v>58.9</v>
      </c>
      <c r="F65" s="27">
        <f t="shared" si="25"/>
        <v>58.9</v>
      </c>
      <c r="G65" s="28">
        <f t="shared" si="25"/>
        <v>57.300000000000011</v>
      </c>
      <c r="H65" s="26">
        <f t="shared" si="25"/>
        <v>58.199999999999996</v>
      </c>
      <c r="I65" s="27">
        <f t="shared" si="25"/>
        <v>58.199999999999996</v>
      </c>
      <c r="J65" s="27">
        <f t="shared" si="25"/>
        <v>16.3</v>
      </c>
      <c r="K65" s="27">
        <f t="shared" si="25"/>
        <v>57.999999999999993</v>
      </c>
      <c r="L65" s="27">
        <f t="shared" si="25"/>
        <v>57.8</v>
      </c>
      <c r="M65" s="28">
        <f t="shared" si="25"/>
        <v>57.8</v>
      </c>
      <c r="N65" s="26">
        <f t="shared" si="25"/>
        <v>57.999999999999993</v>
      </c>
      <c r="O65" s="27">
        <f t="shared" si="25"/>
        <v>57.999999999999993</v>
      </c>
      <c r="P65" s="27">
        <f t="shared" si="25"/>
        <v>16.3</v>
      </c>
      <c r="Q65" s="27">
        <f t="shared" si="25"/>
        <v>57.999999999999993</v>
      </c>
      <c r="R65" s="27">
        <f t="shared" si="25"/>
        <v>57.8</v>
      </c>
      <c r="S65" s="28">
        <f t="shared" si="25"/>
        <v>57.8</v>
      </c>
      <c r="T65" s="101">
        <f t="shared" si="24"/>
        <v>922.0999999999998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129.5</v>
      </c>
      <c r="C66" s="30">
        <v>129.5</v>
      </c>
      <c r="D66" s="30">
        <v>128</v>
      </c>
      <c r="E66" s="30">
        <v>129.5</v>
      </c>
      <c r="F66" s="30">
        <v>129.5</v>
      </c>
      <c r="G66" s="31">
        <v>128</v>
      </c>
      <c r="H66" s="29">
        <v>128</v>
      </c>
      <c r="I66" s="30">
        <v>128</v>
      </c>
      <c r="J66" s="30">
        <v>129.5</v>
      </c>
      <c r="K66" s="30">
        <v>127.5</v>
      </c>
      <c r="L66" s="30">
        <v>127</v>
      </c>
      <c r="M66" s="31">
        <v>127</v>
      </c>
      <c r="N66" s="29">
        <v>127.5</v>
      </c>
      <c r="O66" s="30">
        <v>127.5</v>
      </c>
      <c r="P66" s="30">
        <v>129.5</v>
      </c>
      <c r="Q66" s="30">
        <v>127.5</v>
      </c>
      <c r="R66" s="30">
        <v>127</v>
      </c>
      <c r="S66" s="31">
        <v>127</v>
      </c>
      <c r="T66" s="102">
        <f>+((T65/T67)/7)*1000</f>
        <v>128.01610440094402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6">((B67*B66)*7/1000-B58-B59)/5</f>
        <v>8.4245000000000001</v>
      </c>
      <c r="C68" s="38">
        <f t="shared" si="26"/>
        <v>8.4245000000000001</v>
      </c>
      <c r="D68" s="38">
        <f t="shared" si="26"/>
        <v>2.4048000000000003</v>
      </c>
      <c r="E68" s="38">
        <f t="shared" si="26"/>
        <v>8.4245000000000001</v>
      </c>
      <c r="F68" s="38">
        <f t="shared" si="26"/>
        <v>8.4245000000000001</v>
      </c>
      <c r="G68" s="39">
        <f t="shared" si="26"/>
        <v>8.1487999999999996</v>
      </c>
      <c r="H68" s="37">
        <f t="shared" si="26"/>
        <v>8.3279999999999994</v>
      </c>
      <c r="I68" s="38">
        <f t="shared" si="26"/>
        <v>8.3279999999999994</v>
      </c>
      <c r="J68" s="38">
        <f t="shared" si="26"/>
        <v>2.3033999999999999</v>
      </c>
      <c r="K68" s="38">
        <f t="shared" si="26"/>
        <v>8.3224999999999998</v>
      </c>
      <c r="L68" s="38">
        <f t="shared" si="26"/>
        <v>8.2769999999999975</v>
      </c>
      <c r="M68" s="39">
        <f t="shared" si="26"/>
        <v>8.2769999999999975</v>
      </c>
      <c r="N68" s="37">
        <f t="shared" si="26"/>
        <v>8.3224999999999998</v>
      </c>
      <c r="O68" s="38">
        <f t="shared" si="26"/>
        <v>8.3224999999999998</v>
      </c>
      <c r="P68" s="38">
        <f t="shared" si="26"/>
        <v>2.3033999999999999</v>
      </c>
      <c r="Q68" s="38">
        <f t="shared" si="26"/>
        <v>8.3224999999999998</v>
      </c>
      <c r="R68" s="38">
        <f t="shared" si="26"/>
        <v>8.2769999999999975</v>
      </c>
      <c r="S68" s="39">
        <f t="shared" si="26"/>
        <v>8.2769999999999975</v>
      </c>
      <c r="T68" s="116">
        <f>((T65*1000)/T67)/7</f>
        <v>128.01610440094402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58.922499999999999</v>
      </c>
      <c r="C69" s="42">
        <f>((C67*C66)*7)/1000</f>
        <v>58.922499999999999</v>
      </c>
      <c r="D69" s="42">
        <f>((D67*D66)*7)/1000</f>
        <v>17.024000000000001</v>
      </c>
      <c r="E69" s="42">
        <f t="shared" ref="E69:R69" si="27">((E67*E66)*7)/1000</f>
        <v>58.922499999999999</v>
      </c>
      <c r="F69" s="42">
        <f t="shared" si="27"/>
        <v>58.922499999999999</v>
      </c>
      <c r="G69" s="87">
        <f t="shared" si="27"/>
        <v>57.344000000000001</v>
      </c>
      <c r="H69" s="41">
        <f t="shared" si="27"/>
        <v>58.24</v>
      </c>
      <c r="I69" s="42">
        <f t="shared" si="27"/>
        <v>58.24</v>
      </c>
      <c r="J69" s="42">
        <f t="shared" si="27"/>
        <v>16.317</v>
      </c>
      <c r="K69" s="42">
        <f t="shared" si="27"/>
        <v>58.012500000000003</v>
      </c>
      <c r="L69" s="42">
        <f t="shared" si="27"/>
        <v>57.784999999999997</v>
      </c>
      <c r="M69" s="87">
        <f t="shared" si="27"/>
        <v>57.784999999999997</v>
      </c>
      <c r="N69" s="41">
        <f t="shared" si="27"/>
        <v>58.012500000000003</v>
      </c>
      <c r="O69" s="42">
        <f t="shared" si="27"/>
        <v>58.012500000000003</v>
      </c>
      <c r="P69" s="42">
        <f t="shared" si="27"/>
        <v>16.317</v>
      </c>
      <c r="Q69" s="42">
        <f t="shared" si="27"/>
        <v>58.012500000000003</v>
      </c>
      <c r="R69" s="42">
        <f t="shared" si="27"/>
        <v>57.784999999999997</v>
      </c>
      <c r="S69" s="87">
        <f>((S67*S66)*7)/1000</f>
        <v>57.784999999999997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129.45054945054943</v>
      </c>
      <c r="C70" s="47">
        <f>+(C65/C67)/7*1000</f>
        <v>129.45054945054943</v>
      </c>
      <c r="D70" s="47">
        <f>+(D65/D67)/7*1000</f>
        <v>127.81954887218045</v>
      </c>
      <c r="E70" s="47">
        <f t="shared" ref="E70:R70" si="28">+(E65/E67)/7*1000</f>
        <v>129.45054945054943</v>
      </c>
      <c r="F70" s="47">
        <f t="shared" si="28"/>
        <v>129.45054945054943</v>
      </c>
      <c r="G70" s="48">
        <f t="shared" si="28"/>
        <v>127.90178571428574</v>
      </c>
      <c r="H70" s="46">
        <f t="shared" si="28"/>
        <v>127.91208791208791</v>
      </c>
      <c r="I70" s="47">
        <f t="shared" si="28"/>
        <v>127.91208791208791</v>
      </c>
      <c r="J70" s="47">
        <f t="shared" si="28"/>
        <v>129.36507936507937</v>
      </c>
      <c r="K70" s="47">
        <f t="shared" si="28"/>
        <v>127.47252747252746</v>
      </c>
      <c r="L70" s="47">
        <f t="shared" si="28"/>
        <v>127.03296703296701</v>
      </c>
      <c r="M70" s="48">
        <f t="shared" si="28"/>
        <v>127.03296703296701</v>
      </c>
      <c r="N70" s="46">
        <f t="shared" si="28"/>
        <v>127.47252747252746</v>
      </c>
      <c r="O70" s="47">
        <f t="shared" si="28"/>
        <v>127.47252747252746</v>
      </c>
      <c r="P70" s="47">
        <f t="shared" si="28"/>
        <v>129.36507936507937</v>
      </c>
      <c r="Q70" s="47">
        <f t="shared" si="28"/>
        <v>127.47252747252746</v>
      </c>
      <c r="R70" s="47">
        <f t="shared" si="28"/>
        <v>127.03296703296701</v>
      </c>
      <c r="S70" s="48">
        <f>+(S65/S67)/7*1000</f>
        <v>127.03296703296701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J54:K54"/>
    <mergeCell ref="B55:G55"/>
    <mergeCell ref="H55:M55"/>
    <mergeCell ref="N55:S55"/>
    <mergeCell ref="L36:Q36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7A418-9587-48A1-9801-C6F6C1DEFCD4}">
  <dimension ref="A1:AQ239"/>
  <sheetViews>
    <sheetView view="pageBreakPreview" topLeftCell="A11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7"/>
      <c r="T3" s="237"/>
      <c r="U3" s="237"/>
      <c r="V3" s="237"/>
      <c r="W3" s="237"/>
      <c r="X3" s="237"/>
      <c r="Y3" s="2"/>
      <c r="Z3" s="2"/>
      <c r="AA3" s="2"/>
      <c r="AB3" s="2"/>
      <c r="AC3" s="2"/>
      <c r="AD3" s="2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37" t="s">
        <v>1</v>
      </c>
      <c r="B9" s="237"/>
      <c r="C9" s="237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37"/>
      <c r="B10" s="237"/>
      <c r="C10" s="2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37" t="s">
        <v>4</v>
      </c>
      <c r="B11" s="237"/>
      <c r="C11" s="237"/>
      <c r="D11" s="1"/>
      <c r="E11" s="238">
        <v>2</v>
      </c>
      <c r="F11" s="1"/>
      <c r="G11" s="1"/>
      <c r="H11" s="1"/>
      <c r="I11" s="1"/>
      <c r="J11" s="1"/>
      <c r="K11" s="461" t="s">
        <v>84</v>
      </c>
      <c r="L11" s="461"/>
      <c r="M11" s="239"/>
      <c r="N11" s="2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37"/>
      <c r="B12" s="237"/>
      <c r="C12" s="237"/>
      <c r="D12" s="1"/>
      <c r="E12" s="5"/>
      <c r="F12" s="1"/>
      <c r="G12" s="1"/>
      <c r="H12" s="1"/>
      <c r="I12" s="1"/>
      <c r="J12" s="1"/>
      <c r="K12" s="239"/>
      <c r="L12" s="239"/>
      <c r="M12" s="239"/>
      <c r="N12" s="2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37"/>
      <c r="B13" s="237"/>
      <c r="C13" s="237"/>
      <c r="D13" s="237"/>
      <c r="E13" s="237"/>
      <c r="F13" s="237"/>
      <c r="G13" s="237"/>
      <c r="H13" s="237"/>
      <c r="I13" s="237"/>
      <c r="J13" s="237"/>
      <c r="K13" s="237"/>
      <c r="L13" s="239"/>
      <c r="M13" s="239"/>
      <c r="N13" s="239"/>
      <c r="O13" s="239"/>
      <c r="P13" s="239"/>
      <c r="Q13" s="239"/>
      <c r="R13" s="239"/>
      <c r="S13" s="239"/>
      <c r="T13" s="239"/>
      <c r="U13" s="239"/>
      <c r="V13" s="239"/>
      <c r="W13" s="1"/>
      <c r="X13" s="1"/>
      <c r="Y13" s="1"/>
    </row>
    <row r="14" spans="1:30" s="3" customFormat="1" ht="27" thickBot="1" x14ac:dyDescent="0.3">
      <c r="A14" s="2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7"/>
      <c r="F15" s="467"/>
      <c r="G15" s="468"/>
      <c r="H15" s="466" t="s">
        <v>71</v>
      </c>
      <c r="I15" s="467"/>
      <c r="J15" s="467"/>
      <c r="K15" s="467"/>
      <c r="L15" s="467"/>
      <c r="M15" s="468"/>
      <c r="N15" s="469" t="s">
        <v>8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94.562020000000004</v>
      </c>
      <c r="C18" s="23">
        <v>95.578020000000009</v>
      </c>
      <c r="D18" s="23">
        <v>27.81522</v>
      </c>
      <c r="E18" s="23">
        <v>92.886799999999994</v>
      </c>
      <c r="F18" s="122">
        <v>91.925420000000003</v>
      </c>
      <c r="G18" s="24">
        <v>92.582340000000016</v>
      </c>
      <c r="H18" s="23">
        <v>91.551079999999999</v>
      </c>
      <c r="I18" s="23">
        <v>90.212400000000017</v>
      </c>
      <c r="J18" s="23">
        <v>26.095999999999997</v>
      </c>
      <c r="K18" s="23">
        <v>89.941180000000003</v>
      </c>
      <c r="L18" s="23">
        <v>89.417479999999998</v>
      </c>
      <c r="M18" s="23">
        <v>88.777399999999986</v>
      </c>
      <c r="N18" s="22">
        <v>92.991239999999991</v>
      </c>
      <c r="O18" s="23">
        <v>92.165879999999987</v>
      </c>
      <c r="P18" s="23">
        <v>27.314400000000006</v>
      </c>
      <c r="Q18" s="23">
        <v>91.391040000000004</v>
      </c>
      <c r="R18" s="23">
        <v>90.217559999999978</v>
      </c>
      <c r="S18" s="24">
        <v>89.790840000000003</v>
      </c>
      <c r="T18" s="25">
        <f t="shared" ref="T18:T25" si="0">SUM(B18:S18)</f>
        <v>1455.21632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94.562020000000004</v>
      </c>
      <c r="C19" s="23">
        <v>95.578020000000009</v>
      </c>
      <c r="D19" s="23">
        <v>27.81522</v>
      </c>
      <c r="E19" s="23">
        <v>92.886799999999994</v>
      </c>
      <c r="F19" s="122">
        <v>91.925420000000003</v>
      </c>
      <c r="G19" s="24">
        <v>92.582340000000016</v>
      </c>
      <c r="H19" s="23">
        <v>91.551079999999999</v>
      </c>
      <c r="I19" s="23">
        <v>90.212400000000017</v>
      </c>
      <c r="J19" s="23">
        <v>26.095999999999997</v>
      </c>
      <c r="K19" s="23">
        <v>89.941180000000003</v>
      </c>
      <c r="L19" s="23">
        <v>89.417479999999998</v>
      </c>
      <c r="M19" s="23">
        <v>88.777399999999986</v>
      </c>
      <c r="N19" s="22">
        <v>92.991239999999991</v>
      </c>
      <c r="O19" s="23">
        <v>92.165879999999987</v>
      </c>
      <c r="P19" s="23">
        <v>27.314400000000006</v>
      </c>
      <c r="Q19" s="23">
        <v>91.391040000000004</v>
      </c>
      <c r="R19" s="23">
        <v>90.217559999999978</v>
      </c>
      <c r="S19" s="24">
        <v>89.790840000000003</v>
      </c>
      <c r="T19" s="25">
        <f t="shared" si="0"/>
        <v>1455.21632</v>
      </c>
      <c r="V19" s="2"/>
      <c r="W19" s="19"/>
    </row>
    <row r="20" spans="1:32" ht="39.75" customHeight="1" x14ac:dyDescent="0.25">
      <c r="A20" s="91" t="s">
        <v>14</v>
      </c>
      <c r="B20" s="76">
        <v>96.415592000000004</v>
      </c>
      <c r="C20" s="23">
        <v>97.964291999999972</v>
      </c>
      <c r="D20" s="23">
        <v>27.278711999999995</v>
      </c>
      <c r="E20" s="23">
        <v>95.836180000000013</v>
      </c>
      <c r="F20" s="122">
        <v>94.084331999999989</v>
      </c>
      <c r="G20" s="24">
        <v>94.889763999999985</v>
      </c>
      <c r="H20" s="23">
        <v>94.062567999999999</v>
      </c>
      <c r="I20" s="23">
        <v>93.361140000000006</v>
      </c>
      <c r="J20" s="23">
        <v>26.966799999999999</v>
      </c>
      <c r="K20" s="23">
        <v>92.936927999999995</v>
      </c>
      <c r="L20" s="23">
        <v>92.249008000000018</v>
      </c>
      <c r="M20" s="23">
        <v>90.904840000000007</v>
      </c>
      <c r="N20" s="22">
        <v>96.153504000000012</v>
      </c>
      <c r="O20" s="23">
        <v>94.52224799999999</v>
      </c>
      <c r="P20" s="23">
        <v>27.327839999999998</v>
      </c>
      <c r="Q20" s="23">
        <v>93.593184000000022</v>
      </c>
      <c r="R20" s="23">
        <v>92.995776000000006</v>
      </c>
      <c r="S20" s="24">
        <v>92.099664000000004</v>
      </c>
      <c r="T20" s="25">
        <f t="shared" si="0"/>
        <v>1493.642372</v>
      </c>
      <c r="V20" s="2"/>
      <c r="W20" s="19"/>
    </row>
    <row r="21" spans="1:32" ht="39.950000000000003" customHeight="1" x14ac:dyDescent="0.25">
      <c r="A21" s="92" t="s">
        <v>15</v>
      </c>
      <c r="B21" s="76">
        <v>96.415592000000004</v>
      </c>
      <c r="C21" s="23">
        <v>97.964291999999972</v>
      </c>
      <c r="D21" s="23">
        <v>27.278711999999995</v>
      </c>
      <c r="E21" s="23">
        <v>95.836180000000013</v>
      </c>
      <c r="F21" s="122">
        <v>94.084331999999989</v>
      </c>
      <c r="G21" s="24">
        <v>94.889763999999985</v>
      </c>
      <c r="H21" s="23">
        <v>94.062567999999999</v>
      </c>
      <c r="I21" s="23">
        <v>93.361140000000006</v>
      </c>
      <c r="J21" s="23">
        <v>26.966799999999999</v>
      </c>
      <c r="K21" s="23">
        <v>92.936927999999995</v>
      </c>
      <c r="L21" s="23">
        <v>92.249008000000018</v>
      </c>
      <c r="M21" s="23">
        <v>90.904840000000007</v>
      </c>
      <c r="N21" s="22">
        <v>96.153504000000012</v>
      </c>
      <c r="O21" s="23">
        <v>94.52224799999999</v>
      </c>
      <c r="P21" s="23">
        <v>27.327839999999998</v>
      </c>
      <c r="Q21" s="23">
        <v>93.593184000000022</v>
      </c>
      <c r="R21" s="23">
        <v>92.995776000000006</v>
      </c>
      <c r="S21" s="24">
        <v>92.099664000000004</v>
      </c>
      <c r="T21" s="25">
        <f t="shared" si="0"/>
        <v>1493.642372</v>
      </c>
      <c r="V21" s="2"/>
      <c r="W21" s="19"/>
    </row>
    <row r="22" spans="1:32" ht="39.950000000000003" customHeight="1" x14ac:dyDescent="0.25">
      <c r="A22" s="91" t="s">
        <v>16</v>
      </c>
      <c r="B22" s="76">
        <v>96.415592000000004</v>
      </c>
      <c r="C22" s="23">
        <v>97.964291999999972</v>
      </c>
      <c r="D22" s="23">
        <v>27.278711999999995</v>
      </c>
      <c r="E22" s="23">
        <v>95.836180000000013</v>
      </c>
      <c r="F22" s="122">
        <v>94.084331999999989</v>
      </c>
      <c r="G22" s="24">
        <v>94.889763999999985</v>
      </c>
      <c r="H22" s="23">
        <v>94.062567999999999</v>
      </c>
      <c r="I22" s="23">
        <v>93.361140000000006</v>
      </c>
      <c r="J22" s="23">
        <v>26.966799999999999</v>
      </c>
      <c r="K22" s="23">
        <v>92.936927999999995</v>
      </c>
      <c r="L22" s="23">
        <v>92.249008000000018</v>
      </c>
      <c r="M22" s="23">
        <v>90.904840000000007</v>
      </c>
      <c r="N22" s="22">
        <v>96.153504000000012</v>
      </c>
      <c r="O22" s="23">
        <v>94.52224799999999</v>
      </c>
      <c r="P22" s="23">
        <v>27.327839999999998</v>
      </c>
      <c r="Q22" s="23">
        <v>93.593184000000022</v>
      </c>
      <c r="R22" s="23">
        <v>92.995776000000006</v>
      </c>
      <c r="S22" s="24">
        <v>92.099664000000004</v>
      </c>
      <c r="T22" s="25">
        <f t="shared" si="0"/>
        <v>1493.642372</v>
      </c>
      <c r="V22" s="2"/>
      <c r="W22" s="19"/>
    </row>
    <row r="23" spans="1:32" ht="39.950000000000003" customHeight="1" x14ac:dyDescent="0.25">
      <c r="A23" s="92" t="s">
        <v>17</v>
      </c>
      <c r="B23" s="76">
        <v>96.415592000000004</v>
      </c>
      <c r="C23" s="23">
        <v>97.964291999999972</v>
      </c>
      <c r="D23" s="23">
        <v>27.278711999999995</v>
      </c>
      <c r="E23" s="23">
        <v>95.836180000000013</v>
      </c>
      <c r="F23" s="122">
        <v>94.084331999999989</v>
      </c>
      <c r="G23" s="24">
        <v>94.889763999999985</v>
      </c>
      <c r="H23" s="23">
        <v>94.062567999999999</v>
      </c>
      <c r="I23" s="23">
        <v>93.361140000000006</v>
      </c>
      <c r="J23" s="23">
        <v>26.966799999999999</v>
      </c>
      <c r="K23" s="23">
        <v>92.936927999999995</v>
      </c>
      <c r="L23" s="23">
        <v>92.249008000000018</v>
      </c>
      <c r="M23" s="23">
        <v>90.904840000000007</v>
      </c>
      <c r="N23" s="22">
        <v>96.153504000000012</v>
      </c>
      <c r="O23" s="23">
        <v>94.52224799999999</v>
      </c>
      <c r="P23" s="23">
        <v>27.327839999999998</v>
      </c>
      <c r="Q23" s="23">
        <v>93.593184000000022</v>
      </c>
      <c r="R23" s="23">
        <v>92.995776000000006</v>
      </c>
      <c r="S23" s="24">
        <v>92.099664000000004</v>
      </c>
      <c r="T23" s="25">
        <f t="shared" si="0"/>
        <v>1493.642372</v>
      </c>
      <c r="V23" s="2"/>
      <c r="W23" s="19"/>
    </row>
    <row r="24" spans="1:32" ht="39.950000000000003" customHeight="1" x14ac:dyDescent="0.25">
      <c r="A24" s="91" t="s">
        <v>18</v>
      </c>
      <c r="B24" s="76">
        <v>96.415592000000004</v>
      </c>
      <c r="C24" s="23">
        <v>97.964291999999972</v>
      </c>
      <c r="D24" s="23">
        <v>27.278711999999995</v>
      </c>
      <c r="E24" s="23">
        <v>95.836180000000013</v>
      </c>
      <c r="F24" s="122">
        <v>94.084331999999989</v>
      </c>
      <c r="G24" s="24">
        <v>94.889763999999985</v>
      </c>
      <c r="H24" s="23">
        <v>94.062567999999999</v>
      </c>
      <c r="I24" s="23">
        <v>93.361140000000006</v>
      </c>
      <c r="J24" s="23">
        <v>26.966799999999999</v>
      </c>
      <c r="K24" s="23">
        <v>92.936927999999995</v>
      </c>
      <c r="L24" s="23">
        <v>92.249008000000018</v>
      </c>
      <c r="M24" s="23">
        <v>90.904840000000007</v>
      </c>
      <c r="N24" s="22">
        <v>96.153504000000012</v>
      </c>
      <c r="O24" s="23">
        <v>94.52224799999999</v>
      </c>
      <c r="P24" s="23">
        <v>27.327839999999998</v>
      </c>
      <c r="Q24" s="23">
        <v>93.593184000000022</v>
      </c>
      <c r="R24" s="23">
        <v>92.995776000000006</v>
      </c>
      <c r="S24" s="24">
        <v>92.099664000000004</v>
      </c>
      <c r="T24" s="25">
        <f t="shared" si="0"/>
        <v>1493.642372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671.202</v>
      </c>
      <c r="C25" s="27">
        <f t="shared" si="1"/>
        <v>680.97749999999996</v>
      </c>
      <c r="D25" s="27">
        <f t="shared" si="1"/>
        <v>192.02399999999994</v>
      </c>
      <c r="E25" s="27">
        <f t="shared" si="1"/>
        <v>664.95450000000005</v>
      </c>
      <c r="F25" s="27">
        <f t="shared" si="1"/>
        <v>654.27250000000004</v>
      </c>
      <c r="G25" s="228">
        <f t="shared" si="1"/>
        <v>659.61350000000004</v>
      </c>
      <c r="H25" s="27">
        <f t="shared" si="1"/>
        <v>653.41499999999996</v>
      </c>
      <c r="I25" s="27">
        <f t="shared" si="1"/>
        <v>647.23050000000001</v>
      </c>
      <c r="J25" s="27">
        <f t="shared" si="1"/>
        <v>187.02600000000001</v>
      </c>
      <c r="K25" s="27">
        <f t="shared" si="1"/>
        <v>644.56699999999989</v>
      </c>
      <c r="L25" s="27">
        <f t="shared" si="1"/>
        <v>640.08000000000004</v>
      </c>
      <c r="M25" s="27">
        <f t="shared" si="1"/>
        <v>632.07900000000006</v>
      </c>
      <c r="N25" s="26">
        <f>SUM(N18:N24)</f>
        <v>666.75</v>
      </c>
      <c r="O25" s="27">
        <f t="shared" ref="O25:Q25" si="2">SUM(O18:O24)</f>
        <v>656.94299999999998</v>
      </c>
      <c r="P25" s="27">
        <f t="shared" si="2"/>
        <v>191.26800000000003</v>
      </c>
      <c r="Q25" s="27">
        <f t="shared" si="2"/>
        <v>650.74800000000016</v>
      </c>
      <c r="R25" s="27">
        <f>SUM(R18:R24)</f>
        <v>645.41399999999987</v>
      </c>
      <c r="S25" s="28">
        <f t="shared" ref="S25" si="3">SUM(S18:S24)</f>
        <v>640.08000000000004</v>
      </c>
      <c r="T25" s="25">
        <f t="shared" si="0"/>
        <v>10378.644499999999</v>
      </c>
    </row>
    <row r="26" spans="1:32" s="2" customFormat="1" ht="36.75" customHeight="1" x14ac:dyDescent="0.25">
      <c r="A26" s="93" t="s">
        <v>19</v>
      </c>
      <c r="B26" s="208">
        <v>126</v>
      </c>
      <c r="C26" s="30">
        <v>127.5</v>
      </c>
      <c r="D26" s="30">
        <v>127</v>
      </c>
      <c r="E26" s="30">
        <v>124.5</v>
      </c>
      <c r="F26" s="30">
        <v>122.5</v>
      </c>
      <c r="G26" s="229">
        <v>123.5</v>
      </c>
      <c r="H26" s="30">
        <v>122.5</v>
      </c>
      <c r="I26" s="30">
        <v>121.5</v>
      </c>
      <c r="J26" s="30">
        <v>122</v>
      </c>
      <c r="K26" s="30">
        <v>121</v>
      </c>
      <c r="L26" s="30">
        <v>120</v>
      </c>
      <c r="M26" s="30">
        <v>118.5</v>
      </c>
      <c r="N26" s="29">
        <v>125</v>
      </c>
      <c r="O26" s="30">
        <v>123</v>
      </c>
      <c r="P26" s="30">
        <v>126.5</v>
      </c>
      <c r="Q26" s="30">
        <v>122</v>
      </c>
      <c r="R26" s="30">
        <v>121</v>
      </c>
      <c r="S26" s="31">
        <v>120</v>
      </c>
      <c r="T26" s="32">
        <f>+((T25/T27)/7)*1000</f>
        <v>122.70657121575766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122.70657121575765</v>
      </c>
    </row>
    <row r="28" spans="1:32" s="2" customFormat="1" ht="33" customHeight="1" x14ac:dyDescent="0.25">
      <c r="A28" s="95" t="s">
        <v>21</v>
      </c>
      <c r="B28" s="210">
        <f>((B27*B26)*7/1000-B18-B19)/5</f>
        <v>96.415592000000004</v>
      </c>
      <c r="C28" s="38">
        <f>((C27*C26)*7/1000-C18-C19)/5</f>
        <v>97.964291999999972</v>
      </c>
      <c r="D28" s="38">
        <f t="shared" ref="D28:S28" si="4">((D27*D26)*7/1000-D18-D19)/5</f>
        <v>27.278711999999995</v>
      </c>
      <c r="E28" s="38">
        <f t="shared" si="4"/>
        <v>95.836180000000013</v>
      </c>
      <c r="F28" s="38">
        <f t="shared" si="4"/>
        <v>94.084331999999989</v>
      </c>
      <c r="G28" s="231">
        <f t="shared" si="4"/>
        <v>94.889763999999985</v>
      </c>
      <c r="H28" s="38">
        <f t="shared" si="4"/>
        <v>94.062567999999999</v>
      </c>
      <c r="I28" s="38">
        <f t="shared" si="4"/>
        <v>93.361140000000006</v>
      </c>
      <c r="J28" s="38">
        <f t="shared" si="4"/>
        <v>26.966799999999999</v>
      </c>
      <c r="K28" s="38">
        <f t="shared" si="4"/>
        <v>92.936927999999995</v>
      </c>
      <c r="L28" s="38">
        <f t="shared" si="4"/>
        <v>92.249008000000018</v>
      </c>
      <c r="M28" s="38">
        <f t="shared" si="4"/>
        <v>90.904840000000007</v>
      </c>
      <c r="N28" s="37">
        <f t="shared" si="4"/>
        <v>96.153504000000012</v>
      </c>
      <c r="O28" s="38">
        <f t="shared" si="4"/>
        <v>94.52224799999999</v>
      </c>
      <c r="P28" s="38">
        <f t="shared" si="4"/>
        <v>27.327839999999998</v>
      </c>
      <c r="Q28" s="38">
        <f t="shared" si="4"/>
        <v>93.593184000000022</v>
      </c>
      <c r="R28" s="38">
        <f t="shared" si="4"/>
        <v>92.995776000000006</v>
      </c>
      <c r="S28" s="39">
        <f t="shared" si="4"/>
        <v>92.099664000000004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671.202</v>
      </c>
      <c r="C29" s="42">
        <f t="shared" si="5"/>
        <v>680.97749999999996</v>
      </c>
      <c r="D29" s="42">
        <f t="shared" si="5"/>
        <v>192.024</v>
      </c>
      <c r="E29" s="42">
        <f>((E27*E26)*7)/1000</f>
        <v>664.95450000000005</v>
      </c>
      <c r="F29" s="42">
        <f>((F27*F26)*7)/1000</f>
        <v>654.27250000000004</v>
      </c>
      <c r="G29" s="232">
        <f>((G27*G26)*7)/1000</f>
        <v>659.61350000000004</v>
      </c>
      <c r="H29" s="42">
        <f t="shared" ref="H29" si="6">((H27*H26)*7)/1000</f>
        <v>653.41499999999996</v>
      </c>
      <c r="I29" s="42">
        <f>((I27*I26)*7)/1000</f>
        <v>647.23050000000001</v>
      </c>
      <c r="J29" s="42">
        <f t="shared" ref="J29:M29" si="7">((J27*J26)*7)/1000</f>
        <v>187.02600000000001</v>
      </c>
      <c r="K29" s="42">
        <f t="shared" si="7"/>
        <v>644.56700000000001</v>
      </c>
      <c r="L29" s="42">
        <f t="shared" si="7"/>
        <v>640.08000000000004</v>
      </c>
      <c r="M29" s="42">
        <f t="shared" si="7"/>
        <v>632.07899999999995</v>
      </c>
      <c r="N29" s="41">
        <f>((N27*N26)*7)/1000</f>
        <v>666.75</v>
      </c>
      <c r="O29" s="42">
        <f>((O27*O26)*7)/1000</f>
        <v>656.94299999999998</v>
      </c>
      <c r="P29" s="42">
        <f t="shared" ref="P29:S29" si="8">((P27*P26)*7)/1000</f>
        <v>191.268</v>
      </c>
      <c r="Q29" s="42">
        <f t="shared" si="8"/>
        <v>650.74800000000005</v>
      </c>
      <c r="R29" s="43">
        <f t="shared" si="8"/>
        <v>645.41399999999999</v>
      </c>
      <c r="S29" s="44">
        <f t="shared" si="8"/>
        <v>640.08000000000004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126</v>
      </c>
      <c r="C30" s="47">
        <f t="shared" si="9"/>
        <v>127.5</v>
      </c>
      <c r="D30" s="47">
        <f t="shared" si="9"/>
        <v>126.99999999999997</v>
      </c>
      <c r="E30" s="47">
        <f>+(E25/E27)/7*1000</f>
        <v>124.50000000000001</v>
      </c>
      <c r="F30" s="47">
        <f t="shared" ref="F30:H30" si="10">+(F25/F27)/7*1000</f>
        <v>122.50000000000001</v>
      </c>
      <c r="G30" s="233">
        <f t="shared" si="10"/>
        <v>123.50000000000001</v>
      </c>
      <c r="H30" s="47">
        <f t="shared" si="10"/>
        <v>122.49999999999999</v>
      </c>
      <c r="I30" s="47">
        <f>+(I25/I27)/7*1000</f>
        <v>121.50000000000001</v>
      </c>
      <c r="J30" s="47">
        <f t="shared" ref="J30:M30" si="11">+(J25/J27)/7*1000</f>
        <v>122.00000000000001</v>
      </c>
      <c r="K30" s="47">
        <f t="shared" si="11"/>
        <v>120.99999999999999</v>
      </c>
      <c r="L30" s="47">
        <f t="shared" si="11"/>
        <v>120.00000000000001</v>
      </c>
      <c r="M30" s="47">
        <f t="shared" si="11"/>
        <v>118.50000000000003</v>
      </c>
      <c r="N30" s="46">
        <f>+(N25/N27)/7*1000</f>
        <v>125</v>
      </c>
      <c r="O30" s="47">
        <f t="shared" ref="O30:S30" si="12">+(O25/O27)/7*1000</f>
        <v>123</v>
      </c>
      <c r="P30" s="47">
        <f t="shared" si="12"/>
        <v>126.50000000000003</v>
      </c>
      <c r="Q30" s="47">
        <f t="shared" si="12"/>
        <v>122.00000000000003</v>
      </c>
      <c r="R30" s="47">
        <f t="shared" si="12"/>
        <v>120.99999999999999</v>
      </c>
      <c r="S30" s="48">
        <f t="shared" si="12"/>
        <v>120.00000000000001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2" t="s">
        <v>8</v>
      </c>
      <c r="M36" s="453"/>
      <c r="N36" s="453"/>
      <c r="O36" s="453"/>
      <c r="P36" s="453"/>
      <c r="Q36" s="45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80.995199999999997</v>
      </c>
      <c r="C39" s="79">
        <v>80.890800000000013</v>
      </c>
      <c r="D39" s="79">
        <v>26.607900000000001</v>
      </c>
      <c r="E39" s="79">
        <v>78.867199999999983</v>
      </c>
      <c r="F39" s="79">
        <v>78.270900000000012</v>
      </c>
      <c r="G39" s="79">
        <v>77.323099999999997</v>
      </c>
      <c r="H39" s="79"/>
      <c r="I39" s="101">
        <f t="shared" ref="I39:I46" si="13">SUM(B39:H39)</f>
        <v>422.95510000000007</v>
      </c>
      <c r="J39" s="138"/>
      <c r="K39" s="91" t="s">
        <v>12</v>
      </c>
      <c r="L39" s="79">
        <v>7.4</v>
      </c>
      <c r="M39" s="79">
        <v>7.3</v>
      </c>
      <c r="N39" s="79">
        <v>2.4</v>
      </c>
      <c r="O39" s="79">
        <v>7.3</v>
      </c>
      <c r="P39" s="79">
        <v>7.2</v>
      </c>
      <c r="Q39" s="79">
        <v>7.2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80.995199999999997</v>
      </c>
      <c r="C40" s="79">
        <v>80.890800000000013</v>
      </c>
      <c r="D40" s="79">
        <v>26.607900000000001</v>
      </c>
      <c r="E40" s="79">
        <v>78.867199999999983</v>
      </c>
      <c r="F40" s="79">
        <v>78.270900000000012</v>
      </c>
      <c r="G40" s="79">
        <v>77.323099999999997</v>
      </c>
      <c r="H40" s="79"/>
      <c r="I40" s="101">
        <f t="shared" si="13"/>
        <v>422.95510000000007</v>
      </c>
      <c r="J40" s="2"/>
      <c r="K40" s="92" t="s">
        <v>13</v>
      </c>
      <c r="L40" s="79">
        <v>7.4</v>
      </c>
      <c r="M40" s="79">
        <v>7.3</v>
      </c>
      <c r="N40" s="79">
        <v>2.4</v>
      </c>
      <c r="O40" s="79">
        <v>7.3</v>
      </c>
      <c r="P40" s="79">
        <v>7.2</v>
      </c>
      <c r="Q40" s="79">
        <v>7.2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82.379519999999999</v>
      </c>
      <c r="C41" s="23">
        <v>82.49687999999999</v>
      </c>
      <c r="D41" s="23">
        <v>26.876139999999999</v>
      </c>
      <c r="E41" s="23">
        <v>81.407920000000018</v>
      </c>
      <c r="F41" s="23">
        <v>81.00594000000001</v>
      </c>
      <c r="G41" s="23">
        <v>80.437259999999995</v>
      </c>
      <c r="H41" s="23"/>
      <c r="I41" s="101">
        <f t="shared" si="13"/>
        <v>434.60365999999999</v>
      </c>
      <c r="J41" s="2"/>
      <c r="K41" s="91" t="s">
        <v>14</v>
      </c>
      <c r="L41" s="79">
        <v>7.3</v>
      </c>
      <c r="M41" s="79">
        <v>7.3</v>
      </c>
      <c r="N41" s="79">
        <v>2.2999999999999998</v>
      </c>
      <c r="O41" s="79">
        <v>7</v>
      </c>
      <c r="P41" s="79">
        <v>7.2</v>
      </c>
      <c r="Q41" s="79">
        <v>7.2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82.379519999999999</v>
      </c>
      <c r="C42" s="79">
        <v>82.49687999999999</v>
      </c>
      <c r="D42" s="79">
        <v>26.876139999999999</v>
      </c>
      <c r="E42" s="79">
        <v>81.407920000000018</v>
      </c>
      <c r="F42" s="79">
        <v>81.00594000000001</v>
      </c>
      <c r="G42" s="79">
        <v>80.437259999999995</v>
      </c>
      <c r="H42" s="79"/>
      <c r="I42" s="101">
        <f t="shared" si="13"/>
        <v>434.60365999999999</v>
      </c>
      <c r="J42" s="2"/>
      <c r="K42" s="92" t="s">
        <v>15</v>
      </c>
      <c r="L42" s="79">
        <v>7.3</v>
      </c>
      <c r="M42" s="79">
        <v>7.3</v>
      </c>
      <c r="N42" s="79">
        <v>2.2999999999999998</v>
      </c>
      <c r="O42" s="79">
        <v>7.1</v>
      </c>
      <c r="P42" s="79">
        <v>7.2</v>
      </c>
      <c r="Q42" s="79">
        <v>7.2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82.379519999999999</v>
      </c>
      <c r="C43" s="79">
        <v>82.49687999999999</v>
      </c>
      <c r="D43" s="79">
        <v>26.876139999999999</v>
      </c>
      <c r="E43" s="79">
        <v>81.407920000000018</v>
      </c>
      <c r="F43" s="79">
        <v>81.00594000000001</v>
      </c>
      <c r="G43" s="79">
        <v>80.437259999999995</v>
      </c>
      <c r="H43" s="79"/>
      <c r="I43" s="101">
        <f t="shared" si="13"/>
        <v>434.60365999999999</v>
      </c>
      <c r="J43" s="2"/>
      <c r="K43" s="91" t="s">
        <v>16</v>
      </c>
      <c r="L43" s="79">
        <v>7.3</v>
      </c>
      <c r="M43" s="79">
        <v>7.3</v>
      </c>
      <c r="N43" s="79">
        <v>2.2999999999999998</v>
      </c>
      <c r="O43" s="79">
        <v>7.1</v>
      </c>
      <c r="P43" s="79">
        <v>7.3</v>
      </c>
      <c r="Q43" s="79">
        <v>7.3</v>
      </c>
      <c r="R43" s="101">
        <f t="shared" si="14"/>
        <v>38.6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82.379519999999999</v>
      </c>
      <c r="C44" s="79">
        <v>82.49687999999999</v>
      </c>
      <c r="D44" s="79">
        <v>26.876139999999999</v>
      </c>
      <c r="E44" s="79">
        <v>81.407920000000018</v>
      </c>
      <c r="F44" s="79">
        <v>81.00594000000001</v>
      </c>
      <c r="G44" s="79">
        <v>80.437259999999995</v>
      </c>
      <c r="H44" s="79"/>
      <c r="I44" s="101">
        <f t="shared" si="13"/>
        <v>434.60365999999999</v>
      </c>
      <c r="J44" s="2"/>
      <c r="K44" s="92" t="s">
        <v>17</v>
      </c>
      <c r="L44" s="79">
        <v>7.4</v>
      </c>
      <c r="M44" s="79">
        <v>7.4</v>
      </c>
      <c r="N44" s="79">
        <v>2.2999999999999998</v>
      </c>
      <c r="O44" s="79">
        <v>7.1</v>
      </c>
      <c r="P44" s="79">
        <v>7.3</v>
      </c>
      <c r="Q44" s="79">
        <v>7.3</v>
      </c>
      <c r="R44" s="101">
        <f t="shared" si="14"/>
        <v>38.800000000000004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82.379519999999999</v>
      </c>
      <c r="C45" s="79">
        <v>82.49687999999999</v>
      </c>
      <c r="D45" s="79">
        <v>26.876139999999999</v>
      </c>
      <c r="E45" s="79">
        <v>81.407920000000018</v>
      </c>
      <c r="F45" s="79">
        <v>81.00594000000001</v>
      </c>
      <c r="G45" s="79">
        <v>80.437259999999995</v>
      </c>
      <c r="H45" s="79"/>
      <c r="I45" s="101">
        <f t="shared" si="13"/>
        <v>434.60365999999999</v>
      </c>
      <c r="J45" s="2"/>
      <c r="K45" s="91" t="s">
        <v>18</v>
      </c>
      <c r="L45" s="79">
        <v>7.4</v>
      </c>
      <c r="M45" s="79">
        <v>7.4</v>
      </c>
      <c r="N45" s="79">
        <v>2.2999999999999998</v>
      </c>
      <c r="O45" s="79">
        <v>7.1</v>
      </c>
      <c r="P45" s="79">
        <v>7.3</v>
      </c>
      <c r="Q45" s="79">
        <v>7.3</v>
      </c>
      <c r="R45" s="101">
        <f t="shared" si="14"/>
        <v>38.800000000000004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573.88800000000003</v>
      </c>
      <c r="C46" s="27">
        <f t="shared" si="15"/>
        <v>574.26599999999996</v>
      </c>
      <c r="D46" s="27">
        <f t="shared" si="15"/>
        <v>187.59649999999996</v>
      </c>
      <c r="E46" s="27">
        <f t="shared" si="15"/>
        <v>564.774</v>
      </c>
      <c r="F46" s="27">
        <f t="shared" si="15"/>
        <v>561.57150000000001</v>
      </c>
      <c r="G46" s="27">
        <f t="shared" si="15"/>
        <v>556.83249999999998</v>
      </c>
      <c r="H46" s="27">
        <f t="shared" si="15"/>
        <v>0</v>
      </c>
      <c r="I46" s="101">
        <f t="shared" si="13"/>
        <v>3018.9285</v>
      </c>
      <c r="K46" s="77" t="s">
        <v>10</v>
      </c>
      <c r="L46" s="81">
        <f t="shared" ref="L46:Q46" si="16">SUM(L39:L45)</f>
        <v>51.5</v>
      </c>
      <c r="M46" s="27">
        <f t="shared" si="16"/>
        <v>51.3</v>
      </c>
      <c r="N46" s="27">
        <f t="shared" si="16"/>
        <v>16.3</v>
      </c>
      <c r="O46" s="27">
        <f t="shared" si="16"/>
        <v>50.000000000000007</v>
      </c>
      <c r="P46" s="27">
        <f t="shared" si="16"/>
        <v>50.699999999999996</v>
      </c>
      <c r="Q46" s="27">
        <f t="shared" si="16"/>
        <v>50.699999999999996</v>
      </c>
      <c r="R46" s="101">
        <f t="shared" si="14"/>
        <v>270.5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122</v>
      </c>
      <c r="C47" s="30">
        <v>121</v>
      </c>
      <c r="D47" s="30">
        <v>123.5</v>
      </c>
      <c r="E47" s="30">
        <v>119</v>
      </c>
      <c r="F47" s="30">
        <v>118.5</v>
      </c>
      <c r="G47" s="30">
        <v>117.5</v>
      </c>
      <c r="H47" s="30"/>
      <c r="I47" s="102">
        <f>+((I46/I48)/7)*1000</f>
        <v>119.83203667685468</v>
      </c>
      <c r="K47" s="110" t="s">
        <v>19</v>
      </c>
      <c r="L47" s="82">
        <v>129</v>
      </c>
      <c r="M47" s="30">
        <v>128.5</v>
      </c>
      <c r="N47" s="30">
        <v>129</v>
      </c>
      <c r="O47" s="30">
        <v>127.5</v>
      </c>
      <c r="P47" s="30">
        <v>127</v>
      </c>
      <c r="Q47" s="30">
        <v>127</v>
      </c>
      <c r="R47" s="102">
        <f>+((R46/R48)/7)*1000</f>
        <v>127.95648060548723</v>
      </c>
      <c r="S47" s="63"/>
      <c r="T47" s="63"/>
    </row>
    <row r="48" spans="1:30" ht="33.75" customHeight="1" x14ac:dyDescent="0.25">
      <c r="A48" s="94" t="s">
        <v>20</v>
      </c>
      <c r="B48" s="83">
        <v>672</v>
      </c>
      <c r="C48" s="34">
        <v>678</v>
      </c>
      <c r="D48" s="34">
        <v>217</v>
      </c>
      <c r="E48" s="34">
        <v>678</v>
      </c>
      <c r="F48" s="34">
        <v>677</v>
      </c>
      <c r="G48" s="34">
        <v>677</v>
      </c>
      <c r="H48" s="34"/>
      <c r="I48" s="103">
        <f>SUM(B48:H48)</f>
        <v>3599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((B48*B47)*7/1000-B39-B40)/5</f>
        <v>82.379519999999999</v>
      </c>
      <c r="C49" s="38">
        <f t="shared" si="17"/>
        <v>82.49687999999999</v>
      </c>
      <c r="D49" s="38">
        <f t="shared" si="17"/>
        <v>26.876139999999999</v>
      </c>
      <c r="E49" s="38">
        <f t="shared" si="17"/>
        <v>81.407920000000018</v>
      </c>
      <c r="F49" s="38">
        <f t="shared" si="17"/>
        <v>81.00594000000001</v>
      </c>
      <c r="G49" s="38">
        <f t="shared" si="17"/>
        <v>80.437259999999995</v>
      </c>
      <c r="H49" s="38">
        <f t="shared" si="17"/>
        <v>0</v>
      </c>
      <c r="I49" s="104">
        <f>((I46*1000)/I48)/7</f>
        <v>119.83203667685468</v>
      </c>
      <c r="K49" s="95" t="s">
        <v>21</v>
      </c>
      <c r="L49" s="84">
        <f t="shared" ref="L49:Q49" si="18">((L48*L47)*7/1000-L39-L40)/5</f>
        <v>7.3342000000000001</v>
      </c>
      <c r="M49" s="38">
        <f t="shared" si="18"/>
        <v>7.3343000000000016</v>
      </c>
      <c r="N49" s="38">
        <f t="shared" si="18"/>
        <v>2.2907999999999999</v>
      </c>
      <c r="O49" s="38">
        <f t="shared" si="18"/>
        <v>7.0760000000000005</v>
      </c>
      <c r="P49" s="38">
        <f t="shared" si="18"/>
        <v>7.254599999999999</v>
      </c>
      <c r="Q49" s="38">
        <f t="shared" si="18"/>
        <v>7.254599999999999</v>
      </c>
      <c r="R49" s="113">
        <f>((R46*1000)/R48)/7</f>
        <v>127.95648060548722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573.88800000000003</v>
      </c>
      <c r="C50" s="42">
        <f t="shared" si="19"/>
        <v>574.26599999999996</v>
      </c>
      <c r="D50" s="42">
        <f t="shared" si="19"/>
        <v>187.59649999999999</v>
      </c>
      <c r="E50" s="42">
        <f t="shared" si="19"/>
        <v>564.774</v>
      </c>
      <c r="F50" s="42">
        <f t="shared" si="19"/>
        <v>561.57150000000001</v>
      </c>
      <c r="G50" s="42">
        <f t="shared" si="19"/>
        <v>556.83249999999998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51.470999999999997</v>
      </c>
      <c r="M50" s="42">
        <f t="shared" si="20"/>
        <v>51.271500000000003</v>
      </c>
      <c r="N50" s="42">
        <f t="shared" si="20"/>
        <v>16.254000000000001</v>
      </c>
      <c r="O50" s="42">
        <f t="shared" si="20"/>
        <v>49.98</v>
      </c>
      <c r="P50" s="42">
        <f t="shared" si="20"/>
        <v>50.673000000000002</v>
      </c>
      <c r="Q50" s="42">
        <f t="shared" si="20"/>
        <v>50.673000000000002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122.00000000000001</v>
      </c>
      <c r="C51" s="47">
        <f t="shared" si="21"/>
        <v>121</v>
      </c>
      <c r="D51" s="47">
        <f t="shared" si="21"/>
        <v>123.49999999999997</v>
      </c>
      <c r="E51" s="47">
        <f t="shared" si="21"/>
        <v>119</v>
      </c>
      <c r="F51" s="47">
        <f t="shared" si="21"/>
        <v>118.50000000000001</v>
      </c>
      <c r="G51" s="47">
        <f t="shared" si="21"/>
        <v>117.50000000000001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129.07268170426065</v>
      </c>
      <c r="M51" s="47">
        <f t="shared" si="22"/>
        <v>128.57142857142856</v>
      </c>
      <c r="N51" s="47">
        <f t="shared" si="22"/>
        <v>129.36507936507937</v>
      </c>
      <c r="O51" s="47">
        <f t="shared" si="22"/>
        <v>127.5510204081633</v>
      </c>
      <c r="P51" s="47">
        <f t="shared" si="22"/>
        <v>127.0676691729323</v>
      </c>
      <c r="Q51" s="47">
        <f t="shared" si="22"/>
        <v>127.0676691729323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72" t="s">
        <v>70</v>
      </c>
      <c r="C55" s="473"/>
      <c r="D55" s="473"/>
      <c r="E55" s="473"/>
      <c r="F55" s="473"/>
      <c r="G55" s="474"/>
      <c r="H55" s="472" t="s">
        <v>71</v>
      </c>
      <c r="I55" s="473"/>
      <c r="J55" s="473"/>
      <c r="K55" s="473"/>
      <c r="L55" s="473"/>
      <c r="M55" s="474"/>
      <c r="N55" s="472" t="s">
        <v>8</v>
      </c>
      <c r="O55" s="473"/>
      <c r="P55" s="473"/>
      <c r="Q55" s="473"/>
      <c r="R55" s="473"/>
      <c r="S55" s="47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8.5</v>
      </c>
      <c r="C58" s="79">
        <v>8.5</v>
      </c>
      <c r="D58" s="79">
        <v>2.4</v>
      </c>
      <c r="E58" s="79">
        <v>8.5</v>
      </c>
      <c r="F58" s="79">
        <v>8.5</v>
      </c>
      <c r="G58" s="221">
        <v>8.1999999999999993</v>
      </c>
      <c r="H58" s="22">
        <v>8.4</v>
      </c>
      <c r="I58" s="79">
        <v>8.4</v>
      </c>
      <c r="J58" s="79">
        <v>2.2999999999999998</v>
      </c>
      <c r="K58" s="79">
        <v>8.4</v>
      </c>
      <c r="L58" s="79">
        <v>8.3000000000000007</v>
      </c>
      <c r="M58" s="221">
        <v>8.3000000000000007</v>
      </c>
      <c r="N58" s="22">
        <v>8.4</v>
      </c>
      <c r="O58" s="79">
        <v>8.4</v>
      </c>
      <c r="P58" s="79">
        <v>2.2999999999999998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8.5</v>
      </c>
      <c r="C59" s="79">
        <v>8.5</v>
      </c>
      <c r="D59" s="79">
        <v>2.4</v>
      </c>
      <c r="E59" s="79">
        <v>8.5</v>
      </c>
      <c r="F59" s="79">
        <v>8.5</v>
      </c>
      <c r="G59" s="221">
        <v>8.1999999999999993</v>
      </c>
      <c r="H59" s="22">
        <v>8.4</v>
      </c>
      <c r="I59" s="79">
        <v>8.4</v>
      </c>
      <c r="J59" s="79">
        <v>2.2999999999999998</v>
      </c>
      <c r="K59" s="79">
        <v>8.4</v>
      </c>
      <c r="L59" s="79">
        <v>8.3000000000000007</v>
      </c>
      <c r="M59" s="221">
        <v>8.3000000000000007</v>
      </c>
      <c r="N59" s="22">
        <v>8.4</v>
      </c>
      <c r="O59" s="79">
        <v>8.4</v>
      </c>
      <c r="P59" s="79">
        <v>2.2999999999999998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8.5</v>
      </c>
      <c r="C60" s="79">
        <v>8.5</v>
      </c>
      <c r="D60" s="23">
        <v>2.5</v>
      </c>
      <c r="E60" s="79">
        <v>8.5</v>
      </c>
      <c r="F60" s="79">
        <v>8.5</v>
      </c>
      <c r="G60" s="221">
        <v>8.1999999999999993</v>
      </c>
      <c r="H60" s="22">
        <v>8.5</v>
      </c>
      <c r="I60" s="79">
        <v>8.4</v>
      </c>
      <c r="J60" s="23">
        <v>2.4</v>
      </c>
      <c r="K60" s="23">
        <v>8.4</v>
      </c>
      <c r="L60" s="23">
        <v>8.4</v>
      </c>
      <c r="M60" s="24">
        <v>8.4</v>
      </c>
      <c r="N60" s="22">
        <v>8.4</v>
      </c>
      <c r="O60" s="23">
        <v>8.4</v>
      </c>
      <c r="P60" s="23">
        <v>2.4</v>
      </c>
      <c r="Q60" s="23">
        <v>8.3000000000000007</v>
      </c>
      <c r="R60" s="23">
        <v>8.4</v>
      </c>
      <c r="S60" s="24">
        <v>8.3000000000000007</v>
      </c>
      <c r="T60" s="101">
        <f t="shared" si="23"/>
        <v>133.40000000000003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8.5</v>
      </c>
      <c r="C61" s="79">
        <v>8.5</v>
      </c>
      <c r="D61" s="23">
        <v>2.5</v>
      </c>
      <c r="E61" s="79">
        <v>8.5</v>
      </c>
      <c r="F61" s="79">
        <v>8.5</v>
      </c>
      <c r="G61" s="24">
        <v>8.4</v>
      </c>
      <c r="H61" s="22">
        <v>8.5</v>
      </c>
      <c r="I61" s="23">
        <v>8.5</v>
      </c>
      <c r="J61" s="23">
        <v>2.4</v>
      </c>
      <c r="K61" s="23">
        <v>8.4</v>
      </c>
      <c r="L61" s="23">
        <v>8.4</v>
      </c>
      <c r="M61" s="24">
        <v>8.4</v>
      </c>
      <c r="N61" s="22">
        <v>8.4</v>
      </c>
      <c r="O61" s="23">
        <v>8.4</v>
      </c>
      <c r="P61" s="23">
        <v>2.4</v>
      </c>
      <c r="Q61" s="23">
        <v>8.4</v>
      </c>
      <c r="R61" s="23">
        <v>8.4</v>
      </c>
      <c r="S61" s="24">
        <v>8.4</v>
      </c>
      <c r="T61" s="101">
        <f t="shared" si="23"/>
        <v>133.90000000000003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</v>
      </c>
      <c r="C62" s="23">
        <v>8.6</v>
      </c>
      <c r="D62" s="23">
        <v>2.5</v>
      </c>
      <c r="E62" s="23">
        <v>8.6</v>
      </c>
      <c r="F62" s="23">
        <v>8.6</v>
      </c>
      <c r="G62" s="24">
        <v>8.4</v>
      </c>
      <c r="H62" s="22">
        <v>8.5</v>
      </c>
      <c r="I62" s="23">
        <v>8.5</v>
      </c>
      <c r="J62" s="23">
        <v>2.4</v>
      </c>
      <c r="K62" s="23">
        <v>8.4</v>
      </c>
      <c r="L62" s="23">
        <v>8.4</v>
      </c>
      <c r="M62" s="24">
        <v>8.4</v>
      </c>
      <c r="N62" s="22">
        <v>8.4</v>
      </c>
      <c r="O62" s="23">
        <v>8.4</v>
      </c>
      <c r="P62" s="23">
        <v>2.4</v>
      </c>
      <c r="Q62" s="23">
        <v>8.4</v>
      </c>
      <c r="R62" s="23">
        <v>8.4</v>
      </c>
      <c r="S62" s="24">
        <v>8.4</v>
      </c>
      <c r="T62" s="101">
        <f t="shared" si="23"/>
        <v>134.30000000000004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</v>
      </c>
      <c r="C63" s="23">
        <v>8.6</v>
      </c>
      <c r="D63" s="23">
        <v>2.5</v>
      </c>
      <c r="E63" s="23">
        <v>8.6</v>
      </c>
      <c r="F63" s="23">
        <v>8.6</v>
      </c>
      <c r="G63" s="24">
        <v>8.4</v>
      </c>
      <c r="H63" s="22">
        <v>8.5</v>
      </c>
      <c r="I63" s="23">
        <v>8.5</v>
      </c>
      <c r="J63" s="23">
        <v>2.4</v>
      </c>
      <c r="K63" s="23">
        <v>8.4</v>
      </c>
      <c r="L63" s="23">
        <v>8.4</v>
      </c>
      <c r="M63" s="24">
        <v>8.4</v>
      </c>
      <c r="N63" s="22">
        <v>8.4</v>
      </c>
      <c r="O63" s="23">
        <v>8.4</v>
      </c>
      <c r="P63" s="23">
        <v>2.4</v>
      </c>
      <c r="Q63" s="23">
        <v>8.4</v>
      </c>
      <c r="R63" s="23">
        <v>8.4</v>
      </c>
      <c r="S63" s="24">
        <v>8.4</v>
      </c>
      <c r="T63" s="101">
        <f t="shared" si="23"/>
        <v>134.30000000000004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</v>
      </c>
      <c r="C64" s="23">
        <v>8.6</v>
      </c>
      <c r="D64" s="23">
        <v>2.5</v>
      </c>
      <c r="E64" s="23">
        <v>8.6</v>
      </c>
      <c r="F64" s="23">
        <v>8.6</v>
      </c>
      <c r="G64" s="24">
        <v>8.4</v>
      </c>
      <c r="H64" s="22">
        <v>8.6</v>
      </c>
      <c r="I64" s="23">
        <v>8.5</v>
      </c>
      <c r="J64" s="23">
        <v>2.4</v>
      </c>
      <c r="K64" s="23">
        <v>8.5</v>
      </c>
      <c r="L64" s="23">
        <v>8.5</v>
      </c>
      <c r="M64" s="24">
        <v>8.5</v>
      </c>
      <c r="N64" s="22">
        <v>8.5</v>
      </c>
      <c r="O64" s="23">
        <v>8.5</v>
      </c>
      <c r="P64" s="23">
        <v>2.4</v>
      </c>
      <c r="Q64" s="23">
        <v>8.4</v>
      </c>
      <c r="R64" s="23">
        <v>8.5</v>
      </c>
      <c r="S64" s="24">
        <v>8.4</v>
      </c>
      <c r="T64" s="101">
        <f t="shared" si="23"/>
        <v>135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59.800000000000004</v>
      </c>
      <c r="C65" s="27">
        <f t="shared" ref="C65:S65" si="24">SUM(C58:C64)</f>
        <v>59.800000000000004</v>
      </c>
      <c r="D65" s="27">
        <f t="shared" si="24"/>
        <v>17.3</v>
      </c>
      <c r="E65" s="27">
        <f t="shared" si="24"/>
        <v>59.800000000000004</v>
      </c>
      <c r="F65" s="27">
        <f t="shared" si="24"/>
        <v>59.800000000000004</v>
      </c>
      <c r="G65" s="28">
        <f t="shared" si="24"/>
        <v>58.199999999999996</v>
      </c>
      <c r="H65" s="26">
        <f t="shared" si="24"/>
        <v>59.4</v>
      </c>
      <c r="I65" s="27">
        <f t="shared" si="24"/>
        <v>59.2</v>
      </c>
      <c r="J65" s="27">
        <f t="shared" si="24"/>
        <v>16.600000000000001</v>
      </c>
      <c r="K65" s="27">
        <f t="shared" si="24"/>
        <v>58.9</v>
      </c>
      <c r="L65" s="27">
        <f t="shared" si="24"/>
        <v>58.699999999999996</v>
      </c>
      <c r="M65" s="28">
        <f t="shared" si="24"/>
        <v>58.699999999999996</v>
      </c>
      <c r="N65" s="26">
        <f t="shared" si="24"/>
        <v>58.9</v>
      </c>
      <c r="O65" s="27">
        <f t="shared" si="24"/>
        <v>58.9</v>
      </c>
      <c r="P65" s="27">
        <f t="shared" si="24"/>
        <v>16.600000000000001</v>
      </c>
      <c r="Q65" s="27">
        <f t="shared" si="24"/>
        <v>58.699999999999996</v>
      </c>
      <c r="R65" s="27">
        <f t="shared" si="24"/>
        <v>58.699999999999996</v>
      </c>
      <c r="S65" s="28">
        <f t="shared" si="24"/>
        <v>58.5</v>
      </c>
      <c r="T65" s="101">
        <f t="shared" si="23"/>
        <v>936.50000000000011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131.5</v>
      </c>
      <c r="C66" s="30">
        <v>131.5</v>
      </c>
      <c r="D66" s="30">
        <v>130</v>
      </c>
      <c r="E66" s="30">
        <v>131.5</v>
      </c>
      <c r="F66" s="30">
        <v>131.5</v>
      </c>
      <c r="G66" s="31">
        <v>130</v>
      </c>
      <c r="H66" s="29">
        <v>130.5</v>
      </c>
      <c r="I66" s="30">
        <v>130</v>
      </c>
      <c r="J66" s="30">
        <v>131.5</v>
      </c>
      <c r="K66" s="30">
        <v>129.5</v>
      </c>
      <c r="L66" s="30">
        <v>129</v>
      </c>
      <c r="M66" s="31">
        <v>129</v>
      </c>
      <c r="N66" s="29">
        <v>129.5</v>
      </c>
      <c r="O66" s="30">
        <v>129.5</v>
      </c>
      <c r="P66" s="30">
        <v>131.5</v>
      </c>
      <c r="Q66" s="30">
        <v>129</v>
      </c>
      <c r="R66" s="30">
        <v>129</v>
      </c>
      <c r="S66" s="31">
        <v>128.5</v>
      </c>
      <c r="T66" s="102">
        <f>+((T65/T67)/7)*1000</f>
        <v>130.01527141468833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19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8.5665000000000013</v>
      </c>
      <c r="C68" s="38">
        <f t="shared" si="25"/>
        <v>8.5665000000000013</v>
      </c>
      <c r="D68" s="38">
        <f t="shared" si="25"/>
        <v>2.4979999999999998</v>
      </c>
      <c r="E68" s="38">
        <f t="shared" si="25"/>
        <v>8.5665000000000013</v>
      </c>
      <c r="F68" s="38">
        <f t="shared" si="25"/>
        <v>8.5665000000000013</v>
      </c>
      <c r="G68" s="39">
        <f t="shared" si="25"/>
        <v>8.3680000000000003</v>
      </c>
      <c r="H68" s="37">
        <f t="shared" si="25"/>
        <v>8.5154999999999994</v>
      </c>
      <c r="I68" s="38">
        <f t="shared" si="25"/>
        <v>8.4700000000000006</v>
      </c>
      <c r="J68" s="38">
        <f t="shared" si="25"/>
        <v>2.3937999999999997</v>
      </c>
      <c r="K68" s="38">
        <f t="shared" si="25"/>
        <v>8.4245000000000001</v>
      </c>
      <c r="L68" s="38">
        <f t="shared" si="25"/>
        <v>8.4190000000000005</v>
      </c>
      <c r="M68" s="39">
        <f t="shared" si="25"/>
        <v>8.4190000000000005</v>
      </c>
      <c r="N68" s="37">
        <f t="shared" si="25"/>
        <v>8.4245000000000001</v>
      </c>
      <c r="O68" s="38">
        <f t="shared" si="25"/>
        <v>8.4245000000000001</v>
      </c>
      <c r="P68" s="38">
        <f t="shared" si="25"/>
        <v>2.3937999999999997</v>
      </c>
      <c r="Q68" s="38">
        <f t="shared" si="25"/>
        <v>8.3790000000000013</v>
      </c>
      <c r="R68" s="38">
        <f t="shared" si="25"/>
        <v>8.4190000000000005</v>
      </c>
      <c r="S68" s="39">
        <f t="shared" si="25"/>
        <v>8.3735000000000017</v>
      </c>
      <c r="T68" s="116">
        <f>((T65*1000)/T67)/7</f>
        <v>130.01527141468833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59.832500000000003</v>
      </c>
      <c r="C69" s="42">
        <f>((C67*C66)*7)/1000</f>
        <v>59.832500000000003</v>
      </c>
      <c r="D69" s="42">
        <f>((D67*D66)*7)/1000</f>
        <v>17.29</v>
      </c>
      <c r="E69" s="42">
        <f t="shared" ref="E69:R69" si="26">((E67*E66)*7)/1000</f>
        <v>59.832500000000003</v>
      </c>
      <c r="F69" s="42">
        <f t="shared" si="26"/>
        <v>59.832500000000003</v>
      </c>
      <c r="G69" s="87">
        <f t="shared" si="26"/>
        <v>58.24</v>
      </c>
      <c r="H69" s="41">
        <f t="shared" si="26"/>
        <v>59.377499999999998</v>
      </c>
      <c r="I69" s="42">
        <f t="shared" si="26"/>
        <v>59.15</v>
      </c>
      <c r="J69" s="42">
        <f t="shared" si="26"/>
        <v>16.568999999999999</v>
      </c>
      <c r="K69" s="42">
        <f t="shared" si="26"/>
        <v>58.922499999999999</v>
      </c>
      <c r="L69" s="42">
        <f t="shared" si="26"/>
        <v>58.695</v>
      </c>
      <c r="M69" s="87">
        <f t="shared" si="26"/>
        <v>58.695</v>
      </c>
      <c r="N69" s="41">
        <f t="shared" si="26"/>
        <v>58.922499999999999</v>
      </c>
      <c r="O69" s="42">
        <f t="shared" si="26"/>
        <v>58.922499999999999</v>
      </c>
      <c r="P69" s="42">
        <f t="shared" si="26"/>
        <v>16.568999999999999</v>
      </c>
      <c r="Q69" s="42">
        <f t="shared" si="26"/>
        <v>58.695</v>
      </c>
      <c r="R69" s="42">
        <f t="shared" si="26"/>
        <v>58.695</v>
      </c>
      <c r="S69" s="87">
        <f>((S67*S66)*7)/1000</f>
        <v>58.467500000000001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131.42857142857142</v>
      </c>
      <c r="C70" s="47">
        <f>+(C65/C67)/7*1000</f>
        <v>131.42857142857142</v>
      </c>
      <c r="D70" s="47">
        <f>+(D65/D67)/7*1000</f>
        <v>130.07518796992483</v>
      </c>
      <c r="E70" s="47">
        <f t="shared" ref="E70:R70" si="27">+(E65/E67)/7*1000</f>
        <v>131.42857142857142</v>
      </c>
      <c r="F70" s="47">
        <f t="shared" si="27"/>
        <v>131.42857142857142</v>
      </c>
      <c r="G70" s="48">
        <f t="shared" si="27"/>
        <v>129.91071428571428</v>
      </c>
      <c r="H70" s="46">
        <f t="shared" si="27"/>
        <v>130.54945054945054</v>
      </c>
      <c r="I70" s="47">
        <f t="shared" si="27"/>
        <v>130.1098901098901</v>
      </c>
      <c r="J70" s="47">
        <f t="shared" si="27"/>
        <v>131.74603174603175</v>
      </c>
      <c r="K70" s="47">
        <f t="shared" si="27"/>
        <v>129.45054945054943</v>
      </c>
      <c r="L70" s="47">
        <f t="shared" si="27"/>
        <v>129.01098901098902</v>
      </c>
      <c r="M70" s="48">
        <f t="shared" si="27"/>
        <v>129.01098901098902</v>
      </c>
      <c r="N70" s="46">
        <f t="shared" si="27"/>
        <v>129.45054945054943</v>
      </c>
      <c r="O70" s="47">
        <f t="shared" si="27"/>
        <v>129.45054945054943</v>
      </c>
      <c r="P70" s="47">
        <f t="shared" si="27"/>
        <v>131.74603174603175</v>
      </c>
      <c r="Q70" s="47">
        <f t="shared" si="27"/>
        <v>129.01098901098902</v>
      </c>
      <c r="R70" s="47">
        <f t="shared" si="27"/>
        <v>129.01098901098902</v>
      </c>
      <c r="S70" s="48">
        <f>+(S65/S67)/7*1000</f>
        <v>128.57142857142858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4451-18A1-43AF-990B-A3A1B46BE351}">
  <dimension ref="A1:AQ239"/>
  <sheetViews>
    <sheetView view="pageBreakPreview" topLeftCell="A44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242"/>
      <c r="E3" s="242"/>
      <c r="F3" s="242"/>
      <c r="G3" s="242"/>
      <c r="H3" s="242"/>
      <c r="I3" s="242"/>
      <c r="J3" s="242"/>
      <c r="K3" s="242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"/>
      <c r="Z3" s="2"/>
      <c r="AA3" s="2"/>
      <c r="AB3" s="2"/>
      <c r="AC3" s="2"/>
      <c r="AD3" s="2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42" t="s">
        <v>1</v>
      </c>
      <c r="B9" s="242"/>
      <c r="C9" s="242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42"/>
      <c r="B10" s="242"/>
      <c r="C10" s="2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42" t="s">
        <v>4</v>
      </c>
      <c r="B11" s="242"/>
      <c r="C11" s="242"/>
      <c r="D11" s="1"/>
      <c r="E11" s="240">
        <v>2</v>
      </c>
      <c r="F11" s="1"/>
      <c r="G11" s="1"/>
      <c r="H11" s="1"/>
      <c r="I11" s="1"/>
      <c r="J11" s="1"/>
      <c r="K11" s="461" t="s">
        <v>84</v>
      </c>
      <c r="L11" s="461"/>
      <c r="M11" s="241"/>
      <c r="N11" s="2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42"/>
      <c r="B12" s="242"/>
      <c r="C12" s="242"/>
      <c r="D12" s="1"/>
      <c r="E12" s="5"/>
      <c r="F12" s="1"/>
      <c r="G12" s="1"/>
      <c r="H12" s="1"/>
      <c r="I12" s="1"/>
      <c r="J12" s="1"/>
      <c r="K12" s="241"/>
      <c r="L12" s="241"/>
      <c r="M12" s="241"/>
      <c r="N12" s="2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42"/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1"/>
      <c r="X13" s="1"/>
      <c r="Y13" s="1"/>
    </row>
    <row r="14" spans="1:30" s="3" customFormat="1" ht="27" thickBot="1" x14ac:dyDescent="0.3">
      <c r="A14" s="2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7"/>
      <c r="F15" s="467"/>
      <c r="G15" s="468"/>
      <c r="H15" s="466" t="s">
        <v>71</v>
      </c>
      <c r="I15" s="467"/>
      <c r="J15" s="467"/>
      <c r="K15" s="467"/>
      <c r="L15" s="467"/>
      <c r="M15" s="468"/>
      <c r="N15" s="469" t="s">
        <v>8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96.415592000000004</v>
      </c>
      <c r="C18" s="23">
        <v>99</v>
      </c>
      <c r="D18" s="23">
        <v>27.4</v>
      </c>
      <c r="E18" s="23">
        <v>96.8</v>
      </c>
      <c r="F18" s="122">
        <v>95.4</v>
      </c>
      <c r="G18" s="24">
        <v>96.1</v>
      </c>
      <c r="H18" s="23">
        <v>95.3</v>
      </c>
      <c r="I18" s="23">
        <v>94.4</v>
      </c>
      <c r="J18" s="23">
        <v>26.966799999999999</v>
      </c>
      <c r="K18" s="23">
        <v>94.1</v>
      </c>
      <c r="L18" s="23">
        <v>93.5</v>
      </c>
      <c r="M18" s="23">
        <v>90.904840000000007</v>
      </c>
      <c r="N18" s="22">
        <v>96.153504000000012</v>
      </c>
      <c r="O18" s="23">
        <v>94.52224799999999</v>
      </c>
      <c r="P18" s="23">
        <v>27.327839999999998</v>
      </c>
      <c r="Q18" s="23">
        <v>94.9</v>
      </c>
      <c r="R18" s="23">
        <v>94.2</v>
      </c>
      <c r="S18" s="24">
        <v>92.099664000000004</v>
      </c>
      <c r="T18" s="25">
        <f t="shared" ref="T18:T25" si="0">SUM(B18:S18)</f>
        <v>1505.4904880000001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97.636299999999991</v>
      </c>
      <c r="C19" s="23">
        <v>98.961099999999988</v>
      </c>
      <c r="D19" s="23">
        <v>27.907199999999996</v>
      </c>
      <c r="E19" s="23">
        <v>96.824700000000007</v>
      </c>
      <c r="F19" s="122">
        <v>95.375</v>
      </c>
      <c r="G19" s="24">
        <v>96.138000000000005</v>
      </c>
      <c r="H19" s="23">
        <v>95.25</v>
      </c>
      <c r="I19" s="23">
        <v>96.723100000000002</v>
      </c>
      <c r="J19" s="23">
        <v>27.287399999999998</v>
      </c>
      <c r="K19" s="23">
        <v>96.418700000000015</v>
      </c>
      <c r="L19" s="23">
        <v>93.497399999999999</v>
      </c>
      <c r="M19" s="23">
        <v>92.430599999999998</v>
      </c>
      <c r="N19" s="22">
        <v>97.078800000000001</v>
      </c>
      <c r="O19" s="23">
        <v>95.756499999999988</v>
      </c>
      <c r="P19" s="23">
        <v>27.820800000000002</v>
      </c>
      <c r="Q19" s="23">
        <v>97.231200000000015</v>
      </c>
      <c r="R19" s="23">
        <v>94.183200000000014</v>
      </c>
      <c r="S19" s="24">
        <v>93.497399999999999</v>
      </c>
      <c r="T19" s="25">
        <f t="shared" si="0"/>
        <v>1520.0174</v>
      </c>
      <c r="V19" s="2"/>
      <c r="W19" s="19"/>
    </row>
    <row r="20" spans="1:32" ht="39.75" customHeight="1" x14ac:dyDescent="0.25">
      <c r="A20" s="91" t="s">
        <v>14</v>
      </c>
      <c r="B20" s="76">
        <v>99.691000000000003</v>
      </c>
      <c r="C20" s="23">
        <v>100.9449</v>
      </c>
      <c r="D20" s="23">
        <v>27.907199999999996</v>
      </c>
      <c r="E20" s="23">
        <v>98.961099999999988</v>
      </c>
      <c r="F20" s="122">
        <v>97.664000000000001</v>
      </c>
      <c r="G20" s="24">
        <v>98.350700000000003</v>
      </c>
      <c r="H20" s="23">
        <v>97.535999999999987</v>
      </c>
      <c r="I20" s="23">
        <v>96.723100000000002</v>
      </c>
      <c r="J20" s="23">
        <v>27.287399999999998</v>
      </c>
      <c r="K20" s="23">
        <v>96.418700000000015</v>
      </c>
      <c r="L20" s="23">
        <v>95.9358</v>
      </c>
      <c r="M20" s="23">
        <v>94.9452</v>
      </c>
      <c r="N20" s="22">
        <v>99.212399999999988</v>
      </c>
      <c r="O20" s="23">
        <v>97.969200000000001</v>
      </c>
      <c r="P20" s="23">
        <v>27.820800000000002</v>
      </c>
      <c r="Q20" s="23">
        <v>97.231200000000015</v>
      </c>
      <c r="R20" s="23">
        <v>96.545400000000001</v>
      </c>
      <c r="S20" s="24">
        <v>93.497399999999999</v>
      </c>
      <c r="T20" s="25">
        <f t="shared" si="0"/>
        <v>1544.6414999999997</v>
      </c>
      <c r="V20" s="2"/>
      <c r="W20" s="19"/>
    </row>
    <row r="21" spans="1:32" ht="39.950000000000003" customHeight="1" x14ac:dyDescent="0.25">
      <c r="A21" s="92" t="s">
        <v>15</v>
      </c>
      <c r="B21" s="76">
        <v>99.691000000000003</v>
      </c>
      <c r="C21" s="23">
        <v>100.9449</v>
      </c>
      <c r="D21" s="23">
        <v>27.907199999999996</v>
      </c>
      <c r="E21" s="23">
        <v>98.961099999999988</v>
      </c>
      <c r="F21" s="122">
        <v>97.664000000000001</v>
      </c>
      <c r="G21" s="24">
        <v>98.350700000000003</v>
      </c>
      <c r="H21" s="23">
        <v>97.535999999999987</v>
      </c>
      <c r="I21" s="23">
        <v>96.723100000000002</v>
      </c>
      <c r="J21" s="23">
        <v>27.287399999999998</v>
      </c>
      <c r="K21" s="23">
        <v>96.418700000000015</v>
      </c>
      <c r="L21" s="23">
        <v>95.9358</v>
      </c>
      <c r="M21" s="23">
        <v>94.9452</v>
      </c>
      <c r="N21" s="22">
        <v>99.212399999999988</v>
      </c>
      <c r="O21" s="23">
        <v>97.969200000000001</v>
      </c>
      <c r="P21" s="23">
        <v>27.820800000000002</v>
      </c>
      <c r="Q21" s="23">
        <v>97.231200000000015</v>
      </c>
      <c r="R21" s="23">
        <v>96.545400000000001</v>
      </c>
      <c r="S21" s="24">
        <v>93.497399999999999</v>
      </c>
      <c r="T21" s="25">
        <f t="shared" si="0"/>
        <v>1544.6414999999997</v>
      </c>
      <c r="V21" s="2"/>
      <c r="W21" s="19"/>
    </row>
    <row r="22" spans="1:32" ht="39.950000000000003" customHeight="1" x14ac:dyDescent="0.25">
      <c r="A22" s="91" t="s">
        <v>16</v>
      </c>
      <c r="B22" s="76">
        <v>99.691000000000003</v>
      </c>
      <c r="C22" s="23">
        <v>103.23390000000002</v>
      </c>
      <c r="D22" s="23">
        <v>27.907199999999996</v>
      </c>
      <c r="E22" s="23">
        <v>98.961099999999988</v>
      </c>
      <c r="F22" s="122">
        <v>100.33450000000001</v>
      </c>
      <c r="G22" s="24">
        <v>100.8686</v>
      </c>
      <c r="H22" s="23">
        <v>100.203</v>
      </c>
      <c r="I22" s="23">
        <v>99.691000000000003</v>
      </c>
      <c r="J22" s="23">
        <v>27.944399999999998</v>
      </c>
      <c r="K22" s="23">
        <v>99.158299999999983</v>
      </c>
      <c r="L22" s="23">
        <v>99.059999999999988</v>
      </c>
      <c r="M22" s="23">
        <v>94.9452</v>
      </c>
      <c r="N22" s="22">
        <v>99.212399999999988</v>
      </c>
      <c r="O22" s="23">
        <v>100.5634</v>
      </c>
      <c r="P22" s="23">
        <v>28.382400000000001</v>
      </c>
      <c r="Q22" s="23">
        <v>99.898200000000003</v>
      </c>
      <c r="R22" s="23">
        <v>99.288600000000002</v>
      </c>
      <c r="S22" s="24">
        <v>93.497399999999999</v>
      </c>
      <c r="T22" s="25">
        <f t="shared" si="0"/>
        <v>1572.8406</v>
      </c>
      <c r="V22" s="2"/>
      <c r="W22" s="19"/>
    </row>
    <row r="23" spans="1:32" ht="39.950000000000003" customHeight="1" x14ac:dyDescent="0.25">
      <c r="A23" s="92" t="s">
        <v>17</v>
      </c>
      <c r="B23" s="76">
        <v>102.12620000000001</v>
      </c>
      <c r="C23" s="23">
        <v>103.23390000000002</v>
      </c>
      <c r="D23" s="23">
        <v>27.907199999999996</v>
      </c>
      <c r="E23" s="23">
        <v>101.479</v>
      </c>
      <c r="F23" s="122">
        <v>100.33450000000001</v>
      </c>
      <c r="G23" s="24">
        <v>100.8686</v>
      </c>
      <c r="H23" s="23">
        <v>100.203</v>
      </c>
      <c r="I23" s="23">
        <v>99.691000000000003</v>
      </c>
      <c r="J23" s="23">
        <v>27.944399999999998</v>
      </c>
      <c r="K23" s="23">
        <v>102.20230000000001</v>
      </c>
      <c r="L23" s="23">
        <v>99.059999999999988</v>
      </c>
      <c r="M23" s="23">
        <v>94.9452</v>
      </c>
      <c r="N23" s="22">
        <v>101.6508</v>
      </c>
      <c r="O23" s="23">
        <v>103.53909999999999</v>
      </c>
      <c r="P23" s="23">
        <v>28.382400000000001</v>
      </c>
      <c r="Q23" s="23">
        <v>102.87</v>
      </c>
      <c r="R23" s="23">
        <v>102.41279999999999</v>
      </c>
      <c r="S23" s="24">
        <v>95.9358</v>
      </c>
      <c r="T23" s="25">
        <f t="shared" si="0"/>
        <v>1594.7861999999998</v>
      </c>
      <c r="V23" s="2"/>
      <c r="W23" s="19"/>
    </row>
    <row r="24" spans="1:32" ht="39.950000000000003" customHeight="1" x14ac:dyDescent="0.25">
      <c r="A24" s="91" t="s">
        <v>18</v>
      </c>
      <c r="B24" s="76">
        <v>102.12620000000001</v>
      </c>
      <c r="C24" s="23">
        <v>105.82809999999999</v>
      </c>
      <c r="D24" s="23">
        <v>28.490400000000001</v>
      </c>
      <c r="E24" s="23">
        <v>101.479</v>
      </c>
      <c r="F24" s="122">
        <v>103.31020000000001</v>
      </c>
      <c r="G24" s="24">
        <v>103.768</v>
      </c>
      <c r="H24" s="23">
        <v>100.203</v>
      </c>
      <c r="I24" s="23">
        <v>102.50670000000001</v>
      </c>
      <c r="J24" s="23">
        <v>28.710899999999999</v>
      </c>
      <c r="K24" s="23">
        <v>102.2784</v>
      </c>
      <c r="L24" s="23">
        <v>101.87939999999999</v>
      </c>
      <c r="M24" s="23">
        <v>94.9452</v>
      </c>
      <c r="N24" s="22">
        <v>101.6508</v>
      </c>
      <c r="O24" s="23">
        <v>103.53909999999999</v>
      </c>
      <c r="P24" s="23">
        <v>29.052</v>
      </c>
      <c r="Q24" s="23">
        <v>102.87</v>
      </c>
      <c r="R24" s="23">
        <v>102.41279999999999</v>
      </c>
      <c r="S24" s="24">
        <v>95.9358</v>
      </c>
      <c r="T24" s="25">
        <f t="shared" si="0"/>
        <v>1610.9860000000001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697.37729200000012</v>
      </c>
      <c r="C25" s="27">
        <f t="shared" si="1"/>
        <v>712.14679999999998</v>
      </c>
      <c r="D25" s="27">
        <f t="shared" si="1"/>
        <v>195.42639999999994</v>
      </c>
      <c r="E25" s="27">
        <f t="shared" si="1"/>
        <v>693.46600000000001</v>
      </c>
      <c r="F25" s="27">
        <f t="shared" si="1"/>
        <v>690.08220000000006</v>
      </c>
      <c r="G25" s="228">
        <f t="shared" si="1"/>
        <v>694.44460000000004</v>
      </c>
      <c r="H25" s="27">
        <f t="shared" si="1"/>
        <v>686.23099999999999</v>
      </c>
      <c r="I25" s="27">
        <f t="shared" si="1"/>
        <v>686.45800000000008</v>
      </c>
      <c r="J25" s="27">
        <f t="shared" si="1"/>
        <v>193.42869999999999</v>
      </c>
      <c r="K25" s="27">
        <f t="shared" si="1"/>
        <v>686.99510000000009</v>
      </c>
      <c r="L25" s="27">
        <f t="shared" si="1"/>
        <v>678.86840000000007</v>
      </c>
      <c r="M25" s="27">
        <f t="shared" si="1"/>
        <v>658.06144000000006</v>
      </c>
      <c r="N25" s="26">
        <f>SUM(N18:N24)</f>
        <v>694.17110400000001</v>
      </c>
      <c r="O25" s="27">
        <f t="shared" ref="O25:Q25" si="2">SUM(O18:O24)</f>
        <v>693.85874799999988</v>
      </c>
      <c r="P25" s="27">
        <f t="shared" si="2"/>
        <v>196.60703999999998</v>
      </c>
      <c r="Q25" s="27">
        <f t="shared" si="2"/>
        <v>692.23180000000002</v>
      </c>
      <c r="R25" s="27">
        <f>SUM(R18:R24)</f>
        <v>685.58819999999992</v>
      </c>
      <c r="S25" s="28">
        <f t="shared" ref="S25" si="3">SUM(S18:S24)</f>
        <v>657.9608639999999</v>
      </c>
      <c r="T25" s="25">
        <f t="shared" si="0"/>
        <v>10893.403688000002</v>
      </c>
    </row>
    <row r="26" spans="1:32" s="2" customFormat="1" ht="36.75" customHeight="1" x14ac:dyDescent="0.25">
      <c r="A26" s="93" t="s">
        <v>19</v>
      </c>
      <c r="B26" s="208">
        <v>134.19999999999999</v>
      </c>
      <c r="C26" s="30">
        <v>138.69999999999999</v>
      </c>
      <c r="D26" s="30">
        <v>131.9</v>
      </c>
      <c r="E26" s="30">
        <v>133</v>
      </c>
      <c r="F26" s="30">
        <v>135.4</v>
      </c>
      <c r="G26" s="229">
        <v>136</v>
      </c>
      <c r="H26" s="30">
        <v>131.5</v>
      </c>
      <c r="I26" s="30">
        <v>134.69999999999999</v>
      </c>
      <c r="J26" s="30">
        <v>131.1</v>
      </c>
      <c r="K26" s="30">
        <v>134.4</v>
      </c>
      <c r="L26" s="30">
        <v>133.69999999999999</v>
      </c>
      <c r="M26" s="30">
        <v>124.6</v>
      </c>
      <c r="N26" s="29">
        <v>133.4</v>
      </c>
      <c r="O26" s="30">
        <v>135.69999999999999</v>
      </c>
      <c r="P26" s="30">
        <v>134.5</v>
      </c>
      <c r="Q26" s="30">
        <v>135</v>
      </c>
      <c r="R26" s="30">
        <v>134.4</v>
      </c>
      <c r="S26" s="31">
        <v>125.9</v>
      </c>
      <c r="T26" s="32">
        <f>+((T25/T27)/7)*1000</f>
        <v>128.79256201747441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216</v>
      </c>
      <c r="E27" s="34">
        <v>763</v>
      </c>
      <c r="F27" s="34">
        <v>763</v>
      </c>
      <c r="G27" s="230">
        <v>763</v>
      </c>
      <c r="H27" s="34">
        <v>762</v>
      </c>
      <c r="I27" s="34">
        <v>761</v>
      </c>
      <c r="J27" s="34">
        <v>219</v>
      </c>
      <c r="K27" s="34">
        <v>761</v>
      </c>
      <c r="L27" s="34">
        <v>762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762</v>
      </c>
      <c r="T27" s="36">
        <f>SUM(B27:S27)</f>
        <v>12083</v>
      </c>
      <c r="U27" s="2">
        <f>((T25*1000)/T27)/7</f>
        <v>128.79256201747441</v>
      </c>
    </row>
    <row r="28" spans="1:32" s="2" customFormat="1" ht="33" customHeight="1" x14ac:dyDescent="0.25">
      <c r="A28" s="95" t="s">
        <v>21</v>
      </c>
      <c r="B28" s="210">
        <f>((B27*B26)*7/1000/7)</f>
        <v>102.12620000000001</v>
      </c>
      <c r="C28" s="38">
        <f t="shared" ref="C28:S28" si="4">((C27*C26)*7/1000/7)</f>
        <v>105.82809999999999</v>
      </c>
      <c r="D28" s="38">
        <f t="shared" si="4"/>
        <v>28.490400000000001</v>
      </c>
      <c r="E28" s="38">
        <f t="shared" si="4"/>
        <v>101.479</v>
      </c>
      <c r="F28" s="38">
        <f t="shared" si="4"/>
        <v>103.31020000000001</v>
      </c>
      <c r="G28" s="231">
        <f t="shared" si="4"/>
        <v>103.768</v>
      </c>
      <c r="H28" s="38">
        <f t="shared" si="4"/>
        <v>100.203</v>
      </c>
      <c r="I28" s="38">
        <f t="shared" si="4"/>
        <v>102.50670000000001</v>
      </c>
      <c r="J28" s="38">
        <f t="shared" si="4"/>
        <v>28.710899999999999</v>
      </c>
      <c r="K28" s="38">
        <f t="shared" si="4"/>
        <v>102.2784</v>
      </c>
      <c r="L28" s="38">
        <f t="shared" si="4"/>
        <v>101.87939999999999</v>
      </c>
      <c r="M28" s="38">
        <f t="shared" si="4"/>
        <v>94.9452</v>
      </c>
      <c r="N28" s="37">
        <f t="shared" si="4"/>
        <v>101.6508</v>
      </c>
      <c r="O28" s="38">
        <f t="shared" si="4"/>
        <v>103.53909999999999</v>
      </c>
      <c r="P28" s="38">
        <f t="shared" si="4"/>
        <v>29.052</v>
      </c>
      <c r="Q28" s="38">
        <f t="shared" si="4"/>
        <v>102.87</v>
      </c>
      <c r="R28" s="38">
        <f t="shared" si="4"/>
        <v>102.41279999999999</v>
      </c>
      <c r="S28" s="39">
        <f t="shared" si="4"/>
        <v>95.9358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714.88340000000005</v>
      </c>
      <c r="C29" s="42">
        <f t="shared" si="5"/>
        <v>740.79669999999999</v>
      </c>
      <c r="D29" s="42">
        <f t="shared" si="5"/>
        <v>199.43280000000001</v>
      </c>
      <c r="E29" s="42">
        <f>((E27*E26)*7)/1000</f>
        <v>710.35299999999995</v>
      </c>
      <c r="F29" s="42">
        <f>((F27*F26)*7)/1000</f>
        <v>723.17140000000006</v>
      </c>
      <c r="G29" s="232">
        <f>((G27*G26)*7)/1000</f>
        <v>726.37599999999998</v>
      </c>
      <c r="H29" s="42">
        <f t="shared" ref="H29" si="6">((H27*H26)*7)/1000</f>
        <v>701.42100000000005</v>
      </c>
      <c r="I29" s="42">
        <f>((I27*I26)*7)/1000</f>
        <v>717.54690000000005</v>
      </c>
      <c r="J29" s="42">
        <f t="shared" ref="J29:M29" si="7">((J27*J26)*7)/1000</f>
        <v>200.97629999999998</v>
      </c>
      <c r="K29" s="42">
        <f t="shared" si="7"/>
        <v>715.94880000000001</v>
      </c>
      <c r="L29" s="42">
        <f t="shared" si="7"/>
        <v>713.15579999999989</v>
      </c>
      <c r="M29" s="42">
        <f t="shared" si="7"/>
        <v>664.6164</v>
      </c>
      <c r="N29" s="41">
        <f>((N27*N26)*7)/1000</f>
        <v>711.55560000000003</v>
      </c>
      <c r="O29" s="42">
        <f>((O27*O26)*7)/1000</f>
        <v>724.77369999999996</v>
      </c>
      <c r="P29" s="42">
        <f t="shared" ref="P29:S29" si="8">((P27*P26)*7)/1000</f>
        <v>203.364</v>
      </c>
      <c r="Q29" s="42">
        <f t="shared" si="8"/>
        <v>720.09</v>
      </c>
      <c r="R29" s="43">
        <f t="shared" si="8"/>
        <v>716.88959999999997</v>
      </c>
      <c r="S29" s="44">
        <f t="shared" si="8"/>
        <v>671.55060000000003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130.91370227144736</v>
      </c>
      <c r="C30" s="47">
        <f t="shared" si="9"/>
        <v>133.33585470885603</v>
      </c>
      <c r="D30" s="47">
        <f t="shared" si="9"/>
        <v>129.25026455026452</v>
      </c>
      <c r="E30" s="47">
        <f>+(E25/E27)/7*1000</f>
        <v>129.83823254072271</v>
      </c>
      <c r="F30" s="47">
        <f t="shared" ref="F30:H30" si="10">+(F25/F27)/7*1000</f>
        <v>129.20468077139114</v>
      </c>
      <c r="G30" s="233">
        <f t="shared" si="10"/>
        <v>130.02145665605693</v>
      </c>
      <c r="H30" s="47">
        <f t="shared" si="10"/>
        <v>128.6522309711286</v>
      </c>
      <c r="I30" s="47">
        <f>+(I25/I27)/7*1000</f>
        <v>128.86390088229774</v>
      </c>
      <c r="J30" s="47">
        <f t="shared" ref="J30:M30" si="11">+(J25/J27)/7*1000</f>
        <v>126.17658186562295</v>
      </c>
      <c r="K30" s="47">
        <f t="shared" si="11"/>
        <v>128.96472686314999</v>
      </c>
      <c r="L30" s="47">
        <f t="shared" si="11"/>
        <v>127.2719160104987</v>
      </c>
      <c r="M30" s="47">
        <f t="shared" si="11"/>
        <v>123.37109861267344</v>
      </c>
      <c r="N30" s="46">
        <f>+(N25/N27)/7*1000</f>
        <v>130.14081439820021</v>
      </c>
      <c r="O30" s="47">
        <f t="shared" ref="O30:S30" si="12">+(O25/O27)/7*1000</f>
        <v>129.91176708481555</v>
      </c>
      <c r="P30" s="47">
        <f t="shared" si="12"/>
        <v>130.0311111111111</v>
      </c>
      <c r="Q30" s="47">
        <f t="shared" si="12"/>
        <v>129.77724034495688</v>
      </c>
      <c r="R30" s="47">
        <f t="shared" si="12"/>
        <v>128.53172103487063</v>
      </c>
      <c r="S30" s="48">
        <f t="shared" si="12"/>
        <v>123.35224296962878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2" t="s">
        <v>8</v>
      </c>
      <c r="M36" s="453"/>
      <c r="N36" s="453"/>
      <c r="O36" s="453"/>
      <c r="P36" s="453"/>
      <c r="Q36" s="45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82.379519999999999</v>
      </c>
      <c r="C39" s="79">
        <v>82.49687999999999</v>
      </c>
      <c r="D39" s="79">
        <v>26.876139999999999</v>
      </c>
      <c r="E39" s="79">
        <v>81.407920000000018</v>
      </c>
      <c r="F39" s="79">
        <v>81.00594000000001</v>
      </c>
      <c r="G39" s="79">
        <v>80.437259999999995</v>
      </c>
      <c r="H39" s="79"/>
      <c r="I39" s="101">
        <f t="shared" ref="I39:I46" si="13">SUM(B39:H39)</f>
        <v>434.60365999999999</v>
      </c>
      <c r="J39" s="138"/>
      <c r="K39" s="91" t="s">
        <v>12</v>
      </c>
      <c r="L39" s="79">
        <v>7.4</v>
      </c>
      <c r="M39" s="79">
        <v>7.4</v>
      </c>
      <c r="N39" s="79">
        <v>2.2999999999999998</v>
      </c>
      <c r="O39" s="79">
        <v>7.1</v>
      </c>
      <c r="P39" s="79">
        <v>7.3</v>
      </c>
      <c r="Q39" s="79">
        <v>7.3</v>
      </c>
      <c r="R39" s="101">
        <f t="shared" ref="R39:R46" si="14">SUM(L39:Q39)</f>
        <v>38.800000000000004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82.379519999999999</v>
      </c>
      <c r="C40" s="79">
        <v>82.49687999999999</v>
      </c>
      <c r="D40" s="79">
        <v>26.876139999999999</v>
      </c>
      <c r="E40" s="79">
        <v>81.407920000000018</v>
      </c>
      <c r="F40" s="79">
        <v>81.00594000000001</v>
      </c>
      <c r="G40" s="79">
        <v>80.437259999999995</v>
      </c>
      <c r="H40" s="79"/>
      <c r="I40" s="101">
        <f t="shared" si="13"/>
        <v>434.60365999999999</v>
      </c>
      <c r="J40" s="2"/>
      <c r="K40" s="92" t="s">
        <v>13</v>
      </c>
      <c r="L40" s="79">
        <v>7.4</v>
      </c>
      <c r="M40" s="79">
        <v>7.4</v>
      </c>
      <c r="N40" s="79">
        <v>2.2999999999999998</v>
      </c>
      <c r="O40" s="79">
        <v>7.1</v>
      </c>
      <c r="P40" s="79">
        <v>7.3</v>
      </c>
      <c r="Q40" s="79">
        <v>7.3</v>
      </c>
      <c r="R40" s="101">
        <f t="shared" si="14"/>
        <v>38.800000000000004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84.473191999999997</v>
      </c>
      <c r="C41" s="23">
        <v>84.702048000000019</v>
      </c>
      <c r="D41" s="23">
        <v>27.326044000000003</v>
      </c>
      <c r="E41" s="23">
        <v>83.239231999999987</v>
      </c>
      <c r="F41" s="23">
        <v>82.281423999999987</v>
      </c>
      <c r="G41" s="23">
        <v>81.393096000000014</v>
      </c>
      <c r="H41" s="23"/>
      <c r="I41" s="101">
        <f t="shared" si="13"/>
        <v>443.41503599999999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7.3</v>
      </c>
      <c r="P41" s="79">
        <v>7.3</v>
      </c>
      <c r="Q41" s="79">
        <v>7.3</v>
      </c>
      <c r="R41" s="101">
        <f t="shared" si="14"/>
        <v>39.200000000000003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84.473191999999997</v>
      </c>
      <c r="C42" s="79">
        <v>84.702048000000019</v>
      </c>
      <c r="D42" s="79">
        <v>27.326044000000003</v>
      </c>
      <c r="E42" s="79">
        <v>83.239231999999987</v>
      </c>
      <c r="F42" s="79">
        <v>82.281423999999987</v>
      </c>
      <c r="G42" s="79">
        <v>81.393096000000014</v>
      </c>
      <c r="H42" s="79"/>
      <c r="I42" s="101">
        <f t="shared" si="13"/>
        <v>443.41503599999999</v>
      </c>
      <c r="J42" s="2"/>
      <c r="K42" s="92" t="s">
        <v>15</v>
      </c>
      <c r="L42" s="79">
        <v>7.5</v>
      </c>
      <c r="M42" s="79">
        <v>7.5</v>
      </c>
      <c r="N42" s="79">
        <v>2.4</v>
      </c>
      <c r="O42" s="79">
        <v>7.3</v>
      </c>
      <c r="P42" s="79">
        <v>7.4</v>
      </c>
      <c r="Q42" s="79">
        <v>7.4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84.473191999999997</v>
      </c>
      <c r="C43" s="79">
        <v>84.702048000000019</v>
      </c>
      <c r="D43" s="79">
        <v>27.326044000000003</v>
      </c>
      <c r="E43" s="79">
        <v>83.239231999999987</v>
      </c>
      <c r="F43" s="79">
        <v>82.281423999999987</v>
      </c>
      <c r="G43" s="79">
        <v>81.393096000000014</v>
      </c>
      <c r="H43" s="79"/>
      <c r="I43" s="101">
        <f t="shared" si="13"/>
        <v>443.41503599999999</v>
      </c>
      <c r="J43" s="2"/>
      <c r="K43" s="91" t="s">
        <v>16</v>
      </c>
      <c r="L43" s="79">
        <v>7.5</v>
      </c>
      <c r="M43" s="79">
        <v>7.5</v>
      </c>
      <c r="N43" s="79">
        <v>2.4</v>
      </c>
      <c r="O43" s="79">
        <v>7.3</v>
      </c>
      <c r="P43" s="79">
        <v>7.4</v>
      </c>
      <c r="Q43" s="79">
        <v>7.4</v>
      </c>
      <c r="R43" s="101">
        <f t="shared" si="14"/>
        <v>39.5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85.686700000000002</v>
      </c>
      <c r="C44" s="79">
        <v>84.702048000000019</v>
      </c>
      <c r="D44" s="79">
        <v>27.735000000000003</v>
      </c>
      <c r="E44" s="79">
        <v>84.614400000000003</v>
      </c>
      <c r="F44" s="79">
        <v>82.281423999999987</v>
      </c>
      <c r="G44" s="79">
        <v>81.393096000000014</v>
      </c>
      <c r="H44" s="79"/>
      <c r="I44" s="101">
        <f t="shared" si="13"/>
        <v>446.41266800000005</v>
      </c>
      <c r="J44" s="2"/>
      <c r="K44" s="92" t="s">
        <v>17</v>
      </c>
      <c r="L44" s="79">
        <v>7.5</v>
      </c>
      <c r="M44" s="79">
        <v>7.5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39.5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85.686700000000002</v>
      </c>
      <c r="C45" s="79">
        <v>85.902600000000007</v>
      </c>
      <c r="D45" s="79">
        <v>27.735000000000003</v>
      </c>
      <c r="E45" s="79">
        <v>84.614400000000003</v>
      </c>
      <c r="F45" s="79">
        <v>81.917000000000002</v>
      </c>
      <c r="G45" s="79">
        <v>81.12</v>
      </c>
      <c r="H45" s="79"/>
      <c r="I45" s="101">
        <f t="shared" si="13"/>
        <v>446.97570000000007</v>
      </c>
      <c r="J45" s="2"/>
      <c r="K45" s="91" t="s">
        <v>18</v>
      </c>
      <c r="L45" s="79">
        <v>7.5</v>
      </c>
      <c r="M45" s="79">
        <v>7.5</v>
      </c>
      <c r="N45" s="79">
        <v>2.4</v>
      </c>
      <c r="O45" s="79">
        <v>7.4</v>
      </c>
      <c r="P45" s="79">
        <v>7.4</v>
      </c>
      <c r="Q45" s="79">
        <v>7.4</v>
      </c>
      <c r="R45" s="101">
        <f t="shared" si="14"/>
        <v>39.599999999999994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589.55201599999998</v>
      </c>
      <c r="C46" s="27">
        <f t="shared" si="15"/>
        <v>589.70455200000004</v>
      </c>
      <c r="D46" s="27">
        <f t="shared" si="15"/>
        <v>191.20041200000003</v>
      </c>
      <c r="E46" s="27">
        <f t="shared" si="15"/>
        <v>581.762336</v>
      </c>
      <c r="F46" s="27">
        <f t="shared" si="15"/>
        <v>573.054576</v>
      </c>
      <c r="G46" s="27">
        <f t="shared" si="15"/>
        <v>567.56690400000002</v>
      </c>
      <c r="H46" s="27">
        <f t="shared" si="15"/>
        <v>0</v>
      </c>
      <c r="I46" s="101">
        <f t="shared" si="13"/>
        <v>3092.8407960000004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16.5</v>
      </c>
      <c r="O46" s="27">
        <f t="shared" si="16"/>
        <v>50.8</v>
      </c>
      <c r="P46" s="27">
        <f t="shared" si="16"/>
        <v>51.499999999999993</v>
      </c>
      <c r="Q46" s="27">
        <f t="shared" si="16"/>
        <v>51.499999999999993</v>
      </c>
      <c r="R46" s="101">
        <f t="shared" si="14"/>
        <v>274.89999999999998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127.7</v>
      </c>
      <c r="C47" s="30">
        <v>126.7</v>
      </c>
      <c r="D47" s="30">
        <v>129</v>
      </c>
      <c r="E47" s="30">
        <v>124.8</v>
      </c>
      <c r="F47" s="30">
        <v>121</v>
      </c>
      <c r="G47" s="30">
        <v>120</v>
      </c>
      <c r="H47" s="30"/>
      <c r="I47" s="102">
        <f>+((I46/I48)/7)*1000</f>
        <v>122.90247550168887</v>
      </c>
      <c r="K47" s="110" t="s">
        <v>19</v>
      </c>
      <c r="L47" s="82">
        <v>131</v>
      </c>
      <c r="M47" s="30">
        <v>131</v>
      </c>
      <c r="N47" s="30">
        <v>131</v>
      </c>
      <c r="O47" s="30">
        <v>129.5</v>
      </c>
      <c r="P47" s="30">
        <v>129</v>
      </c>
      <c r="Q47" s="30">
        <v>129</v>
      </c>
      <c r="R47" s="102">
        <f>+((R46/R48)/7)*1000</f>
        <v>130.03784295175021</v>
      </c>
      <c r="S47" s="63"/>
      <c r="T47" s="63"/>
    </row>
    <row r="48" spans="1:30" ht="33.75" customHeight="1" x14ac:dyDescent="0.25">
      <c r="A48" s="94" t="s">
        <v>20</v>
      </c>
      <c r="B48" s="83">
        <v>671</v>
      </c>
      <c r="C48" s="34">
        <v>678</v>
      </c>
      <c r="D48" s="34">
        <v>215</v>
      </c>
      <c r="E48" s="34">
        <v>678</v>
      </c>
      <c r="F48" s="34">
        <v>677</v>
      </c>
      <c r="G48" s="34">
        <v>676</v>
      </c>
      <c r="H48" s="34"/>
      <c r="I48" s="103">
        <f>SUM(B48:H48)</f>
        <v>3595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85.686700000000002</v>
      </c>
      <c r="C49" s="38">
        <f t="shared" si="17"/>
        <v>85.902600000000007</v>
      </c>
      <c r="D49" s="38">
        <f t="shared" si="17"/>
        <v>27.735000000000003</v>
      </c>
      <c r="E49" s="38">
        <f t="shared" si="17"/>
        <v>84.614400000000003</v>
      </c>
      <c r="F49" s="38">
        <f t="shared" si="17"/>
        <v>81.917000000000002</v>
      </c>
      <c r="G49" s="38">
        <f t="shared" si="17"/>
        <v>81.12</v>
      </c>
      <c r="H49" s="38">
        <f t="shared" si="17"/>
        <v>0</v>
      </c>
      <c r="I49" s="104">
        <f>((I46*1000)/I48)/7</f>
        <v>122.90247550168887</v>
      </c>
      <c r="K49" s="95" t="s">
        <v>21</v>
      </c>
      <c r="L49" s="84">
        <f t="shared" ref="L49:Q49" si="18">((L48*L47)*7/1000-L39-L40)/5</f>
        <v>7.4938000000000002</v>
      </c>
      <c r="M49" s="38">
        <f t="shared" si="18"/>
        <v>7.4938000000000002</v>
      </c>
      <c r="N49" s="38">
        <f t="shared" si="18"/>
        <v>2.3811999999999998</v>
      </c>
      <c r="O49" s="38">
        <f t="shared" si="18"/>
        <v>7.3128000000000002</v>
      </c>
      <c r="P49" s="38">
        <f t="shared" si="18"/>
        <v>7.3742000000000001</v>
      </c>
      <c r="Q49" s="38">
        <f t="shared" si="18"/>
        <v>7.3742000000000001</v>
      </c>
      <c r="R49" s="113">
        <f>((R46*1000)/R48)/7</f>
        <v>130.03784295175024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599.80690000000004</v>
      </c>
      <c r="C50" s="42">
        <f t="shared" si="19"/>
        <v>601.31820000000005</v>
      </c>
      <c r="D50" s="42">
        <f t="shared" si="19"/>
        <v>194.14500000000001</v>
      </c>
      <c r="E50" s="42">
        <f t="shared" si="19"/>
        <v>592.30079999999998</v>
      </c>
      <c r="F50" s="42">
        <f t="shared" si="19"/>
        <v>573.41899999999998</v>
      </c>
      <c r="G50" s="42">
        <f t="shared" si="19"/>
        <v>567.84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52.268999999999998</v>
      </c>
      <c r="M50" s="42">
        <f t="shared" si="20"/>
        <v>52.268999999999998</v>
      </c>
      <c r="N50" s="42">
        <f t="shared" si="20"/>
        <v>16.506</v>
      </c>
      <c r="O50" s="42">
        <f t="shared" si="20"/>
        <v>50.764000000000003</v>
      </c>
      <c r="P50" s="42">
        <f t="shared" si="20"/>
        <v>51.470999999999997</v>
      </c>
      <c r="Q50" s="42">
        <f t="shared" si="20"/>
        <v>51.470999999999997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125.51671620183095</v>
      </c>
      <c r="C51" s="47">
        <f t="shared" si="21"/>
        <v>124.2529608091024</v>
      </c>
      <c r="D51" s="47">
        <f t="shared" si="21"/>
        <v>127.04346312292361</v>
      </c>
      <c r="E51" s="47">
        <f t="shared" si="21"/>
        <v>122.57950611040877</v>
      </c>
      <c r="F51" s="47">
        <f t="shared" si="21"/>
        <v>120.92310107617642</v>
      </c>
      <c r="G51" s="47">
        <f t="shared" si="21"/>
        <v>119.94228740490279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131.07769423558895</v>
      </c>
      <c r="M51" s="47">
        <f t="shared" si="22"/>
        <v>131.07769423558895</v>
      </c>
      <c r="N51" s="47">
        <f t="shared" si="22"/>
        <v>130.95238095238096</v>
      </c>
      <c r="O51" s="47">
        <f t="shared" si="22"/>
        <v>129.59183673469389</v>
      </c>
      <c r="P51" s="47">
        <f t="shared" si="22"/>
        <v>129.07268170426065</v>
      </c>
      <c r="Q51" s="47">
        <f t="shared" si="22"/>
        <v>129.07268170426065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72" t="s">
        <v>70</v>
      </c>
      <c r="C55" s="473"/>
      <c r="D55" s="473"/>
      <c r="E55" s="473"/>
      <c r="F55" s="473"/>
      <c r="G55" s="474"/>
      <c r="H55" s="472" t="s">
        <v>71</v>
      </c>
      <c r="I55" s="473"/>
      <c r="J55" s="473"/>
      <c r="K55" s="473"/>
      <c r="L55" s="473"/>
      <c r="M55" s="474"/>
      <c r="N55" s="472" t="s">
        <v>8</v>
      </c>
      <c r="O55" s="473"/>
      <c r="P55" s="473"/>
      <c r="Q55" s="473"/>
      <c r="R55" s="473"/>
      <c r="S55" s="47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</v>
      </c>
      <c r="C58" s="79">
        <v>8.6</v>
      </c>
      <c r="D58" s="79">
        <v>2.5</v>
      </c>
      <c r="E58" s="79">
        <v>8.6</v>
      </c>
      <c r="F58" s="79">
        <v>8.6</v>
      </c>
      <c r="G58" s="221">
        <v>8.4</v>
      </c>
      <c r="H58" s="22">
        <v>8.6</v>
      </c>
      <c r="I58" s="79">
        <v>8.5</v>
      </c>
      <c r="J58" s="79">
        <v>2.4</v>
      </c>
      <c r="K58" s="79">
        <v>8.5</v>
      </c>
      <c r="L58" s="79">
        <v>8.5</v>
      </c>
      <c r="M58" s="221">
        <v>8.5</v>
      </c>
      <c r="N58" s="22">
        <v>8.5</v>
      </c>
      <c r="O58" s="79">
        <v>8.5</v>
      </c>
      <c r="P58" s="79">
        <v>2.4</v>
      </c>
      <c r="Q58" s="79">
        <v>8.4</v>
      </c>
      <c r="R58" s="79">
        <v>8.5</v>
      </c>
      <c r="S58" s="221">
        <v>8.4</v>
      </c>
      <c r="T58" s="101">
        <f t="shared" ref="T58:T65" si="23">SUM(B58:S58)</f>
        <v>135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</v>
      </c>
      <c r="C59" s="79">
        <v>8.6</v>
      </c>
      <c r="D59" s="79">
        <v>2.5</v>
      </c>
      <c r="E59" s="79">
        <v>8.6</v>
      </c>
      <c r="F59" s="79">
        <v>8.6</v>
      </c>
      <c r="G59" s="221">
        <v>8.4</v>
      </c>
      <c r="H59" s="22">
        <v>8.6</v>
      </c>
      <c r="I59" s="79">
        <v>8.5</v>
      </c>
      <c r="J59" s="79">
        <v>2.4</v>
      </c>
      <c r="K59" s="79">
        <v>8.5</v>
      </c>
      <c r="L59" s="79">
        <v>8.5</v>
      </c>
      <c r="M59" s="221">
        <v>8.5</v>
      </c>
      <c r="N59" s="22">
        <v>8.5</v>
      </c>
      <c r="O59" s="79">
        <v>8.5</v>
      </c>
      <c r="P59" s="79">
        <v>2.4</v>
      </c>
      <c r="Q59" s="79">
        <v>8.4</v>
      </c>
      <c r="R59" s="79">
        <v>8.5</v>
      </c>
      <c r="S59" s="221">
        <v>8.4</v>
      </c>
      <c r="T59" s="101">
        <f t="shared" si="23"/>
        <v>135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23">
        <v>2.2999999999999998</v>
      </c>
      <c r="E60" s="79">
        <v>8.6999999999999993</v>
      </c>
      <c r="F60" s="79">
        <v>8.6999999999999993</v>
      </c>
      <c r="G60" s="221">
        <v>8.4</v>
      </c>
      <c r="H60" s="22">
        <v>8.6</v>
      </c>
      <c r="I60" s="79">
        <v>8.5</v>
      </c>
      <c r="J60" s="23">
        <v>2.2999999999999998</v>
      </c>
      <c r="K60" s="23">
        <v>8.5</v>
      </c>
      <c r="L60" s="23">
        <v>8.4</v>
      </c>
      <c r="M60" s="24">
        <v>8.4</v>
      </c>
      <c r="N60" s="22">
        <v>8.5</v>
      </c>
      <c r="O60" s="23">
        <v>8.4</v>
      </c>
      <c r="P60" s="23">
        <v>2.4</v>
      </c>
      <c r="Q60" s="23">
        <v>8.5</v>
      </c>
      <c r="R60" s="23">
        <v>8.5</v>
      </c>
      <c r="S60" s="24">
        <v>8.5</v>
      </c>
      <c r="T60" s="101">
        <f t="shared" si="23"/>
        <v>135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8.5</v>
      </c>
      <c r="H61" s="22">
        <v>8.6</v>
      </c>
      <c r="I61" s="79">
        <v>8.5</v>
      </c>
      <c r="J61" s="23">
        <v>2.4</v>
      </c>
      <c r="K61" s="23">
        <v>8.5</v>
      </c>
      <c r="L61" s="23">
        <v>8.5</v>
      </c>
      <c r="M61" s="24">
        <v>8.5</v>
      </c>
      <c r="N61" s="22">
        <v>8.5</v>
      </c>
      <c r="O61" s="23">
        <v>8.5</v>
      </c>
      <c r="P61" s="23">
        <v>2.4</v>
      </c>
      <c r="Q61" s="23">
        <v>8.5</v>
      </c>
      <c r="R61" s="23">
        <v>8.5</v>
      </c>
      <c r="S61" s="24">
        <v>8.5</v>
      </c>
      <c r="T61" s="101">
        <f t="shared" si="23"/>
        <v>135.5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8.6999999999999993</v>
      </c>
      <c r="D62" s="23">
        <v>2.2999999999999998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8.5</v>
      </c>
      <c r="P62" s="23">
        <v>2.4</v>
      </c>
      <c r="Q62" s="23">
        <v>8.6</v>
      </c>
      <c r="R62" s="23">
        <v>8.5</v>
      </c>
      <c r="S62" s="24">
        <v>8.5</v>
      </c>
      <c r="T62" s="101">
        <f t="shared" si="23"/>
        <v>135.80000000000001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8.6999999999999993</v>
      </c>
      <c r="D63" s="23">
        <v>2.2999999999999998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8.5</v>
      </c>
      <c r="P63" s="23">
        <v>2.4</v>
      </c>
      <c r="Q63" s="23">
        <v>8.6</v>
      </c>
      <c r="R63" s="23">
        <v>8.5</v>
      </c>
      <c r="S63" s="24">
        <v>8.5</v>
      </c>
      <c r="T63" s="101">
        <f t="shared" si="23"/>
        <v>135.80000000000001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8.6999999999999993</v>
      </c>
      <c r="C64" s="79">
        <v>8.6999999999999993</v>
      </c>
      <c r="D64" s="23">
        <v>2.4</v>
      </c>
      <c r="E64" s="79">
        <v>8.6999999999999993</v>
      </c>
      <c r="F64" s="79">
        <v>8.6999999999999993</v>
      </c>
      <c r="G64" s="221">
        <v>8.5</v>
      </c>
      <c r="H64" s="22">
        <v>8.6999999999999993</v>
      </c>
      <c r="I64" s="79">
        <v>8.6</v>
      </c>
      <c r="J64" s="23">
        <v>2.4</v>
      </c>
      <c r="K64" s="23">
        <v>8.6</v>
      </c>
      <c r="L64" s="23">
        <v>8.5</v>
      </c>
      <c r="M64" s="24">
        <v>8.5</v>
      </c>
      <c r="N64" s="22">
        <v>8.6</v>
      </c>
      <c r="O64" s="23">
        <v>8.5</v>
      </c>
      <c r="P64" s="23">
        <v>2.4</v>
      </c>
      <c r="Q64" s="23">
        <v>8.6</v>
      </c>
      <c r="R64" s="23">
        <v>8.6</v>
      </c>
      <c r="S64" s="24">
        <v>8.6</v>
      </c>
      <c r="T64" s="101">
        <f t="shared" si="23"/>
        <v>136.29999999999998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60.7</v>
      </c>
      <c r="C65" s="27">
        <f t="shared" ref="C65:S65" si="24">SUM(C58:C64)</f>
        <v>60.7</v>
      </c>
      <c r="D65" s="27">
        <f t="shared" si="24"/>
        <v>16.599999999999998</v>
      </c>
      <c r="E65" s="27">
        <f t="shared" si="24"/>
        <v>60.7</v>
      </c>
      <c r="F65" s="27">
        <f t="shared" si="24"/>
        <v>60.7</v>
      </c>
      <c r="G65" s="28">
        <f t="shared" si="24"/>
        <v>59.2</v>
      </c>
      <c r="H65" s="26">
        <f t="shared" si="24"/>
        <v>60.3</v>
      </c>
      <c r="I65" s="27">
        <f t="shared" si="24"/>
        <v>59.800000000000004</v>
      </c>
      <c r="J65" s="27">
        <f t="shared" si="24"/>
        <v>16.7</v>
      </c>
      <c r="K65" s="27">
        <f t="shared" si="24"/>
        <v>59.6</v>
      </c>
      <c r="L65" s="27">
        <f t="shared" si="24"/>
        <v>59.4</v>
      </c>
      <c r="M65" s="28">
        <f t="shared" si="24"/>
        <v>59.4</v>
      </c>
      <c r="N65" s="26">
        <f t="shared" si="24"/>
        <v>59.800000000000004</v>
      </c>
      <c r="O65" s="27">
        <f t="shared" si="24"/>
        <v>59.4</v>
      </c>
      <c r="P65" s="27">
        <f t="shared" si="24"/>
        <v>16.8</v>
      </c>
      <c r="Q65" s="27">
        <f t="shared" si="24"/>
        <v>59.6</v>
      </c>
      <c r="R65" s="27">
        <f t="shared" si="24"/>
        <v>59.6</v>
      </c>
      <c r="S65" s="28">
        <f t="shared" si="24"/>
        <v>59.4</v>
      </c>
      <c r="T65" s="101">
        <f t="shared" si="23"/>
        <v>948.39999999999986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133.5</v>
      </c>
      <c r="C66" s="30">
        <v>133.5</v>
      </c>
      <c r="D66" s="30">
        <v>132</v>
      </c>
      <c r="E66" s="30">
        <v>133.5</v>
      </c>
      <c r="F66" s="30">
        <v>133.5</v>
      </c>
      <c r="G66" s="31">
        <v>132</v>
      </c>
      <c r="H66" s="29">
        <v>132.5</v>
      </c>
      <c r="I66" s="30">
        <v>131.5</v>
      </c>
      <c r="J66" s="30">
        <v>133</v>
      </c>
      <c r="K66" s="30">
        <v>131</v>
      </c>
      <c r="L66" s="30">
        <v>130.5</v>
      </c>
      <c r="M66" s="31">
        <v>130.5</v>
      </c>
      <c r="N66" s="29">
        <v>131.5</v>
      </c>
      <c r="O66" s="30">
        <v>131</v>
      </c>
      <c r="P66" s="30">
        <v>133.5</v>
      </c>
      <c r="Q66" s="30">
        <v>131</v>
      </c>
      <c r="R66" s="30">
        <v>131</v>
      </c>
      <c r="S66" s="31">
        <v>130.5</v>
      </c>
      <c r="T66" s="102">
        <f>+((T65/T67)/7)*1000</f>
        <v>131.7954419121734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65</v>
      </c>
      <c r="P67" s="65">
        <v>18</v>
      </c>
      <c r="Q67" s="65">
        <v>65</v>
      </c>
      <c r="R67" s="65">
        <v>65</v>
      </c>
      <c r="S67" s="223">
        <v>65</v>
      </c>
      <c r="T67" s="112">
        <f>SUM(B67:S67)</f>
        <v>1028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 t="shared" ref="B68:S68" si="25">((B67*B66)*7/1000-B58-B59)/5</f>
        <v>8.708499999999999</v>
      </c>
      <c r="C68" s="38">
        <f t="shared" si="25"/>
        <v>8.708499999999999</v>
      </c>
      <c r="D68" s="38">
        <f t="shared" si="25"/>
        <v>2.3264000000000005</v>
      </c>
      <c r="E68" s="38">
        <f t="shared" si="25"/>
        <v>8.708499999999999</v>
      </c>
      <c r="F68" s="38">
        <f t="shared" si="25"/>
        <v>8.708499999999999</v>
      </c>
      <c r="G68" s="39">
        <f t="shared" si="25"/>
        <v>8.4672000000000018</v>
      </c>
      <c r="H68" s="37">
        <f t="shared" si="25"/>
        <v>8.6174999999999997</v>
      </c>
      <c r="I68" s="38">
        <f t="shared" si="25"/>
        <v>8.5665000000000013</v>
      </c>
      <c r="J68" s="38">
        <f t="shared" si="25"/>
        <v>2.3915999999999995</v>
      </c>
      <c r="K68" s="38">
        <f t="shared" si="25"/>
        <v>8.520999999999999</v>
      </c>
      <c r="L68" s="38">
        <f t="shared" si="25"/>
        <v>8.4755000000000003</v>
      </c>
      <c r="M68" s="39">
        <f t="shared" si="25"/>
        <v>8.4755000000000003</v>
      </c>
      <c r="N68" s="37">
        <f t="shared" si="25"/>
        <v>8.5665000000000013</v>
      </c>
      <c r="O68" s="38">
        <f t="shared" si="25"/>
        <v>8.520999999999999</v>
      </c>
      <c r="P68" s="38">
        <f t="shared" si="25"/>
        <v>2.4042000000000003</v>
      </c>
      <c r="Q68" s="38">
        <f t="shared" si="25"/>
        <v>8.5609999999999999</v>
      </c>
      <c r="R68" s="38">
        <f t="shared" si="25"/>
        <v>8.520999999999999</v>
      </c>
      <c r="S68" s="39">
        <f t="shared" si="25"/>
        <v>8.5154999999999994</v>
      </c>
      <c r="T68" s="116">
        <f>((T65*1000)/T67)/7</f>
        <v>131.7954419121734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60.7425</v>
      </c>
      <c r="C69" s="42">
        <f>((C67*C66)*7)/1000</f>
        <v>60.7425</v>
      </c>
      <c r="D69" s="42">
        <f>((D67*D66)*7)/1000</f>
        <v>16.632000000000001</v>
      </c>
      <c r="E69" s="42">
        <f t="shared" ref="E69:R69" si="26">((E67*E66)*7)/1000</f>
        <v>60.7425</v>
      </c>
      <c r="F69" s="42">
        <f t="shared" si="26"/>
        <v>60.7425</v>
      </c>
      <c r="G69" s="87">
        <f t="shared" si="26"/>
        <v>59.136000000000003</v>
      </c>
      <c r="H69" s="41">
        <f t="shared" si="26"/>
        <v>60.287500000000001</v>
      </c>
      <c r="I69" s="42">
        <f t="shared" si="26"/>
        <v>59.832500000000003</v>
      </c>
      <c r="J69" s="42">
        <f t="shared" si="26"/>
        <v>16.757999999999999</v>
      </c>
      <c r="K69" s="42">
        <f t="shared" si="26"/>
        <v>59.604999999999997</v>
      </c>
      <c r="L69" s="42">
        <f t="shared" si="26"/>
        <v>59.377499999999998</v>
      </c>
      <c r="M69" s="87">
        <f t="shared" si="26"/>
        <v>59.377499999999998</v>
      </c>
      <c r="N69" s="41">
        <f t="shared" si="26"/>
        <v>59.832500000000003</v>
      </c>
      <c r="O69" s="42">
        <f t="shared" si="26"/>
        <v>59.604999999999997</v>
      </c>
      <c r="P69" s="42">
        <f t="shared" si="26"/>
        <v>16.821000000000002</v>
      </c>
      <c r="Q69" s="42">
        <f t="shared" si="26"/>
        <v>59.604999999999997</v>
      </c>
      <c r="R69" s="42">
        <f t="shared" si="26"/>
        <v>59.604999999999997</v>
      </c>
      <c r="S69" s="87">
        <f>((S67*S66)*7)/1000</f>
        <v>59.377499999999998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133.4065934065934</v>
      </c>
      <c r="C70" s="47">
        <f>+(C65/C67)/7*1000</f>
        <v>133.4065934065934</v>
      </c>
      <c r="D70" s="47">
        <f>+(D65/D67)/7*1000</f>
        <v>131.74603174603172</v>
      </c>
      <c r="E70" s="47">
        <f t="shared" ref="E70:R70" si="27">+(E65/E67)/7*1000</f>
        <v>133.4065934065934</v>
      </c>
      <c r="F70" s="47">
        <f t="shared" si="27"/>
        <v>133.4065934065934</v>
      </c>
      <c r="G70" s="48">
        <f t="shared" si="27"/>
        <v>132.14285714285714</v>
      </c>
      <c r="H70" s="46">
        <f t="shared" si="27"/>
        <v>132.52747252747253</v>
      </c>
      <c r="I70" s="47">
        <f t="shared" si="27"/>
        <v>131.42857142857142</v>
      </c>
      <c r="J70" s="47">
        <f t="shared" si="27"/>
        <v>132.53968253968253</v>
      </c>
      <c r="K70" s="47">
        <f t="shared" si="27"/>
        <v>130.98901098901101</v>
      </c>
      <c r="L70" s="47">
        <f t="shared" si="27"/>
        <v>130.54945054945054</v>
      </c>
      <c r="M70" s="48">
        <f t="shared" si="27"/>
        <v>130.54945054945054</v>
      </c>
      <c r="N70" s="46">
        <f t="shared" si="27"/>
        <v>131.42857142857142</v>
      </c>
      <c r="O70" s="47">
        <f t="shared" si="27"/>
        <v>130.54945054945054</v>
      </c>
      <c r="P70" s="47">
        <f t="shared" si="27"/>
        <v>133.33333333333334</v>
      </c>
      <c r="Q70" s="47">
        <f t="shared" si="27"/>
        <v>130.98901098901101</v>
      </c>
      <c r="R70" s="47">
        <f t="shared" si="27"/>
        <v>130.98901098901101</v>
      </c>
      <c r="S70" s="48">
        <f>+(S65/S67)/7*1000</f>
        <v>130.54945054945054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8B962-6494-4D2D-AB7E-5438C8A23A93}">
  <dimension ref="A1:AQ239"/>
  <sheetViews>
    <sheetView view="pageBreakPreview" topLeftCell="A37" zoomScale="30" zoomScaleNormal="30" zoomScaleSheetLayoutView="30" workbookViewId="0">
      <selection activeCell="V44" sqref="V4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  <c r="Q3" s="371"/>
      <c r="R3" s="371"/>
      <c r="S3" s="371"/>
      <c r="T3" s="371"/>
      <c r="U3" s="371"/>
      <c r="V3" s="371"/>
      <c r="W3" s="371"/>
      <c r="X3" s="371"/>
      <c r="Y3" s="2"/>
      <c r="Z3" s="2"/>
      <c r="AA3" s="2"/>
      <c r="AB3" s="2"/>
      <c r="AC3" s="2"/>
      <c r="AD3" s="3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1" t="s">
        <v>1</v>
      </c>
      <c r="B9" s="371"/>
      <c r="C9" s="371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1"/>
      <c r="B10" s="371"/>
      <c r="C10" s="3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1" t="s">
        <v>4</v>
      </c>
      <c r="B11" s="371"/>
      <c r="C11" s="371"/>
      <c r="D11" s="1"/>
      <c r="E11" s="372">
        <v>2</v>
      </c>
      <c r="F11" s="1"/>
      <c r="G11" s="1"/>
      <c r="H11" s="1"/>
      <c r="I11" s="1"/>
      <c r="J11" s="1"/>
      <c r="K11" s="461" t="s">
        <v>111</v>
      </c>
      <c r="L11" s="461"/>
      <c r="M11" s="373"/>
      <c r="N11" s="37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1"/>
      <c r="B12" s="371"/>
      <c r="C12" s="371"/>
      <c r="D12" s="1"/>
      <c r="E12" s="5"/>
      <c r="F12" s="1"/>
      <c r="G12" s="1"/>
      <c r="H12" s="1"/>
      <c r="I12" s="1"/>
      <c r="J12" s="1"/>
      <c r="K12" s="373"/>
      <c r="L12" s="373"/>
      <c r="M12" s="373"/>
      <c r="N12" s="37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1"/>
      <c r="B13" s="371"/>
      <c r="C13" s="371"/>
      <c r="D13" s="371"/>
      <c r="E13" s="371"/>
      <c r="F13" s="371"/>
      <c r="G13" s="371"/>
      <c r="H13" s="371"/>
      <c r="I13" s="371"/>
      <c r="J13" s="371"/>
      <c r="K13" s="371"/>
      <c r="L13" s="373"/>
      <c r="M13" s="373"/>
      <c r="N13" s="373"/>
      <c r="O13" s="373"/>
      <c r="P13" s="373"/>
      <c r="Q13" s="373"/>
      <c r="R13" s="373"/>
      <c r="S13" s="373"/>
      <c r="T13" s="373"/>
      <c r="U13" s="373"/>
      <c r="V13" s="373"/>
      <c r="W13" s="1"/>
      <c r="X13" s="1"/>
      <c r="Y13" s="1"/>
    </row>
    <row r="14" spans="1:30" s="3" customFormat="1" ht="27" thickBot="1" x14ac:dyDescent="0.3">
      <c r="A14" s="3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7"/>
      <c r="F15" s="467"/>
      <c r="G15" s="468"/>
      <c r="H15" s="466" t="s">
        <v>71</v>
      </c>
      <c r="I15" s="467"/>
      <c r="J15" s="467"/>
      <c r="K15" s="467"/>
      <c r="L15" s="467"/>
      <c r="M15" s="468"/>
      <c r="N15" s="469" t="s">
        <v>8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104.78970000000001</v>
      </c>
      <c r="C18" s="23">
        <v>105.82809999999999</v>
      </c>
      <c r="D18" s="23">
        <v>29.003499999999999</v>
      </c>
      <c r="E18" s="23">
        <v>104.3021</v>
      </c>
      <c r="F18" s="122">
        <v>106.66740000000001</v>
      </c>
      <c r="G18" s="24">
        <v>103.768</v>
      </c>
      <c r="H18" s="23">
        <v>103.1748</v>
      </c>
      <c r="I18" s="23">
        <v>105.79199999999999</v>
      </c>
      <c r="J18" s="23">
        <v>29.294999999999998</v>
      </c>
      <c r="K18" s="23">
        <v>105.7029</v>
      </c>
      <c r="L18" s="23">
        <v>105.3224</v>
      </c>
      <c r="M18" s="23">
        <v>97.840799999999987</v>
      </c>
      <c r="N18" s="22">
        <v>104.47020000000001</v>
      </c>
      <c r="O18" s="23">
        <v>106.8963</v>
      </c>
      <c r="P18" s="23">
        <v>29.052</v>
      </c>
      <c r="Q18" s="23">
        <v>106.29899999999999</v>
      </c>
      <c r="R18" s="23">
        <v>105.84180000000001</v>
      </c>
      <c r="S18" s="24">
        <v>98.549499999999995</v>
      </c>
      <c r="T18" s="25">
        <f t="shared" ref="T18:T25" si="0">SUM(B18:S18)</f>
        <v>1652.5954999999999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104.78970000000001</v>
      </c>
      <c r="C19" s="23">
        <v>108.8038</v>
      </c>
      <c r="D19" s="23">
        <v>29.003499999999999</v>
      </c>
      <c r="E19" s="23">
        <v>104.3021</v>
      </c>
      <c r="F19" s="122">
        <v>106.66740000000001</v>
      </c>
      <c r="G19" s="24">
        <v>103.768</v>
      </c>
      <c r="H19" s="23">
        <v>103.1748</v>
      </c>
      <c r="I19" s="23">
        <v>105.79199999999999</v>
      </c>
      <c r="J19" s="23">
        <v>29.294999999999998</v>
      </c>
      <c r="K19" s="23">
        <v>105.7029</v>
      </c>
      <c r="L19" s="23">
        <v>105.3224</v>
      </c>
      <c r="M19" s="23">
        <v>97.840799999999987</v>
      </c>
      <c r="N19" s="22">
        <v>104.47020000000001</v>
      </c>
      <c r="O19" s="23">
        <v>106.8963</v>
      </c>
      <c r="P19" s="23">
        <v>29.829599999999999</v>
      </c>
      <c r="Q19" s="23">
        <v>106.29899999999999</v>
      </c>
      <c r="R19" s="23">
        <v>105.84180000000001</v>
      </c>
      <c r="S19" s="24">
        <v>98.549499999999995</v>
      </c>
      <c r="T19" s="25">
        <f t="shared" si="0"/>
        <v>1656.3488</v>
      </c>
      <c r="V19" s="2"/>
      <c r="W19" s="19"/>
    </row>
    <row r="20" spans="1:32" ht="39.75" customHeight="1" x14ac:dyDescent="0.25">
      <c r="A20" s="91" t="s">
        <v>14</v>
      </c>
      <c r="B20" s="76">
        <v>107.83370000000001</v>
      </c>
      <c r="C20" s="23">
        <v>108.8038</v>
      </c>
      <c r="D20" s="23">
        <v>29.003499999999999</v>
      </c>
      <c r="E20" s="23">
        <v>107.50670000000001</v>
      </c>
      <c r="F20" s="122">
        <v>106.66740000000001</v>
      </c>
      <c r="G20" s="24">
        <v>107.0489</v>
      </c>
      <c r="H20" s="23">
        <v>106.52760000000001</v>
      </c>
      <c r="I20" s="23">
        <v>109.59199999999998</v>
      </c>
      <c r="J20" s="23">
        <v>30.2715</v>
      </c>
      <c r="K20" s="23">
        <v>109.58399999999999</v>
      </c>
      <c r="L20" s="23">
        <v>109.20349999999999</v>
      </c>
      <c r="M20" s="23">
        <v>101.11739999999999</v>
      </c>
      <c r="N20" s="22">
        <v>107.59439999999998</v>
      </c>
      <c r="O20" s="23">
        <v>110.5587</v>
      </c>
      <c r="P20" s="23">
        <v>29.829599999999999</v>
      </c>
      <c r="Q20" s="23">
        <v>106.29899999999999</v>
      </c>
      <c r="R20" s="23">
        <v>105.84180000000001</v>
      </c>
      <c r="S20" s="24">
        <v>101.74570000000001</v>
      </c>
      <c r="T20" s="25">
        <f t="shared" si="0"/>
        <v>1695.0291999999999</v>
      </c>
      <c r="V20" s="2"/>
      <c r="W20" s="19"/>
    </row>
    <row r="21" spans="1:32" ht="39.950000000000003" customHeight="1" x14ac:dyDescent="0.25">
      <c r="A21" s="92" t="s">
        <v>15</v>
      </c>
      <c r="B21" s="76">
        <v>107.83370000000001</v>
      </c>
      <c r="C21" s="23">
        <v>112.00840000000001</v>
      </c>
      <c r="D21" s="23">
        <v>29.756</v>
      </c>
      <c r="E21" s="23">
        <v>111.01649999999999</v>
      </c>
      <c r="F21" s="122">
        <v>110.32979999999999</v>
      </c>
      <c r="G21" s="24">
        <v>110.71130000000001</v>
      </c>
      <c r="H21" s="23">
        <v>110.18520000000001</v>
      </c>
      <c r="I21" s="23">
        <v>113.77199999999998</v>
      </c>
      <c r="J21" s="23">
        <v>30.2715</v>
      </c>
      <c r="K21" s="23">
        <v>113.76949999999999</v>
      </c>
      <c r="L21" s="23">
        <v>109.20349999999999</v>
      </c>
      <c r="M21" s="23">
        <v>104.77499999999999</v>
      </c>
      <c r="N21" s="22">
        <v>107.59439999999998</v>
      </c>
      <c r="O21" s="23">
        <v>110.5587</v>
      </c>
      <c r="P21" s="23">
        <v>29.829599999999999</v>
      </c>
      <c r="Q21" s="23">
        <v>110.03279999999999</v>
      </c>
      <c r="R21" s="23">
        <v>109.72799999999999</v>
      </c>
      <c r="S21" s="24">
        <v>101.74570000000001</v>
      </c>
      <c r="T21" s="25">
        <f t="shared" si="0"/>
        <v>1733.1215999999999</v>
      </c>
      <c r="V21" s="2"/>
      <c r="W21" s="19"/>
    </row>
    <row r="22" spans="1:32" ht="39.950000000000003" customHeight="1" x14ac:dyDescent="0.25">
      <c r="A22" s="91" t="s">
        <v>16</v>
      </c>
      <c r="B22" s="76">
        <v>111.2582</v>
      </c>
      <c r="C22" s="23">
        <v>112.00840000000001</v>
      </c>
      <c r="D22" s="23">
        <v>30.594500000000004</v>
      </c>
      <c r="E22" s="23">
        <v>111.01649999999999</v>
      </c>
      <c r="F22" s="122">
        <v>114.45</v>
      </c>
      <c r="G22" s="24">
        <v>110.71130000000001</v>
      </c>
      <c r="H22" s="23">
        <v>110.18520000000001</v>
      </c>
      <c r="I22" s="23">
        <v>113.77199999999998</v>
      </c>
      <c r="J22" s="23">
        <v>31.334800000000005</v>
      </c>
      <c r="K22" s="23">
        <v>118.41159999999999</v>
      </c>
      <c r="L22" s="23">
        <v>113.389</v>
      </c>
      <c r="M22" s="23">
        <v>104.77499999999999</v>
      </c>
      <c r="N22" s="22">
        <v>111.0234</v>
      </c>
      <c r="O22" s="23">
        <v>114.52629999999999</v>
      </c>
      <c r="P22" s="23">
        <v>30.672000000000001</v>
      </c>
      <c r="Q22" s="23">
        <v>110.03279999999999</v>
      </c>
      <c r="R22" s="23">
        <v>113.919</v>
      </c>
      <c r="S22" s="24">
        <v>105.018</v>
      </c>
      <c r="T22" s="25">
        <f t="shared" si="0"/>
        <v>1767.0980000000002</v>
      </c>
      <c r="V22" s="2"/>
      <c r="W22" s="19"/>
    </row>
    <row r="23" spans="1:32" ht="39.950000000000003" customHeight="1" x14ac:dyDescent="0.25">
      <c r="A23" s="92" t="s">
        <v>17</v>
      </c>
      <c r="B23" s="76">
        <v>111.2582</v>
      </c>
      <c r="C23" s="23">
        <v>112.00840000000001</v>
      </c>
      <c r="D23" s="23">
        <v>30.594500000000004</v>
      </c>
      <c r="E23" s="23">
        <v>114.90779999999999</v>
      </c>
      <c r="F23" s="122">
        <v>118.87540000000001</v>
      </c>
      <c r="G23" s="24">
        <v>114.6789</v>
      </c>
      <c r="H23" s="23">
        <v>110.18520000000001</v>
      </c>
      <c r="I23" s="23">
        <v>118.33199999999998</v>
      </c>
      <c r="J23" s="23">
        <v>31.334800000000005</v>
      </c>
      <c r="K23" s="23">
        <v>118.41159999999999</v>
      </c>
      <c r="L23" s="23">
        <v>118.25940000000001</v>
      </c>
      <c r="M23" s="23">
        <v>108.88980000000001</v>
      </c>
      <c r="N23" s="22">
        <v>114.9096</v>
      </c>
      <c r="O23" s="23">
        <v>118.9517</v>
      </c>
      <c r="P23" s="23">
        <v>30.672000000000001</v>
      </c>
      <c r="Q23" s="23">
        <v>114.14760000000001</v>
      </c>
      <c r="R23" s="23">
        <v>113.919</v>
      </c>
      <c r="S23" s="24">
        <v>105.018</v>
      </c>
      <c r="T23" s="25">
        <f t="shared" si="0"/>
        <v>1805.3539000000001</v>
      </c>
      <c r="V23" s="2"/>
      <c r="W23" s="19"/>
    </row>
    <row r="24" spans="1:32" ht="39.950000000000003" customHeight="1" x14ac:dyDescent="0.25">
      <c r="A24" s="91" t="s">
        <v>18</v>
      </c>
      <c r="B24" s="76">
        <v>111.2582</v>
      </c>
      <c r="C24" s="23">
        <v>112.00840000000001</v>
      </c>
      <c r="D24" s="23">
        <v>30.594500000000004</v>
      </c>
      <c r="E24" s="23">
        <v>114.90779999999999</v>
      </c>
      <c r="F24" s="122">
        <v>118.87540000000001</v>
      </c>
      <c r="G24" s="24">
        <v>114.6789</v>
      </c>
      <c r="H24" s="23">
        <v>110.18520000000001</v>
      </c>
      <c r="I24" s="23">
        <v>118.33199999999998</v>
      </c>
      <c r="J24" s="23">
        <v>31.334800000000005</v>
      </c>
      <c r="K24" s="23">
        <v>118.41159999999999</v>
      </c>
      <c r="L24" s="23">
        <v>118.25940000000001</v>
      </c>
      <c r="M24" s="23">
        <v>108.88980000000001</v>
      </c>
      <c r="N24" s="22">
        <v>114.9096</v>
      </c>
      <c r="O24" s="23">
        <v>118.9517</v>
      </c>
      <c r="P24" s="23">
        <v>30.672000000000001</v>
      </c>
      <c r="Q24" s="23">
        <v>114.14760000000001</v>
      </c>
      <c r="R24" s="23">
        <v>113.919</v>
      </c>
      <c r="S24" s="24">
        <v>105.018</v>
      </c>
      <c r="T24" s="25">
        <f t="shared" si="0"/>
        <v>1805.3539000000001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759.02140000000009</v>
      </c>
      <c r="C25" s="27">
        <f t="shared" si="1"/>
        <v>771.46930000000009</v>
      </c>
      <c r="D25" s="27">
        <f t="shared" si="1"/>
        <v>208.55</v>
      </c>
      <c r="E25" s="27">
        <f t="shared" si="1"/>
        <v>767.95949999999993</v>
      </c>
      <c r="F25" s="27">
        <f t="shared" si="1"/>
        <v>782.53280000000007</v>
      </c>
      <c r="G25" s="228">
        <f t="shared" si="1"/>
        <v>765.36530000000005</v>
      </c>
      <c r="H25" s="27">
        <f t="shared" si="1"/>
        <v>753.61800000000005</v>
      </c>
      <c r="I25" s="27">
        <f t="shared" si="1"/>
        <v>785.3839999999999</v>
      </c>
      <c r="J25" s="27">
        <f t="shared" si="1"/>
        <v>213.13740000000001</v>
      </c>
      <c r="K25" s="27">
        <f t="shared" si="1"/>
        <v>789.9941</v>
      </c>
      <c r="L25" s="27">
        <f t="shared" si="1"/>
        <v>778.95960000000002</v>
      </c>
      <c r="M25" s="27">
        <f t="shared" si="1"/>
        <v>724.12860000000001</v>
      </c>
      <c r="N25" s="26">
        <f>SUM(N18:N24)</f>
        <v>764.97179999999992</v>
      </c>
      <c r="O25" s="27">
        <f t="shared" ref="O25:Q25" si="2">SUM(O18:O24)</f>
        <v>787.33969999999988</v>
      </c>
      <c r="P25" s="27">
        <f t="shared" si="2"/>
        <v>210.55679999999998</v>
      </c>
      <c r="Q25" s="27">
        <f t="shared" si="2"/>
        <v>767.25779999999997</v>
      </c>
      <c r="R25" s="27">
        <f>SUM(R18:R24)</f>
        <v>769.0104</v>
      </c>
      <c r="S25" s="28">
        <f t="shared" ref="S25" si="3">SUM(S18:S24)</f>
        <v>715.64440000000002</v>
      </c>
      <c r="T25" s="25">
        <f t="shared" si="0"/>
        <v>12114.900899999999</v>
      </c>
    </row>
    <row r="26" spans="1:32" s="2" customFormat="1" ht="36.75" customHeight="1" x14ac:dyDescent="0.25">
      <c r="A26" s="93" t="s">
        <v>19</v>
      </c>
      <c r="B26" s="208">
        <v>146.19999999999999</v>
      </c>
      <c r="C26" s="30">
        <v>146.80000000000001</v>
      </c>
      <c r="D26" s="30">
        <v>142.30000000000001</v>
      </c>
      <c r="E26" s="30">
        <v>150.6</v>
      </c>
      <c r="F26" s="30">
        <v>155.80000000000001</v>
      </c>
      <c r="G26" s="229">
        <v>150.30000000000001</v>
      </c>
      <c r="H26" s="30">
        <v>144.6</v>
      </c>
      <c r="I26" s="30">
        <v>155.69999999999999</v>
      </c>
      <c r="J26" s="30">
        <v>144.4</v>
      </c>
      <c r="K26" s="30">
        <v>155.6</v>
      </c>
      <c r="L26" s="30">
        <v>155.4</v>
      </c>
      <c r="M26" s="30">
        <v>142.9</v>
      </c>
      <c r="N26" s="29">
        <v>150.80000000000001</v>
      </c>
      <c r="O26" s="30">
        <v>155.9</v>
      </c>
      <c r="P26" s="30">
        <v>142</v>
      </c>
      <c r="Q26" s="30">
        <v>149.80000000000001</v>
      </c>
      <c r="R26" s="30">
        <v>149.5</v>
      </c>
      <c r="S26" s="31">
        <v>138</v>
      </c>
      <c r="T26" s="32">
        <f>+((T25/T27)/7)*1000</f>
        <v>143.30546729911637</v>
      </c>
    </row>
    <row r="27" spans="1:32" s="2" customFormat="1" ht="33" customHeight="1" x14ac:dyDescent="0.25">
      <c r="A27" s="94" t="s">
        <v>20</v>
      </c>
      <c r="B27" s="209">
        <v>761</v>
      </c>
      <c r="C27" s="34">
        <v>763</v>
      </c>
      <c r="D27" s="34">
        <v>215</v>
      </c>
      <c r="E27" s="34">
        <v>763</v>
      </c>
      <c r="F27" s="34">
        <v>763</v>
      </c>
      <c r="G27" s="230">
        <v>763</v>
      </c>
      <c r="H27" s="34">
        <v>762</v>
      </c>
      <c r="I27" s="34">
        <v>760</v>
      </c>
      <c r="J27" s="34">
        <v>217</v>
      </c>
      <c r="K27" s="34">
        <v>761</v>
      </c>
      <c r="L27" s="34">
        <v>761</v>
      </c>
      <c r="M27" s="34">
        <v>762</v>
      </c>
      <c r="N27" s="33">
        <v>762</v>
      </c>
      <c r="O27" s="34">
        <v>763</v>
      </c>
      <c r="P27" s="34">
        <v>216</v>
      </c>
      <c r="Q27" s="34">
        <v>762</v>
      </c>
      <c r="R27" s="34">
        <v>762</v>
      </c>
      <c r="S27" s="35">
        <v>761</v>
      </c>
      <c r="T27" s="36">
        <f>SUM(B27:S27)</f>
        <v>12077</v>
      </c>
      <c r="U27" s="2">
        <f>((T25*1000)/T27)/7</f>
        <v>143.30546729911637</v>
      </c>
    </row>
    <row r="28" spans="1:32" s="2" customFormat="1" ht="33" customHeight="1" x14ac:dyDescent="0.25">
      <c r="A28" s="95" t="s">
        <v>21</v>
      </c>
      <c r="B28" s="210">
        <f>((B27*B26)*7/1000/7)</f>
        <v>111.2582</v>
      </c>
      <c r="C28" s="38">
        <f t="shared" ref="C28:S28" si="4">((C27*C26)*7/1000/7)</f>
        <v>112.00840000000001</v>
      </c>
      <c r="D28" s="38">
        <f t="shared" si="4"/>
        <v>30.594500000000004</v>
      </c>
      <c r="E28" s="38">
        <f t="shared" si="4"/>
        <v>114.90779999999999</v>
      </c>
      <c r="F28" s="38">
        <f t="shared" si="4"/>
        <v>118.87540000000001</v>
      </c>
      <c r="G28" s="231">
        <f t="shared" si="4"/>
        <v>114.6789</v>
      </c>
      <c r="H28" s="38">
        <f t="shared" si="4"/>
        <v>110.18520000000001</v>
      </c>
      <c r="I28" s="38">
        <f t="shared" si="4"/>
        <v>118.33199999999998</v>
      </c>
      <c r="J28" s="38">
        <f t="shared" si="4"/>
        <v>31.334800000000005</v>
      </c>
      <c r="K28" s="38">
        <f t="shared" si="4"/>
        <v>118.41159999999999</v>
      </c>
      <c r="L28" s="38">
        <f t="shared" si="4"/>
        <v>118.25940000000001</v>
      </c>
      <c r="M28" s="38">
        <f t="shared" si="4"/>
        <v>108.88980000000001</v>
      </c>
      <c r="N28" s="37">
        <f t="shared" si="4"/>
        <v>114.9096</v>
      </c>
      <c r="O28" s="38">
        <f t="shared" si="4"/>
        <v>118.9517</v>
      </c>
      <c r="P28" s="38">
        <f t="shared" si="4"/>
        <v>30.672000000000001</v>
      </c>
      <c r="Q28" s="38">
        <f t="shared" si="4"/>
        <v>114.14760000000001</v>
      </c>
      <c r="R28" s="38">
        <f t="shared" si="4"/>
        <v>113.919</v>
      </c>
      <c r="S28" s="39">
        <f t="shared" si="4"/>
        <v>105.018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778.80740000000003</v>
      </c>
      <c r="C29" s="42">
        <f t="shared" si="5"/>
        <v>784.05880000000002</v>
      </c>
      <c r="D29" s="42">
        <f t="shared" si="5"/>
        <v>214.16150000000002</v>
      </c>
      <c r="E29" s="42">
        <f>((E27*E26)*7)/1000</f>
        <v>804.3546</v>
      </c>
      <c r="F29" s="42">
        <f>((F27*F26)*7)/1000</f>
        <v>832.12780000000009</v>
      </c>
      <c r="G29" s="232">
        <f>((G27*G26)*7)/1000</f>
        <v>802.75229999999999</v>
      </c>
      <c r="H29" s="42">
        <f t="shared" ref="H29" si="6">((H27*H26)*7)/1000</f>
        <v>771.29640000000006</v>
      </c>
      <c r="I29" s="42">
        <f>((I27*I26)*7)/1000</f>
        <v>828.32399999999984</v>
      </c>
      <c r="J29" s="42">
        <f t="shared" ref="J29:M29" si="7">((J27*J26)*7)/1000</f>
        <v>219.34360000000004</v>
      </c>
      <c r="K29" s="42">
        <f t="shared" si="7"/>
        <v>828.88119999999992</v>
      </c>
      <c r="L29" s="42">
        <f t="shared" si="7"/>
        <v>827.81580000000008</v>
      </c>
      <c r="M29" s="42">
        <f t="shared" si="7"/>
        <v>762.22860000000003</v>
      </c>
      <c r="N29" s="41">
        <f>((N27*N26)*7)/1000</f>
        <v>804.36720000000003</v>
      </c>
      <c r="O29" s="42">
        <f>((O27*O26)*7)/1000</f>
        <v>832.66190000000006</v>
      </c>
      <c r="P29" s="42">
        <f t="shared" ref="P29:S29" si="8">((P27*P26)*7)/1000</f>
        <v>214.70400000000001</v>
      </c>
      <c r="Q29" s="42">
        <f t="shared" si="8"/>
        <v>799.03320000000008</v>
      </c>
      <c r="R29" s="43">
        <f t="shared" si="8"/>
        <v>797.43299999999999</v>
      </c>
      <c r="S29" s="44">
        <f t="shared" si="8"/>
        <v>735.12599999999998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142.48571428571429</v>
      </c>
      <c r="C30" s="47">
        <f t="shared" si="9"/>
        <v>144.44285714285715</v>
      </c>
      <c r="D30" s="47">
        <f t="shared" si="9"/>
        <v>138.57142857142858</v>
      </c>
      <c r="E30" s="47">
        <f>+(E25/E27)/7*1000</f>
        <v>143.78571428571428</v>
      </c>
      <c r="F30" s="47">
        <f t="shared" ref="F30:H30" si="10">+(F25/F27)/7*1000</f>
        <v>146.51428571428573</v>
      </c>
      <c r="G30" s="233">
        <f t="shared" si="10"/>
        <v>143.30000000000001</v>
      </c>
      <c r="H30" s="47">
        <f t="shared" si="10"/>
        <v>141.28571428571431</v>
      </c>
      <c r="I30" s="47">
        <f>+(I25/I27)/7*1000</f>
        <v>147.62857142857141</v>
      </c>
      <c r="J30" s="47">
        <f t="shared" ref="J30:M30" si="11">+(J25/J27)/7*1000</f>
        <v>140.31428571428572</v>
      </c>
      <c r="K30" s="47">
        <f t="shared" si="11"/>
        <v>148.30000000000001</v>
      </c>
      <c r="L30" s="47">
        <f t="shared" si="11"/>
        <v>146.22857142857143</v>
      </c>
      <c r="M30" s="47">
        <f t="shared" si="11"/>
        <v>135.75714285714287</v>
      </c>
      <c r="N30" s="46">
        <f>+(N25/N27)/7*1000</f>
        <v>143.41428571428568</v>
      </c>
      <c r="O30" s="47">
        <f t="shared" ref="O30:S30" si="12">+(O25/O27)/7*1000</f>
        <v>147.41428571428568</v>
      </c>
      <c r="P30" s="47">
        <f t="shared" si="12"/>
        <v>139.25714285714284</v>
      </c>
      <c r="Q30" s="47">
        <f t="shared" si="12"/>
        <v>143.84285714285713</v>
      </c>
      <c r="R30" s="47">
        <f t="shared" si="12"/>
        <v>144.17142857142858</v>
      </c>
      <c r="S30" s="48">
        <f t="shared" si="12"/>
        <v>134.34285714285716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2" t="s">
        <v>8</v>
      </c>
      <c r="M36" s="453"/>
      <c r="N36" s="453"/>
      <c r="O36" s="453"/>
      <c r="P36" s="453"/>
      <c r="Q36" s="45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85.686700000000002</v>
      </c>
      <c r="C39" s="79">
        <v>85.902600000000007</v>
      </c>
      <c r="D39" s="79">
        <v>27.735000000000003</v>
      </c>
      <c r="E39" s="79">
        <v>84.614400000000003</v>
      </c>
      <c r="F39" s="79">
        <v>83.7</v>
      </c>
      <c r="G39" s="79">
        <v>83.092500000000001</v>
      </c>
      <c r="H39" s="79"/>
      <c r="I39" s="101">
        <f t="shared" ref="I39:I46" si="13">SUM(B39:H39)</f>
        <v>450.73120000000006</v>
      </c>
      <c r="J39" s="138"/>
      <c r="K39" s="91" t="s">
        <v>12</v>
      </c>
      <c r="L39" s="79">
        <v>7.5</v>
      </c>
      <c r="M39" s="79">
        <v>7.5</v>
      </c>
      <c r="N39" s="79">
        <v>2.4</v>
      </c>
      <c r="O39" s="79">
        <v>7.4</v>
      </c>
      <c r="P39" s="79">
        <v>7.4</v>
      </c>
      <c r="Q39" s="79">
        <v>7.4</v>
      </c>
      <c r="R39" s="101">
        <f t="shared" ref="R39:R46" si="14">SUM(L39:Q39)</f>
        <v>39.599999999999994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85.686700000000002</v>
      </c>
      <c r="C40" s="79">
        <v>85.902600000000007</v>
      </c>
      <c r="D40" s="79">
        <v>27.735000000000003</v>
      </c>
      <c r="E40" s="79">
        <v>84.614400000000003</v>
      </c>
      <c r="F40" s="79">
        <v>83.7</v>
      </c>
      <c r="G40" s="79">
        <v>83.092500000000001</v>
      </c>
      <c r="H40" s="79"/>
      <c r="I40" s="101">
        <f t="shared" si="13"/>
        <v>450.73120000000006</v>
      </c>
      <c r="J40" s="2"/>
      <c r="K40" s="92" t="s">
        <v>13</v>
      </c>
      <c r="L40" s="79">
        <v>7.5</v>
      </c>
      <c r="M40" s="79">
        <v>7.5</v>
      </c>
      <c r="N40" s="79">
        <v>2.4</v>
      </c>
      <c r="O40" s="79">
        <v>7.4</v>
      </c>
      <c r="P40" s="79">
        <v>7.4</v>
      </c>
      <c r="Q40" s="79">
        <v>7.4</v>
      </c>
      <c r="R40" s="101">
        <f t="shared" si="14"/>
        <v>39.599999999999994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80">
        <v>87.63600000000001</v>
      </c>
      <c r="C41" s="23">
        <v>87.942300000000003</v>
      </c>
      <c r="D41" s="23">
        <v>28.116000000000003</v>
      </c>
      <c r="E41" s="23">
        <v>86.859100000000012</v>
      </c>
      <c r="F41" s="23">
        <v>83.7</v>
      </c>
      <c r="G41" s="23">
        <v>83.092500000000001</v>
      </c>
      <c r="H41" s="23"/>
      <c r="I41" s="101">
        <f t="shared" si="13"/>
        <v>457.34590000000003</v>
      </c>
      <c r="J41" s="2"/>
      <c r="K41" s="91" t="s">
        <v>14</v>
      </c>
      <c r="L41" s="79">
        <v>7.5</v>
      </c>
      <c r="M41" s="79">
        <v>7.5</v>
      </c>
      <c r="N41" s="79">
        <v>2.4</v>
      </c>
      <c r="O41" s="79">
        <v>7.4</v>
      </c>
      <c r="P41" s="79">
        <v>7.4</v>
      </c>
      <c r="Q41" s="79">
        <v>7.4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79">
        <v>87.63600000000001</v>
      </c>
      <c r="C42" s="79">
        <v>87.942300000000003</v>
      </c>
      <c r="D42" s="79">
        <v>28.116000000000003</v>
      </c>
      <c r="E42" s="79">
        <v>86.859100000000012</v>
      </c>
      <c r="F42" s="79">
        <v>85.995000000000005</v>
      </c>
      <c r="G42" s="79">
        <v>85.454999999999998</v>
      </c>
      <c r="H42" s="79"/>
      <c r="I42" s="101">
        <f t="shared" si="13"/>
        <v>462.0034</v>
      </c>
      <c r="J42" s="2"/>
      <c r="K42" s="92" t="s">
        <v>15</v>
      </c>
      <c r="L42" s="79">
        <v>7.5</v>
      </c>
      <c r="M42" s="79">
        <v>7.5</v>
      </c>
      <c r="N42" s="79">
        <v>2.2999999999999998</v>
      </c>
      <c r="O42" s="79">
        <v>7.2</v>
      </c>
      <c r="P42" s="79">
        <v>7.4</v>
      </c>
      <c r="Q42" s="79">
        <v>7.4</v>
      </c>
      <c r="R42" s="101">
        <f t="shared" si="14"/>
        <v>39.299999999999997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87.63600000000001</v>
      </c>
      <c r="C43" s="79">
        <v>87.942300000000003</v>
      </c>
      <c r="D43" s="79">
        <v>28.116000000000003</v>
      </c>
      <c r="E43" s="79">
        <v>86.859100000000012</v>
      </c>
      <c r="F43" s="79">
        <v>85.995000000000005</v>
      </c>
      <c r="G43" s="79">
        <v>85.454999999999998</v>
      </c>
      <c r="H43" s="79"/>
      <c r="I43" s="101">
        <f t="shared" si="13"/>
        <v>462.0034</v>
      </c>
      <c r="J43" s="2"/>
      <c r="K43" s="91" t="s">
        <v>16</v>
      </c>
      <c r="L43" s="79">
        <v>7.5</v>
      </c>
      <c r="M43" s="79">
        <v>7.5</v>
      </c>
      <c r="N43" s="79">
        <v>2.2999999999999998</v>
      </c>
      <c r="O43" s="79">
        <v>7.2</v>
      </c>
      <c r="P43" s="79">
        <v>7.4</v>
      </c>
      <c r="Q43" s="79">
        <v>7.4</v>
      </c>
      <c r="R43" s="101">
        <f t="shared" si="14"/>
        <v>39.299999999999997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89.981000000000009</v>
      </c>
      <c r="C44" s="79">
        <v>90.447199999999995</v>
      </c>
      <c r="D44" s="79">
        <v>28.840199999999999</v>
      </c>
      <c r="E44" s="79">
        <v>89.431700000000006</v>
      </c>
      <c r="F44" s="79">
        <v>88.695000000000007</v>
      </c>
      <c r="G44" s="79">
        <v>85.454999999999998</v>
      </c>
      <c r="H44" s="79"/>
      <c r="I44" s="101">
        <f t="shared" si="13"/>
        <v>472.8501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7.3</v>
      </c>
      <c r="P44" s="79">
        <v>7.4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89.981000000000009</v>
      </c>
      <c r="C45" s="79">
        <v>90.447199999999995</v>
      </c>
      <c r="D45" s="79">
        <v>28.840199999999999</v>
      </c>
      <c r="E45" s="79">
        <v>89.431700000000006</v>
      </c>
      <c r="F45" s="79">
        <v>88.695000000000007</v>
      </c>
      <c r="G45" s="79">
        <v>85.454999999999998</v>
      </c>
      <c r="H45" s="79"/>
      <c r="I45" s="101">
        <f t="shared" si="13"/>
        <v>472.8501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7.3</v>
      </c>
      <c r="P45" s="79">
        <v>7.5</v>
      </c>
      <c r="Q45" s="79">
        <v>7.5</v>
      </c>
      <c r="R45" s="101">
        <f t="shared" si="14"/>
        <v>39.9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614.24340000000007</v>
      </c>
      <c r="C46" s="27">
        <f t="shared" si="15"/>
        <v>616.52649999999994</v>
      </c>
      <c r="D46" s="27">
        <f t="shared" si="15"/>
        <v>197.49840000000003</v>
      </c>
      <c r="E46" s="27">
        <f t="shared" si="15"/>
        <v>608.66949999999997</v>
      </c>
      <c r="F46" s="27">
        <f t="shared" si="15"/>
        <v>600.48</v>
      </c>
      <c r="G46" s="27">
        <f t="shared" si="15"/>
        <v>591.09749999999997</v>
      </c>
      <c r="H46" s="27">
        <f t="shared" si="15"/>
        <v>0</v>
      </c>
      <c r="I46" s="101">
        <f t="shared" si="13"/>
        <v>3228.5153</v>
      </c>
      <c r="K46" s="77" t="s">
        <v>10</v>
      </c>
      <c r="L46" s="81">
        <f t="shared" ref="L46:Q46" si="16">SUM(L39:L45)</f>
        <v>52.7</v>
      </c>
      <c r="M46" s="27">
        <f t="shared" si="16"/>
        <v>52.7</v>
      </c>
      <c r="N46" s="27">
        <f t="shared" si="16"/>
        <v>16.600000000000001</v>
      </c>
      <c r="O46" s="27">
        <f t="shared" si="16"/>
        <v>51.199999999999996</v>
      </c>
      <c r="P46" s="27">
        <f t="shared" si="16"/>
        <v>51.9</v>
      </c>
      <c r="Q46" s="27">
        <f t="shared" si="16"/>
        <v>51.9</v>
      </c>
      <c r="R46" s="101">
        <f t="shared" si="14"/>
        <v>277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134.30000000000001</v>
      </c>
      <c r="C47" s="30">
        <v>133.6</v>
      </c>
      <c r="D47" s="30">
        <v>135.4</v>
      </c>
      <c r="E47" s="30">
        <v>132.1</v>
      </c>
      <c r="F47" s="30">
        <v>131.4</v>
      </c>
      <c r="G47" s="30">
        <v>126.6</v>
      </c>
      <c r="H47" s="30"/>
      <c r="I47" s="102">
        <f>+((I46/I48)/7)*1000</f>
        <v>128.58000318610857</v>
      </c>
      <c r="K47" s="110" t="s">
        <v>19</v>
      </c>
      <c r="L47" s="82">
        <v>132</v>
      </c>
      <c r="M47" s="30">
        <v>132</v>
      </c>
      <c r="N47" s="30">
        <v>132</v>
      </c>
      <c r="O47" s="30">
        <v>130.5</v>
      </c>
      <c r="P47" s="30">
        <v>130</v>
      </c>
      <c r="Q47" s="30">
        <v>130</v>
      </c>
      <c r="R47" s="102">
        <f>+((R46/R48)/7)*1000</f>
        <v>131.03122043519394</v>
      </c>
      <c r="S47" s="63"/>
      <c r="T47" s="63"/>
    </row>
    <row r="48" spans="1:30" ht="33.75" customHeight="1" x14ac:dyDescent="0.25">
      <c r="A48" s="94" t="s">
        <v>20</v>
      </c>
      <c r="B48" s="83">
        <v>670</v>
      </c>
      <c r="C48" s="34">
        <v>677</v>
      </c>
      <c r="D48" s="34">
        <v>213</v>
      </c>
      <c r="E48" s="34">
        <v>677</v>
      </c>
      <c r="F48" s="34">
        <v>675</v>
      </c>
      <c r="G48" s="34">
        <v>675</v>
      </c>
      <c r="H48" s="34"/>
      <c r="I48" s="103">
        <f>SUM(B48:H48)</f>
        <v>3587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57</v>
      </c>
      <c r="R48" s="112">
        <f>SUM(L48:Q48)</f>
        <v>302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89.981000000000009</v>
      </c>
      <c r="C49" s="38">
        <f t="shared" si="17"/>
        <v>90.447199999999995</v>
      </c>
      <c r="D49" s="38">
        <f t="shared" si="17"/>
        <v>28.840199999999999</v>
      </c>
      <c r="E49" s="38">
        <f t="shared" si="17"/>
        <v>89.431700000000006</v>
      </c>
      <c r="F49" s="38">
        <f t="shared" si="17"/>
        <v>88.695000000000007</v>
      </c>
      <c r="G49" s="38">
        <f t="shared" si="17"/>
        <v>85.454999999999998</v>
      </c>
      <c r="H49" s="38">
        <f t="shared" si="17"/>
        <v>0</v>
      </c>
      <c r="I49" s="104">
        <f>((I46*1000)/I48)/7</f>
        <v>128.58000318610854</v>
      </c>
      <c r="K49" s="95" t="s">
        <v>21</v>
      </c>
      <c r="L49" s="84">
        <f t="shared" ref="L49:Q49" si="18">((L48*L47)*7/1000-L39-L40-L41)/4</f>
        <v>7.5419999999999998</v>
      </c>
      <c r="M49" s="38">
        <f t="shared" si="18"/>
        <v>7.5419999999999998</v>
      </c>
      <c r="N49" s="38">
        <f t="shared" si="18"/>
        <v>2.3580000000000001</v>
      </c>
      <c r="O49" s="38">
        <f t="shared" si="18"/>
        <v>7.2390000000000008</v>
      </c>
      <c r="P49" s="38">
        <f t="shared" si="18"/>
        <v>7.4175000000000004</v>
      </c>
      <c r="Q49" s="38">
        <f t="shared" si="18"/>
        <v>7.4175000000000004</v>
      </c>
      <c r="R49" s="113">
        <f>((R46*1000)/R48)/7</f>
        <v>131.03122043519394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629.86700000000008</v>
      </c>
      <c r="C50" s="42">
        <f t="shared" si="19"/>
        <v>633.13040000000001</v>
      </c>
      <c r="D50" s="42">
        <f t="shared" si="19"/>
        <v>201.88139999999999</v>
      </c>
      <c r="E50" s="42">
        <f t="shared" si="19"/>
        <v>626.02190000000007</v>
      </c>
      <c r="F50" s="42">
        <f t="shared" si="19"/>
        <v>620.86500000000001</v>
      </c>
      <c r="G50" s="42">
        <f t="shared" si="19"/>
        <v>598.18499999999995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52.667999999999999</v>
      </c>
      <c r="M50" s="42">
        <f t="shared" si="20"/>
        <v>52.667999999999999</v>
      </c>
      <c r="N50" s="42">
        <f t="shared" si="20"/>
        <v>16.632000000000001</v>
      </c>
      <c r="O50" s="42">
        <f t="shared" si="20"/>
        <v>51.155999999999999</v>
      </c>
      <c r="P50" s="42">
        <f t="shared" si="20"/>
        <v>51.87</v>
      </c>
      <c r="Q50" s="42">
        <f t="shared" si="20"/>
        <v>51.87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130.96874200426439</v>
      </c>
      <c r="C51" s="47">
        <f t="shared" si="21"/>
        <v>130.09632833931209</v>
      </c>
      <c r="D51" s="47">
        <f t="shared" si="21"/>
        <v>132.46036217303825</v>
      </c>
      <c r="E51" s="47">
        <f t="shared" si="21"/>
        <v>128.43838362523738</v>
      </c>
      <c r="F51" s="47">
        <f t="shared" si="21"/>
        <v>127.0857142857143</v>
      </c>
      <c r="G51" s="47">
        <f t="shared" si="21"/>
        <v>125.1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132.08020050125316</v>
      </c>
      <c r="M51" s="47">
        <f t="shared" si="22"/>
        <v>132.08020050125316</v>
      </c>
      <c r="N51" s="47">
        <f t="shared" si="22"/>
        <v>131.74603174603175</v>
      </c>
      <c r="O51" s="47">
        <f t="shared" si="22"/>
        <v>130.61224489795916</v>
      </c>
      <c r="P51" s="47">
        <f t="shared" si="22"/>
        <v>130.07518796992483</v>
      </c>
      <c r="Q51" s="47">
        <f t="shared" si="22"/>
        <v>130.07518796992483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72" t="s">
        <v>70</v>
      </c>
      <c r="C55" s="473"/>
      <c r="D55" s="473"/>
      <c r="E55" s="473"/>
      <c r="F55" s="473"/>
      <c r="G55" s="474"/>
      <c r="H55" s="472" t="s">
        <v>71</v>
      </c>
      <c r="I55" s="473"/>
      <c r="J55" s="473"/>
      <c r="K55" s="473"/>
      <c r="L55" s="473"/>
      <c r="M55" s="474"/>
      <c r="N55" s="472" t="s">
        <v>8</v>
      </c>
      <c r="O55" s="473"/>
      <c r="P55" s="473"/>
      <c r="Q55" s="473"/>
      <c r="R55" s="473"/>
      <c r="S55" s="47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8.6999999999999993</v>
      </c>
      <c r="C58" s="79">
        <v>8.6999999999999993</v>
      </c>
      <c r="D58" s="79">
        <v>2.4</v>
      </c>
      <c r="E58" s="79">
        <v>8.6999999999999993</v>
      </c>
      <c r="F58" s="79">
        <v>8.6999999999999993</v>
      </c>
      <c r="G58" s="221">
        <v>8.5</v>
      </c>
      <c r="H58" s="22">
        <v>8.6999999999999993</v>
      </c>
      <c r="I58" s="79">
        <v>8.6</v>
      </c>
      <c r="J58" s="79">
        <v>2.4</v>
      </c>
      <c r="K58" s="79">
        <v>8.6</v>
      </c>
      <c r="L58" s="79">
        <v>8.5</v>
      </c>
      <c r="M58" s="221">
        <v>8.5</v>
      </c>
      <c r="N58" s="22">
        <v>8.6</v>
      </c>
      <c r="O58" s="79">
        <v>8.5</v>
      </c>
      <c r="P58" s="79">
        <v>2.4</v>
      </c>
      <c r="Q58" s="79">
        <v>8.6</v>
      </c>
      <c r="R58" s="79">
        <v>8.6</v>
      </c>
      <c r="S58" s="221">
        <v>8.6</v>
      </c>
      <c r="T58" s="101">
        <f t="shared" ref="T58:T65" si="23">SUM(B58:S58)</f>
        <v>136.29999999999998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8.6999999999999993</v>
      </c>
      <c r="C59" s="79">
        <v>8.6999999999999993</v>
      </c>
      <c r="D59" s="79">
        <v>2.4</v>
      </c>
      <c r="E59" s="79">
        <v>8.6999999999999993</v>
      </c>
      <c r="F59" s="79">
        <v>8.6999999999999993</v>
      </c>
      <c r="G59" s="221">
        <v>8.5</v>
      </c>
      <c r="H59" s="22">
        <v>8.6999999999999993</v>
      </c>
      <c r="I59" s="79">
        <v>8.6</v>
      </c>
      <c r="J59" s="79">
        <v>2.4</v>
      </c>
      <c r="K59" s="79">
        <v>8.6</v>
      </c>
      <c r="L59" s="79">
        <v>8.5</v>
      </c>
      <c r="M59" s="221">
        <v>8.5</v>
      </c>
      <c r="N59" s="22">
        <v>8.6</v>
      </c>
      <c r="O59" s="79">
        <v>8.5</v>
      </c>
      <c r="P59" s="79">
        <v>2.4</v>
      </c>
      <c r="Q59" s="79">
        <v>8.6</v>
      </c>
      <c r="R59" s="79">
        <v>8.6</v>
      </c>
      <c r="S59" s="221">
        <v>8.6</v>
      </c>
      <c r="T59" s="101">
        <f t="shared" si="23"/>
        <v>136.29999999999998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8.6</v>
      </c>
      <c r="T60" s="101">
        <f t="shared" si="23"/>
        <v>136.29999999999998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8.6999999999999993</v>
      </c>
      <c r="D61" s="23">
        <v>2.2999999999999998</v>
      </c>
      <c r="E61" s="79">
        <v>8.6999999999999993</v>
      </c>
      <c r="F61" s="79">
        <v>8.6999999999999993</v>
      </c>
      <c r="G61" s="221">
        <v>8.4</v>
      </c>
      <c r="H61" s="22">
        <v>8.6</v>
      </c>
      <c r="I61" s="79">
        <v>8.6</v>
      </c>
      <c r="J61" s="23">
        <v>2.4</v>
      </c>
      <c r="K61" s="23">
        <v>8.5</v>
      </c>
      <c r="L61" s="23">
        <v>8.5</v>
      </c>
      <c r="M61" s="24">
        <v>8.5</v>
      </c>
      <c r="N61" s="22">
        <v>8.6</v>
      </c>
      <c r="O61" s="23">
        <v>8.4</v>
      </c>
      <c r="P61" s="23">
        <v>2.4</v>
      </c>
      <c r="Q61" s="23">
        <v>8.5</v>
      </c>
      <c r="R61" s="23">
        <v>8.5</v>
      </c>
      <c r="S61" s="24">
        <v>8.1999999999999993</v>
      </c>
      <c r="T61" s="101">
        <f t="shared" si="23"/>
        <v>135.19999999999999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23">
        <v>2.4</v>
      </c>
      <c r="E62" s="79">
        <v>8.6999999999999993</v>
      </c>
      <c r="F62" s="79">
        <v>8.6999999999999993</v>
      </c>
      <c r="G62" s="221">
        <v>8.5</v>
      </c>
      <c r="H62" s="22">
        <v>8.6</v>
      </c>
      <c r="I62" s="79">
        <v>8.6</v>
      </c>
      <c r="J62" s="23">
        <v>2.4</v>
      </c>
      <c r="K62" s="23">
        <v>8.5</v>
      </c>
      <c r="L62" s="23">
        <v>8.5</v>
      </c>
      <c r="M62" s="24">
        <v>8.5</v>
      </c>
      <c r="N62" s="22">
        <v>8.6</v>
      </c>
      <c r="O62" s="23">
        <v>8.4</v>
      </c>
      <c r="P62" s="23">
        <v>2.4</v>
      </c>
      <c r="Q62" s="23">
        <v>8.5</v>
      </c>
      <c r="R62" s="23">
        <v>8.5</v>
      </c>
      <c r="S62" s="24">
        <v>8.1999999999999993</v>
      </c>
      <c r="T62" s="101">
        <f t="shared" si="23"/>
        <v>135.5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23">
        <v>2.4</v>
      </c>
      <c r="E63" s="79">
        <v>8.6999999999999993</v>
      </c>
      <c r="F63" s="79">
        <v>8.6999999999999993</v>
      </c>
      <c r="G63" s="221">
        <v>8.5</v>
      </c>
      <c r="H63" s="22">
        <v>8.6</v>
      </c>
      <c r="I63" s="79">
        <v>8.6</v>
      </c>
      <c r="J63" s="23">
        <v>2.4</v>
      </c>
      <c r="K63" s="23">
        <v>8.5</v>
      </c>
      <c r="L63" s="23">
        <v>8.5</v>
      </c>
      <c r="M63" s="24">
        <v>8.5</v>
      </c>
      <c r="N63" s="22">
        <v>8.6</v>
      </c>
      <c r="O63" s="23">
        <v>8.4</v>
      </c>
      <c r="P63" s="23">
        <v>2.4</v>
      </c>
      <c r="Q63" s="23">
        <v>8.5</v>
      </c>
      <c r="R63" s="23">
        <v>8.5</v>
      </c>
      <c r="S63" s="24">
        <v>8.1999999999999993</v>
      </c>
      <c r="T63" s="101">
        <f t="shared" si="23"/>
        <v>135.5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23">
        <v>2.4</v>
      </c>
      <c r="E64" s="79">
        <v>8.8000000000000007</v>
      </c>
      <c r="F64" s="79">
        <v>8.8000000000000007</v>
      </c>
      <c r="G64" s="221">
        <v>8.5</v>
      </c>
      <c r="H64" s="22">
        <v>8.6</v>
      </c>
      <c r="I64" s="79">
        <v>8.6999999999999993</v>
      </c>
      <c r="J64" s="23">
        <v>2.5</v>
      </c>
      <c r="K64" s="23">
        <v>8.5</v>
      </c>
      <c r="L64" s="23">
        <v>8.6</v>
      </c>
      <c r="M64" s="24">
        <v>8.6</v>
      </c>
      <c r="N64" s="22">
        <v>8.6999999999999993</v>
      </c>
      <c r="O64" s="23">
        <v>8.4</v>
      </c>
      <c r="P64" s="23">
        <v>2.5</v>
      </c>
      <c r="Q64" s="23">
        <v>8.5</v>
      </c>
      <c r="R64" s="23">
        <v>8.5</v>
      </c>
      <c r="S64" s="24">
        <v>8.3000000000000007</v>
      </c>
      <c r="T64" s="101">
        <f t="shared" si="23"/>
        <v>136.5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</v>
      </c>
      <c r="C65" s="27">
        <f t="shared" ref="C65:S65" si="24">SUM(C58:C64)</f>
        <v>61.199999999999989</v>
      </c>
      <c r="D65" s="27">
        <f t="shared" si="24"/>
        <v>16.7</v>
      </c>
      <c r="E65" s="27">
        <f t="shared" si="24"/>
        <v>61</v>
      </c>
      <c r="F65" s="27">
        <f t="shared" si="24"/>
        <v>61</v>
      </c>
      <c r="G65" s="28">
        <f t="shared" si="24"/>
        <v>59.4</v>
      </c>
      <c r="H65" s="26">
        <f t="shared" si="24"/>
        <v>60.5</v>
      </c>
      <c r="I65" s="27">
        <f t="shared" si="24"/>
        <v>60.3</v>
      </c>
      <c r="J65" s="27">
        <f t="shared" si="24"/>
        <v>16.899999999999999</v>
      </c>
      <c r="K65" s="27">
        <f t="shared" si="24"/>
        <v>59.8</v>
      </c>
      <c r="L65" s="27">
        <f t="shared" si="24"/>
        <v>59.6</v>
      </c>
      <c r="M65" s="28">
        <f t="shared" si="24"/>
        <v>59.6</v>
      </c>
      <c r="N65" s="26">
        <f t="shared" si="24"/>
        <v>60.3</v>
      </c>
      <c r="O65" s="27">
        <f t="shared" si="24"/>
        <v>59.099999999999994</v>
      </c>
      <c r="P65" s="27">
        <f t="shared" si="24"/>
        <v>16.899999999999999</v>
      </c>
      <c r="Q65" s="27">
        <f t="shared" si="24"/>
        <v>59.8</v>
      </c>
      <c r="R65" s="27">
        <f t="shared" si="24"/>
        <v>59.8</v>
      </c>
      <c r="S65" s="28">
        <f t="shared" si="24"/>
        <v>58.7</v>
      </c>
      <c r="T65" s="101">
        <f t="shared" si="23"/>
        <v>951.59999999999991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</v>
      </c>
      <c r="C66" s="30">
        <v>134.5</v>
      </c>
      <c r="D66" s="30">
        <v>132.5</v>
      </c>
      <c r="E66" s="30">
        <v>134</v>
      </c>
      <c r="F66" s="30">
        <v>134</v>
      </c>
      <c r="G66" s="31">
        <v>132.5</v>
      </c>
      <c r="H66" s="29">
        <v>133</v>
      </c>
      <c r="I66" s="30">
        <v>132.5</v>
      </c>
      <c r="J66" s="30">
        <v>134</v>
      </c>
      <c r="K66" s="30">
        <v>131.5</v>
      </c>
      <c r="L66" s="30">
        <v>131</v>
      </c>
      <c r="M66" s="31">
        <v>131</v>
      </c>
      <c r="N66" s="29">
        <v>132.5</v>
      </c>
      <c r="O66" s="30">
        <v>132</v>
      </c>
      <c r="P66" s="30">
        <v>134</v>
      </c>
      <c r="Q66" s="30">
        <v>131.5</v>
      </c>
      <c r="R66" s="30">
        <v>131.5</v>
      </c>
      <c r="S66" s="31">
        <v>131</v>
      </c>
      <c r="T66" s="102">
        <f>+((T65/T67)/7)*1000</f>
        <v>132.49791144527987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((B67*B66)*7/1000-B58-B59-B60)/4</f>
        <v>8.7174999999999976</v>
      </c>
      <c r="C68" s="38">
        <f t="shared" ref="C68:S68" si="25">((C67*C66)*7/1000-C58-C59-C60)/4</f>
        <v>8.7743749999999991</v>
      </c>
      <c r="D68" s="38">
        <f t="shared" si="25"/>
        <v>2.3737499999999998</v>
      </c>
      <c r="E68" s="38">
        <f t="shared" si="25"/>
        <v>8.7174999999999976</v>
      </c>
      <c r="F68" s="38">
        <f t="shared" si="25"/>
        <v>8.7174999999999976</v>
      </c>
      <c r="G68" s="39">
        <f t="shared" si="25"/>
        <v>8.4649999999999999</v>
      </c>
      <c r="H68" s="37">
        <f t="shared" si="25"/>
        <v>8.603749999999998</v>
      </c>
      <c r="I68" s="38">
        <f t="shared" si="25"/>
        <v>8.6218749999999993</v>
      </c>
      <c r="J68" s="38">
        <f t="shared" si="25"/>
        <v>2.4209999999999998</v>
      </c>
      <c r="K68" s="38">
        <f t="shared" si="25"/>
        <v>8.5081249999999997</v>
      </c>
      <c r="L68" s="38">
        <f t="shared" si="25"/>
        <v>8.5262499999999992</v>
      </c>
      <c r="M68" s="39">
        <f t="shared" si="25"/>
        <v>8.5262499999999992</v>
      </c>
      <c r="N68" s="37">
        <f t="shared" si="25"/>
        <v>8.6218749999999993</v>
      </c>
      <c r="O68" s="38">
        <f t="shared" si="25"/>
        <v>8.4090000000000007</v>
      </c>
      <c r="P68" s="38">
        <f t="shared" si="25"/>
        <v>2.4209999999999998</v>
      </c>
      <c r="Q68" s="38">
        <f t="shared" si="25"/>
        <v>8.5081249999999997</v>
      </c>
      <c r="R68" s="38">
        <f t="shared" si="25"/>
        <v>8.5081249999999997</v>
      </c>
      <c r="S68" s="39">
        <f t="shared" si="25"/>
        <v>8.2219999999999995</v>
      </c>
      <c r="T68" s="116">
        <f>((T65*1000)/T67)/7</f>
        <v>132.49791144527984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60.97</v>
      </c>
      <c r="C69" s="42">
        <f>((C67*C66)*7)/1000</f>
        <v>61.197499999999998</v>
      </c>
      <c r="D69" s="42">
        <f>((D67*D66)*7)/1000</f>
        <v>16.695</v>
      </c>
      <c r="E69" s="42">
        <f t="shared" ref="E69:R69" si="26">((E67*E66)*7)/1000</f>
        <v>60.97</v>
      </c>
      <c r="F69" s="42">
        <f t="shared" si="26"/>
        <v>60.97</v>
      </c>
      <c r="G69" s="87">
        <f t="shared" si="26"/>
        <v>59.36</v>
      </c>
      <c r="H69" s="41">
        <f t="shared" si="26"/>
        <v>60.515000000000001</v>
      </c>
      <c r="I69" s="42">
        <f t="shared" si="26"/>
        <v>60.287500000000001</v>
      </c>
      <c r="J69" s="42">
        <f t="shared" si="26"/>
        <v>16.884</v>
      </c>
      <c r="K69" s="42">
        <f t="shared" si="26"/>
        <v>59.832500000000003</v>
      </c>
      <c r="L69" s="42">
        <f t="shared" si="26"/>
        <v>59.604999999999997</v>
      </c>
      <c r="M69" s="87">
        <f t="shared" si="26"/>
        <v>59.604999999999997</v>
      </c>
      <c r="N69" s="41">
        <f t="shared" si="26"/>
        <v>60.287500000000001</v>
      </c>
      <c r="O69" s="42">
        <f t="shared" si="26"/>
        <v>59.136000000000003</v>
      </c>
      <c r="P69" s="42">
        <f t="shared" si="26"/>
        <v>16.884</v>
      </c>
      <c r="Q69" s="42">
        <f t="shared" si="26"/>
        <v>59.832500000000003</v>
      </c>
      <c r="R69" s="42">
        <f t="shared" si="26"/>
        <v>59.832500000000003</v>
      </c>
      <c r="S69" s="87">
        <f>((S67*S66)*7)/1000</f>
        <v>58.688000000000002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134.06593406593407</v>
      </c>
      <c r="C70" s="47">
        <f>+(C65/C67)/7*1000</f>
        <v>134.50549450549448</v>
      </c>
      <c r="D70" s="47">
        <f>+(D65/D67)/7*1000</f>
        <v>132.53968253968253</v>
      </c>
      <c r="E70" s="47">
        <f t="shared" ref="E70:R70" si="27">+(E65/E67)/7*1000</f>
        <v>134.06593406593407</v>
      </c>
      <c r="F70" s="47">
        <f t="shared" si="27"/>
        <v>134.06593406593407</v>
      </c>
      <c r="G70" s="48">
        <f t="shared" si="27"/>
        <v>132.58928571428572</v>
      </c>
      <c r="H70" s="46">
        <f t="shared" si="27"/>
        <v>132.96703296703296</v>
      </c>
      <c r="I70" s="47">
        <f t="shared" si="27"/>
        <v>132.52747252747253</v>
      </c>
      <c r="J70" s="47">
        <f t="shared" si="27"/>
        <v>134.12698412698413</v>
      </c>
      <c r="K70" s="47">
        <f t="shared" si="27"/>
        <v>131.42857142857142</v>
      </c>
      <c r="L70" s="47">
        <f t="shared" si="27"/>
        <v>130.98901098901101</v>
      </c>
      <c r="M70" s="48">
        <f t="shared" si="27"/>
        <v>130.98901098901101</v>
      </c>
      <c r="N70" s="46">
        <f t="shared" si="27"/>
        <v>132.52747252747253</v>
      </c>
      <c r="O70" s="47">
        <f t="shared" si="27"/>
        <v>131.91964285714283</v>
      </c>
      <c r="P70" s="47">
        <f t="shared" si="27"/>
        <v>134.12698412698413</v>
      </c>
      <c r="Q70" s="47">
        <f t="shared" si="27"/>
        <v>131.42857142857142</v>
      </c>
      <c r="R70" s="47">
        <f t="shared" si="27"/>
        <v>131.42857142857142</v>
      </c>
      <c r="S70" s="48">
        <f>+(S65/S67)/7*1000</f>
        <v>131.02678571428572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DF97-FEE8-4E8A-97C6-87FC0E160540}">
  <dimension ref="A1:AQ239"/>
  <sheetViews>
    <sheetView view="pageBreakPreview" topLeftCell="A2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376"/>
      <c r="E3" s="376"/>
      <c r="F3" s="376"/>
      <c r="G3" s="376"/>
      <c r="H3" s="376"/>
      <c r="I3" s="376"/>
      <c r="J3" s="376"/>
      <c r="K3" s="376"/>
      <c r="L3" s="376"/>
      <c r="M3" s="376"/>
      <c r="N3" s="376"/>
      <c r="O3" s="376"/>
      <c r="P3" s="376"/>
      <c r="Q3" s="376"/>
      <c r="R3" s="376"/>
      <c r="S3" s="376"/>
      <c r="T3" s="376"/>
      <c r="U3" s="376"/>
      <c r="V3" s="376"/>
      <c r="W3" s="376"/>
      <c r="X3" s="376"/>
      <c r="Y3" s="2"/>
      <c r="Z3" s="2"/>
      <c r="AA3" s="2"/>
      <c r="AB3" s="2"/>
      <c r="AC3" s="2"/>
      <c r="AD3" s="37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6" t="s">
        <v>1</v>
      </c>
      <c r="B9" s="376"/>
      <c r="C9" s="376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6"/>
      <c r="B10" s="376"/>
      <c r="C10" s="37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6" t="s">
        <v>4</v>
      </c>
      <c r="B11" s="376"/>
      <c r="C11" s="376"/>
      <c r="D11" s="1"/>
      <c r="E11" s="374">
        <v>2</v>
      </c>
      <c r="F11" s="1"/>
      <c r="G11" s="1"/>
      <c r="H11" s="1"/>
      <c r="I11" s="1"/>
      <c r="J11" s="1"/>
      <c r="K11" s="461" t="s">
        <v>112</v>
      </c>
      <c r="L11" s="461"/>
      <c r="M11" s="375"/>
      <c r="N11" s="37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6"/>
      <c r="B12" s="376"/>
      <c r="C12" s="376"/>
      <c r="D12" s="1"/>
      <c r="E12" s="5"/>
      <c r="F12" s="1"/>
      <c r="G12" s="1"/>
      <c r="H12" s="1"/>
      <c r="I12" s="1"/>
      <c r="J12" s="1"/>
      <c r="K12" s="375"/>
      <c r="L12" s="375"/>
      <c r="M12" s="375"/>
      <c r="N12" s="37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6"/>
      <c r="B13" s="376"/>
      <c r="C13" s="376"/>
      <c r="D13" s="376"/>
      <c r="E13" s="376"/>
      <c r="F13" s="376"/>
      <c r="G13" s="376"/>
      <c r="H13" s="376"/>
      <c r="I13" s="376"/>
      <c r="J13" s="376"/>
      <c r="K13" s="376"/>
      <c r="L13" s="375"/>
      <c r="M13" s="375"/>
      <c r="N13" s="375"/>
      <c r="O13" s="375"/>
      <c r="P13" s="375"/>
      <c r="Q13" s="375"/>
      <c r="R13" s="375"/>
      <c r="S13" s="375"/>
      <c r="T13" s="375"/>
      <c r="U13" s="375"/>
      <c r="V13" s="375"/>
      <c r="W13" s="1"/>
      <c r="X13" s="1"/>
      <c r="Y13" s="1"/>
    </row>
    <row r="14" spans="1:30" s="3" customFormat="1" ht="27" thickBot="1" x14ac:dyDescent="0.3">
      <c r="A14" s="37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7"/>
      <c r="F15" s="467"/>
      <c r="G15" s="468"/>
      <c r="H15" s="466" t="s">
        <v>71</v>
      </c>
      <c r="I15" s="467"/>
      <c r="J15" s="467"/>
      <c r="K15" s="467"/>
      <c r="L15" s="467"/>
      <c r="M15" s="468"/>
      <c r="N15" s="469" t="s">
        <v>8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111.2582</v>
      </c>
      <c r="C18" s="23">
        <v>115.59450000000001</v>
      </c>
      <c r="D18" s="23">
        <v>31.372399999999999</v>
      </c>
      <c r="E18" s="23">
        <v>114.90779999999999</v>
      </c>
      <c r="F18" s="122">
        <v>118.87540000000001</v>
      </c>
      <c r="G18" s="24">
        <v>114.6789</v>
      </c>
      <c r="H18" s="23">
        <v>114.3</v>
      </c>
      <c r="I18" s="23">
        <v>118.33199999999998</v>
      </c>
      <c r="J18" s="23">
        <v>31.907400000000003</v>
      </c>
      <c r="K18" s="23">
        <v>123.03389999999999</v>
      </c>
      <c r="L18" s="23">
        <v>118.25940000000001</v>
      </c>
      <c r="M18" s="23">
        <v>112.93920000000003</v>
      </c>
      <c r="N18" s="22">
        <v>114.9096</v>
      </c>
      <c r="O18" s="23">
        <v>123.68229999999998</v>
      </c>
      <c r="P18" s="23">
        <v>30.672000000000001</v>
      </c>
      <c r="Q18" s="23">
        <v>118.17629999999998</v>
      </c>
      <c r="R18" s="23">
        <v>117.9448</v>
      </c>
      <c r="S18" s="24">
        <v>108.9165</v>
      </c>
      <c r="T18" s="25">
        <f t="shared" ref="T18:T25" si="0">SUM(B18:S18)</f>
        <v>1839.7606000000001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114.836</v>
      </c>
      <c r="C19" s="23">
        <v>119.4858</v>
      </c>
      <c r="D19" s="23">
        <v>32.3996</v>
      </c>
      <c r="E19" s="23">
        <v>114.90779999999999</v>
      </c>
      <c r="F19" s="122">
        <v>118.87540000000001</v>
      </c>
      <c r="G19" s="24">
        <v>118.872</v>
      </c>
      <c r="H19" s="23">
        <v>118.71960000000001</v>
      </c>
      <c r="I19" s="23">
        <v>123.196</v>
      </c>
      <c r="J19" s="23">
        <v>33.164099999999998</v>
      </c>
      <c r="K19" s="23">
        <v>123.03389999999999</v>
      </c>
      <c r="L19" s="23">
        <v>123.35809999999999</v>
      </c>
      <c r="M19" s="23">
        <v>117.79679999999998</v>
      </c>
      <c r="N19" s="22">
        <v>119.0244</v>
      </c>
      <c r="O19" s="23">
        <v>123.68229999999998</v>
      </c>
      <c r="P19" s="23">
        <v>31.475999999999999</v>
      </c>
      <c r="Q19" s="23">
        <v>118.17629999999998</v>
      </c>
      <c r="R19" s="23">
        <v>117.9448</v>
      </c>
      <c r="S19" s="24">
        <v>108.9165</v>
      </c>
      <c r="T19" s="25">
        <f t="shared" si="0"/>
        <v>1877.8654000000001</v>
      </c>
      <c r="V19" s="2"/>
      <c r="W19" s="19"/>
    </row>
    <row r="20" spans="1:32" ht="39.75" customHeight="1" x14ac:dyDescent="0.25">
      <c r="A20" s="91" t="s">
        <v>14</v>
      </c>
      <c r="B20" s="76">
        <v>114.836</v>
      </c>
      <c r="C20" s="23">
        <v>119.4858</v>
      </c>
      <c r="D20" s="23">
        <v>32.3996</v>
      </c>
      <c r="E20" s="23">
        <v>118.79209999999999</v>
      </c>
      <c r="F20" s="122">
        <v>118.87540000000001</v>
      </c>
      <c r="G20" s="24">
        <v>123.5202</v>
      </c>
      <c r="H20" s="23">
        <v>123.5202</v>
      </c>
      <c r="I20" s="23">
        <v>123.196</v>
      </c>
      <c r="J20" s="23">
        <v>33.164099999999998</v>
      </c>
      <c r="K20" s="23">
        <v>123.03389999999999</v>
      </c>
      <c r="L20" s="23">
        <v>123.35809999999999</v>
      </c>
      <c r="M20" s="23">
        <v>117.79679999999998</v>
      </c>
      <c r="N20" s="22">
        <v>119.0244</v>
      </c>
      <c r="O20" s="23">
        <v>123.68229999999998</v>
      </c>
      <c r="P20" s="23">
        <v>31.475999999999999</v>
      </c>
      <c r="Q20" s="23">
        <v>118.17629999999998</v>
      </c>
      <c r="R20" s="23">
        <v>122.87179999999999</v>
      </c>
      <c r="S20" s="24">
        <v>113.24279999999997</v>
      </c>
      <c r="T20" s="25">
        <f t="shared" si="0"/>
        <v>1900.4517999999998</v>
      </c>
      <c r="V20" s="2"/>
      <c r="W20" s="19"/>
    </row>
    <row r="21" spans="1:32" ht="39.950000000000003" customHeight="1" x14ac:dyDescent="0.25">
      <c r="A21" s="92" t="s">
        <v>15</v>
      </c>
      <c r="B21" s="76">
        <v>114.836</v>
      </c>
      <c r="C21" s="23">
        <v>119.4858</v>
      </c>
      <c r="D21" s="23">
        <v>32.3996</v>
      </c>
      <c r="E21" s="23">
        <v>118.79209999999999</v>
      </c>
      <c r="F21" s="122">
        <v>118.87540000000001</v>
      </c>
      <c r="G21" s="24">
        <v>123.5202</v>
      </c>
      <c r="H21" s="23">
        <v>123.5202</v>
      </c>
      <c r="I21" s="23">
        <v>123.196</v>
      </c>
      <c r="J21" s="23">
        <v>33.164099999999998</v>
      </c>
      <c r="K21" s="23">
        <v>123.03389999999999</v>
      </c>
      <c r="L21" s="23">
        <v>123.35809999999999</v>
      </c>
      <c r="M21" s="23">
        <v>117.79679999999998</v>
      </c>
      <c r="N21" s="22">
        <v>119.0244</v>
      </c>
      <c r="O21" s="23">
        <v>123.68229999999998</v>
      </c>
      <c r="P21" s="23">
        <v>31.475999999999999</v>
      </c>
      <c r="Q21" s="23">
        <v>118.17629999999998</v>
      </c>
      <c r="R21" s="23">
        <v>122.87179999999999</v>
      </c>
      <c r="S21" s="24">
        <v>113.24279999999997</v>
      </c>
      <c r="T21" s="25">
        <f t="shared" si="0"/>
        <v>1900.4517999999998</v>
      </c>
      <c r="V21" s="2"/>
      <c r="W21" s="19"/>
    </row>
    <row r="22" spans="1:32" ht="39.950000000000003" customHeight="1" x14ac:dyDescent="0.25">
      <c r="A22" s="91" t="s">
        <v>16</v>
      </c>
      <c r="B22" s="76">
        <v>118.864</v>
      </c>
      <c r="C22" s="23">
        <v>119.4858</v>
      </c>
      <c r="D22" s="23">
        <v>32.3996</v>
      </c>
      <c r="E22" s="23">
        <v>123.35809999999999</v>
      </c>
      <c r="F22" s="122">
        <v>123.68229999999998</v>
      </c>
      <c r="G22" s="24">
        <v>123.5202</v>
      </c>
      <c r="H22" s="23">
        <v>123.5202</v>
      </c>
      <c r="I22" s="23">
        <v>123.196</v>
      </c>
      <c r="J22" s="23">
        <v>33.164099999999998</v>
      </c>
      <c r="K22" s="23">
        <v>123.03389999999999</v>
      </c>
      <c r="L22" s="23">
        <v>123.35809999999999</v>
      </c>
      <c r="M22" s="23">
        <v>123.03389999999999</v>
      </c>
      <c r="N22" s="22">
        <v>123.5202</v>
      </c>
      <c r="O22" s="23">
        <v>123.68229999999998</v>
      </c>
      <c r="P22" s="23">
        <v>32.507999999999996</v>
      </c>
      <c r="Q22" s="23">
        <v>118.17629999999998</v>
      </c>
      <c r="R22" s="23">
        <v>122.87179999999999</v>
      </c>
      <c r="S22" s="24">
        <v>117.94860000000001</v>
      </c>
      <c r="T22" s="25">
        <f t="shared" si="0"/>
        <v>1929.3233999999998</v>
      </c>
      <c r="V22" s="2"/>
      <c r="W22" s="19"/>
    </row>
    <row r="23" spans="1:32" ht="39.950000000000003" customHeight="1" x14ac:dyDescent="0.25">
      <c r="A23" s="92" t="s">
        <v>17</v>
      </c>
      <c r="B23" s="76">
        <v>118.864</v>
      </c>
      <c r="C23" s="23">
        <v>123.68229999999998</v>
      </c>
      <c r="D23" s="23">
        <v>32.3996</v>
      </c>
      <c r="E23" s="23">
        <v>123.35809999999999</v>
      </c>
      <c r="F23" s="122">
        <v>123.68229999999998</v>
      </c>
      <c r="G23" s="24">
        <v>123.5202</v>
      </c>
      <c r="H23" s="23">
        <v>123.5202</v>
      </c>
      <c r="I23" s="23">
        <v>123.196</v>
      </c>
      <c r="J23" s="23">
        <v>33.164099999999998</v>
      </c>
      <c r="K23" s="23">
        <v>123.03389999999999</v>
      </c>
      <c r="L23" s="23">
        <v>123.35809999999999</v>
      </c>
      <c r="M23" s="23">
        <v>123.03389999999999</v>
      </c>
      <c r="N23" s="22">
        <v>123.5202</v>
      </c>
      <c r="O23" s="23">
        <v>123.68229999999998</v>
      </c>
      <c r="P23" s="23">
        <v>32.507999999999996</v>
      </c>
      <c r="Q23" s="23">
        <v>123.03389999999999</v>
      </c>
      <c r="R23" s="23">
        <v>122.87179999999999</v>
      </c>
      <c r="S23" s="24">
        <v>117.94860000000001</v>
      </c>
      <c r="T23" s="25">
        <f t="shared" si="0"/>
        <v>1938.3774999999994</v>
      </c>
      <c r="V23" s="2"/>
      <c r="W23" s="19"/>
    </row>
    <row r="24" spans="1:32" ht="39.950000000000003" customHeight="1" x14ac:dyDescent="0.25">
      <c r="A24" s="91" t="s">
        <v>18</v>
      </c>
      <c r="B24" s="76">
        <v>123.196</v>
      </c>
      <c r="C24" s="23">
        <v>123.68229999999998</v>
      </c>
      <c r="D24" s="23">
        <v>34.689399999999999</v>
      </c>
      <c r="E24" s="23">
        <v>123.35809999999999</v>
      </c>
      <c r="F24" s="122">
        <v>123.68229999999998</v>
      </c>
      <c r="G24" s="24">
        <v>123.5202</v>
      </c>
      <c r="H24" s="23">
        <v>123.5202</v>
      </c>
      <c r="I24" s="23">
        <v>123.196</v>
      </c>
      <c r="J24" s="23">
        <v>34.527299999999997</v>
      </c>
      <c r="K24" s="23">
        <v>123.03389999999999</v>
      </c>
      <c r="L24" s="23">
        <v>123.35809999999999</v>
      </c>
      <c r="M24" s="23">
        <v>123.03389999999999</v>
      </c>
      <c r="N24" s="22">
        <v>123.5202</v>
      </c>
      <c r="O24" s="23">
        <v>123.68229999999998</v>
      </c>
      <c r="P24" s="23">
        <v>33.625999999999998</v>
      </c>
      <c r="Q24" s="23">
        <v>123.03389999999999</v>
      </c>
      <c r="R24" s="23">
        <v>122.87179999999999</v>
      </c>
      <c r="S24" s="24">
        <v>123.03389999999999</v>
      </c>
      <c r="T24" s="25">
        <f t="shared" si="0"/>
        <v>1952.5657999999994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816.69020000000012</v>
      </c>
      <c r="C25" s="27">
        <f t="shared" si="1"/>
        <v>840.90229999999985</v>
      </c>
      <c r="D25" s="27">
        <f t="shared" si="1"/>
        <v>228.0598</v>
      </c>
      <c r="E25" s="27">
        <f t="shared" si="1"/>
        <v>837.47410000000002</v>
      </c>
      <c r="F25" s="27">
        <f t="shared" si="1"/>
        <v>846.54849999999988</v>
      </c>
      <c r="G25" s="228">
        <f t="shared" si="1"/>
        <v>851.15190000000007</v>
      </c>
      <c r="H25" s="27">
        <f t="shared" si="1"/>
        <v>850.62060000000008</v>
      </c>
      <c r="I25" s="27">
        <f t="shared" si="1"/>
        <v>857.50800000000004</v>
      </c>
      <c r="J25" s="27">
        <f t="shared" si="1"/>
        <v>232.25519999999997</v>
      </c>
      <c r="K25" s="27">
        <f t="shared" si="1"/>
        <v>861.2373</v>
      </c>
      <c r="L25" s="27">
        <f t="shared" si="1"/>
        <v>858.40800000000002</v>
      </c>
      <c r="M25" s="27">
        <f t="shared" si="1"/>
        <v>835.43129999999996</v>
      </c>
      <c r="N25" s="26">
        <f>SUM(N18:N24)</f>
        <v>842.54340000000013</v>
      </c>
      <c r="O25" s="27">
        <f t="shared" ref="O25:Q25" si="2">SUM(O18:O24)</f>
        <v>865.77609999999981</v>
      </c>
      <c r="P25" s="27">
        <f t="shared" si="2"/>
        <v>223.74199999999999</v>
      </c>
      <c r="Q25" s="27">
        <f t="shared" si="2"/>
        <v>836.94929999999999</v>
      </c>
      <c r="R25" s="27">
        <f>SUM(R18:R24)</f>
        <v>850.24860000000001</v>
      </c>
      <c r="S25" s="28">
        <f t="shared" ref="S25" si="3">SUM(S18:S24)</f>
        <v>803.24970000000008</v>
      </c>
      <c r="T25" s="25">
        <f t="shared" si="0"/>
        <v>13338.7963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156.4</v>
      </c>
      <c r="Q26" s="30">
        <v>162.1</v>
      </c>
      <c r="R26" s="30">
        <v>162.1</v>
      </c>
      <c r="S26" s="31">
        <v>162.1</v>
      </c>
      <c r="T26" s="32">
        <f>+((T25/T27)/7)*1000</f>
        <v>158.09693259532304</v>
      </c>
    </row>
    <row r="27" spans="1:32" s="2" customFormat="1" ht="33" customHeight="1" x14ac:dyDescent="0.25">
      <c r="A27" s="94" t="s">
        <v>20</v>
      </c>
      <c r="B27" s="209">
        <v>760</v>
      </c>
      <c r="C27" s="34">
        <v>763</v>
      </c>
      <c r="D27" s="34">
        <v>214</v>
      </c>
      <c r="E27" s="34">
        <v>761</v>
      </c>
      <c r="F27" s="34">
        <v>763</v>
      </c>
      <c r="G27" s="230">
        <v>762</v>
      </c>
      <c r="H27" s="34">
        <v>762</v>
      </c>
      <c r="I27" s="34">
        <v>760</v>
      </c>
      <c r="J27" s="34">
        <v>213</v>
      </c>
      <c r="K27" s="34">
        <v>759</v>
      </c>
      <c r="L27" s="34">
        <v>761</v>
      </c>
      <c r="M27" s="34">
        <v>759</v>
      </c>
      <c r="N27" s="33">
        <v>762</v>
      </c>
      <c r="O27" s="34">
        <v>763</v>
      </c>
      <c r="P27" s="34">
        <v>215</v>
      </c>
      <c r="Q27" s="34">
        <v>759</v>
      </c>
      <c r="R27" s="34">
        <v>758</v>
      </c>
      <c r="S27" s="35">
        <v>759</v>
      </c>
      <c r="T27" s="36">
        <f>SUM(B27:S27)</f>
        <v>12053</v>
      </c>
      <c r="U27" s="2">
        <f>((T25*1000)/T27)/7</f>
        <v>158.09693259532304</v>
      </c>
    </row>
    <row r="28" spans="1:32" s="2" customFormat="1" ht="33" customHeight="1" x14ac:dyDescent="0.25">
      <c r="A28" s="95" t="s">
        <v>21</v>
      </c>
      <c r="B28" s="210">
        <f>((B27*B26)*7/1000/7)</f>
        <v>123.196</v>
      </c>
      <c r="C28" s="38">
        <f t="shared" ref="C28:S28" si="4">((C27*C26)*7/1000/7)</f>
        <v>123.68229999999998</v>
      </c>
      <c r="D28" s="38">
        <f t="shared" si="4"/>
        <v>34.689399999999999</v>
      </c>
      <c r="E28" s="38">
        <f t="shared" si="4"/>
        <v>123.35809999999999</v>
      </c>
      <c r="F28" s="38">
        <f t="shared" si="4"/>
        <v>123.68229999999998</v>
      </c>
      <c r="G28" s="231">
        <f t="shared" si="4"/>
        <v>123.5202</v>
      </c>
      <c r="H28" s="38">
        <f t="shared" si="4"/>
        <v>123.5202</v>
      </c>
      <c r="I28" s="38">
        <f t="shared" si="4"/>
        <v>123.196</v>
      </c>
      <c r="J28" s="38">
        <f t="shared" si="4"/>
        <v>34.527299999999997</v>
      </c>
      <c r="K28" s="38">
        <f t="shared" si="4"/>
        <v>123.03389999999999</v>
      </c>
      <c r="L28" s="38">
        <f t="shared" si="4"/>
        <v>123.35809999999999</v>
      </c>
      <c r="M28" s="38">
        <f t="shared" si="4"/>
        <v>123.03389999999999</v>
      </c>
      <c r="N28" s="37">
        <f t="shared" si="4"/>
        <v>123.5202</v>
      </c>
      <c r="O28" s="38">
        <f t="shared" si="4"/>
        <v>123.68229999999998</v>
      </c>
      <c r="P28" s="38">
        <f t="shared" si="4"/>
        <v>33.625999999999998</v>
      </c>
      <c r="Q28" s="38">
        <f t="shared" si="4"/>
        <v>123.03389999999999</v>
      </c>
      <c r="R28" s="38">
        <f t="shared" si="4"/>
        <v>122.87179999999999</v>
      </c>
      <c r="S28" s="39">
        <f t="shared" si="4"/>
        <v>123.03389999999999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862.37199999999996</v>
      </c>
      <c r="C29" s="42">
        <f t="shared" si="5"/>
        <v>865.77609999999993</v>
      </c>
      <c r="D29" s="42">
        <f t="shared" si="5"/>
        <v>242.82580000000002</v>
      </c>
      <c r="E29" s="42">
        <f>((E27*E26)*7)/1000</f>
        <v>863.50669999999991</v>
      </c>
      <c r="F29" s="42">
        <f>((F27*F26)*7)/1000</f>
        <v>865.77609999999993</v>
      </c>
      <c r="G29" s="232">
        <f>((G27*G26)*7)/1000</f>
        <v>864.64139999999998</v>
      </c>
      <c r="H29" s="42">
        <f t="shared" ref="H29" si="6">((H27*H26)*7)/1000</f>
        <v>864.64139999999998</v>
      </c>
      <c r="I29" s="42">
        <f>((I27*I26)*7)/1000</f>
        <v>862.37199999999996</v>
      </c>
      <c r="J29" s="42">
        <f t="shared" ref="J29:M29" si="7">((J27*J26)*7)/1000</f>
        <v>241.69109999999998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861.23729999999989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235.38200000000001</v>
      </c>
      <c r="Q29" s="42">
        <f t="shared" si="8"/>
        <v>861.23729999999989</v>
      </c>
      <c r="R29" s="43">
        <f t="shared" si="8"/>
        <v>860.10259999999994</v>
      </c>
      <c r="S29" s="44">
        <f t="shared" si="8"/>
        <v>861.23729999999989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153.51319548872183</v>
      </c>
      <c r="C30" s="47">
        <f t="shared" si="9"/>
        <v>157.44285714285712</v>
      </c>
      <c r="D30" s="47">
        <f t="shared" si="9"/>
        <v>152.24285714285713</v>
      </c>
      <c r="E30" s="47">
        <f>+(E25/E27)/7*1000</f>
        <v>157.21308428759153</v>
      </c>
      <c r="F30" s="47">
        <f t="shared" ref="F30:H30" si="10">+(F25/F27)/7*1000</f>
        <v>158.5</v>
      </c>
      <c r="G30" s="233">
        <f t="shared" si="10"/>
        <v>159.57103487064117</v>
      </c>
      <c r="H30" s="47">
        <f t="shared" si="10"/>
        <v>159.47142857142856</v>
      </c>
      <c r="I30" s="47">
        <f>+(I25/I27)/7*1000</f>
        <v>161.18571428571428</v>
      </c>
      <c r="J30" s="47">
        <f t="shared" ref="J30:M30" si="11">+(J25/J27)/7*1000</f>
        <v>155.77142857142854</v>
      </c>
      <c r="K30" s="47">
        <f t="shared" si="11"/>
        <v>162.1</v>
      </c>
      <c r="L30" s="47">
        <f t="shared" si="11"/>
        <v>161.14285714285717</v>
      </c>
      <c r="M30" s="47">
        <f t="shared" si="11"/>
        <v>157.24285714285716</v>
      </c>
      <c r="N30" s="46">
        <f>+(N25/N27)/7*1000</f>
        <v>157.95714285714288</v>
      </c>
      <c r="O30" s="47">
        <f t="shared" ref="O30:S30" si="12">+(O25/O27)/7*1000</f>
        <v>162.09999999999997</v>
      </c>
      <c r="P30" s="47">
        <f t="shared" si="12"/>
        <v>148.66578073089701</v>
      </c>
      <c r="Q30" s="47">
        <f t="shared" si="12"/>
        <v>157.52857142857144</v>
      </c>
      <c r="R30" s="47">
        <f t="shared" si="12"/>
        <v>160.24285714285713</v>
      </c>
      <c r="S30" s="48">
        <f t="shared" si="12"/>
        <v>151.18571428571428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2" t="s">
        <v>8</v>
      </c>
      <c r="M36" s="453"/>
      <c r="N36" s="453"/>
      <c r="O36" s="453"/>
      <c r="P36" s="453"/>
      <c r="Q36" s="45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89.981000000000009</v>
      </c>
      <c r="C39" s="79">
        <v>90.447199999999995</v>
      </c>
      <c r="D39" s="79">
        <v>28.840199999999999</v>
      </c>
      <c r="E39" s="79">
        <v>92.342799999999997</v>
      </c>
      <c r="F39" s="79">
        <v>88.695000000000007</v>
      </c>
      <c r="G39" s="79">
        <v>85.454999999999998</v>
      </c>
      <c r="H39" s="79"/>
      <c r="I39" s="101">
        <f t="shared" ref="I39:I46" si="13">SUM(B39:H39)</f>
        <v>475.76119999999997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7.3</v>
      </c>
      <c r="P39" s="79">
        <v>7.5</v>
      </c>
      <c r="Q39" s="79">
        <v>7.5</v>
      </c>
      <c r="R39" s="101">
        <f t="shared" ref="R39:R46" si="14">SUM(L39:Q39)</f>
        <v>39.9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92.522700000000015</v>
      </c>
      <c r="C40" s="79">
        <v>92.809799999999981</v>
      </c>
      <c r="D40" s="79">
        <v>29.231999999999996</v>
      </c>
      <c r="E40" s="79">
        <v>92.342799999999997</v>
      </c>
      <c r="F40" s="79">
        <v>88.695000000000007</v>
      </c>
      <c r="G40" s="79">
        <v>85.454999999999998</v>
      </c>
      <c r="H40" s="79"/>
      <c r="I40" s="101">
        <f t="shared" si="13"/>
        <v>481.05729999999994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7.3</v>
      </c>
      <c r="P40" s="79">
        <v>7.5</v>
      </c>
      <c r="Q40" s="79">
        <v>7.5</v>
      </c>
      <c r="R40" s="101">
        <f t="shared" si="14"/>
        <v>39.9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92.522700000000015</v>
      </c>
      <c r="C41" s="79">
        <v>92.809799999999981</v>
      </c>
      <c r="D41" s="79">
        <v>30.114000000000001</v>
      </c>
      <c r="E41" s="79">
        <v>94.671000000000021</v>
      </c>
      <c r="F41" s="79">
        <v>88.695000000000007</v>
      </c>
      <c r="G41" s="79">
        <v>85.454999999999998</v>
      </c>
      <c r="H41" s="23"/>
      <c r="I41" s="101">
        <f t="shared" si="13"/>
        <v>484.26749999999998</v>
      </c>
      <c r="J41" s="2"/>
      <c r="K41" s="91" t="s">
        <v>14</v>
      </c>
      <c r="L41" s="79">
        <v>7.5</v>
      </c>
      <c r="M41" s="79">
        <v>7.5</v>
      </c>
      <c r="N41" s="79">
        <v>2.2999999999999998</v>
      </c>
      <c r="O41" s="79">
        <v>7.4</v>
      </c>
      <c r="P41" s="79">
        <v>7.4</v>
      </c>
      <c r="Q41" s="79">
        <v>7.2</v>
      </c>
      <c r="R41" s="101">
        <f t="shared" si="14"/>
        <v>39.300000000000004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92.522700000000015</v>
      </c>
      <c r="C42" s="79">
        <v>92.809799999999981</v>
      </c>
      <c r="D42" s="79">
        <v>30.114000000000001</v>
      </c>
      <c r="E42" s="79">
        <v>94.671000000000021</v>
      </c>
      <c r="F42" s="79">
        <v>88.695000000000007</v>
      </c>
      <c r="G42" s="79">
        <v>85.454999999999998</v>
      </c>
      <c r="H42" s="79"/>
      <c r="I42" s="101">
        <f t="shared" si="13"/>
        <v>484.26749999999998</v>
      </c>
      <c r="J42" s="2"/>
      <c r="K42" s="92" t="s">
        <v>15</v>
      </c>
      <c r="L42" s="79">
        <v>7.6</v>
      </c>
      <c r="M42" s="79">
        <v>7.5</v>
      </c>
      <c r="N42" s="79">
        <v>2.4</v>
      </c>
      <c r="O42" s="79">
        <v>7.4</v>
      </c>
      <c r="P42" s="79">
        <v>7.4</v>
      </c>
      <c r="Q42" s="79">
        <v>7.2</v>
      </c>
      <c r="R42" s="101">
        <f t="shared" si="14"/>
        <v>39.5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79">
        <v>95.466299999999976</v>
      </c>
      <c r="C43" s="79">
        <v>95.910200000000017</v>
      </c>
      <c r="D43" s="79">
        <v>31.100999999999999</v>
      </c>
      <c r="E43" s="79">
        <v>98.221999999999994</v>
      </c>
      <c r="F43" s="79">
        <v>91.460700000000003</v>
      </c>
      <c r="G43" s="79">
        <v>88.091799999999992</v>
      </c>
      <c r="H43" s="79"/>
      <c r="I43" s="101">
        <f t="shared" si="13"/>
        <v>500.25200000000001</v>
      </c>
      <c r="J43" s="2"/>
      <c r="K43" s="91" t="s">
        <v>16</v>
      </c>
      <c r="L43" s="79">
        <v>7.6</v>
      </c>
      <c r="M43" s="79">
        <v>7.5</v>
      </c>
      <c r="N43" s="79">
        <v>2.4</v>
      </c>
      <c r="O43" s="79">
        <v>7.4</v>
      </c>
      <c r="P43" s="79">
        <v>7.5</v>
      </c>
      <c r="Q43" s="79">
        <v>7.2</v>
      </c>
      <c r="R43" s="101">
        <f t="shared" si="14"/>
        <v>39.6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98.744399999999999</v>
      </c>
      <c r="C44" s="79">
        <v>99.280200000000022</v>
      </c>
      <c r="D44" s="79">
        <v>31.100999999999999</v>
      </c>
      <c r="E44" s="79">
        <v>98.221999999999994</v>
      </c>
      <c r="F44" s="79">
        <v>94.758400000000009</v>
      </c>
      <c r="G44" s="79">
        <v>88.091799999999992</v>
      </c>
      <c r="H44" s="79"/>
      <c r="I44" s="101">
        <f t="shared" si="13"/>
        <v>510.19779999999997</v>
      </c>
      <c r="J44" s="2"/>
      <c r="K44" s="92" t="s">
        <v>17</v>
      </c>
      <c r="L44" s="79">
        <v>7.6</v>
      </c>
      <c r="M44" s="79">
        <v>7.6</v>
      </c>
      <c r="N44" s="79">
        <v>2.4</v>
      </c>
      <c r="O44" s="79">
        <v>7.4</v>
      </c>
      <c r="P44" s="79">
        <v>7.6</v>
      </c>
      <c r="Q44" s="79">
        <v>7.3</v>
      </c>
      <c r="R44" s="101">
        <f t="shared" si="14"/>
        <v>39.9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98.744399999999999</v>
      </c>
      <c r="C45" s="79">
        <v>102.98720000000002</v>
      </c>
      <c r="D45" s="79">
        <v>32.171999999999997</v>
      </c>
      <c r="E45" s="79">
        <v>98.221999999999994</v>
      </c>
      <c r="F45" s="79">
        <v>98.459900000000019</v>
      </c>
      <c r="G45" s="79">
        <v>88.091799999999992</v>
      </c>
      <c r="H45" s="79"/>
      <c r="I45" s="101">
        <f t="shared" si="13"/>
        <v>518.67730000000006</v>
      </c>
      <c r="J45" s="2"/>
      <c r="K45" s="91" t="s">
        <v>18</v>
      </c>
      <c r="L45" s="79">
        <v>7.6</v>
      </c>
      <c r="M45" s="79">
        <v>7.6</v>
      </c>
      <c r="N45" s="79">
        <v>2.4</v>
      </c>
      <c r="O45" s="79">
        <v>7.5</v>
      </c>
      <c r="P45" s="79">
        <v>7.6</v>
      </c>
      <c r="Q45" s="79">
        <v>7.3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660.50420000000008</v>
      </c>
      <c r="C46" s="27">
        <f t="shared" si="15"/>
        <v>667.05420000000004</v>
      </c>
      <c r="D46" s="27">
        <f t="shared" si="15"/>
        <v>212.67420000000001</v>
      </c>
      <c r="E46" s="27">
        <f t="shared" si="15"/>
        <v>668.69359999999995</v>
      </c>
      <c r="F46" s="27">
        <f t="shared" si="15"/>
        <v>639.45900000000017</v>
      </c>
      <c r="G46" s="27">
        <f t="shared" si="15"/>
        <v>606.09540000000004</v>
      </c>
      <c r="H46" s="27">
        <f t="shared" si="15"/>
        <v>0</v>
      </c>
      <c r="I46" s="101">
        <f t="shared" si="13"/>
        <v>3454.4806000000003</v>
      </c>
      <c r="K46" s="77" t="s">
        <v>10</v>
      </c>
      <c r="L46" s="81">
        <f t="shared" ref="L46:Q46" si="16">SUM(L39:L45)</f>
        <v>53.1</v>
      </c>
      <c r="M46" s="27">
        <f t="shared" si="16"/>
        <v>52.900000000000006</v>
      </c>
      <c r="N46" s="27">
        <f t="shared" si="16"/>
        <v>16.7</v>
      </c>
      <c r="O46" s="27">
        <f t="shared" si="16"/>
        <v>51.699999999999996</v>
      </c>
      <c r="P46" s="27">
        <f t="shared" si="16"/>
        <v>52.5</v>
      </c>
      <c r="Q46" s="27">
        <f t="shared" si="16"/>
        <v>51.199999999999996</v>
      </c>
      <c r="R46" s="101">
        <f t="shared" si="14"/>
        <v>278.10000000000002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147.6</v>
      </c>
      <c r="C47" s="30">
        <v>152.80000000000001</v>
      </c>
      <c r="D47" s="30">
        <v>153.19999999999999</v>
      </c>
      <c r="E47" s="30">
        <v>146.6</v>
      </c>
      <c r="F47" s="30">
        <v>146.30000000000001</v>
      </c>
      <c r="G47" s="30">
        <v>130.69999999999999</v>
      </c>
      <c r="H47" s="30"/>
      <c r="I47" s="102">
        <f>+((I46/I48)/7)*1000</f>
        <v>138.23451780712287</v>
      </c>
      <c r="K47" s="110" t="s">
        <v>19</v>
      </c>
      <c r="L47" s="82">
        <v>133</v>
      </c>
      <c r="M47" s="30">
        <v>132.5</v>
      </c>
      <c r="N47" s="30">
        <v>132.5</v>
      </c>
      <c r="O47" s="30">
        <v>132</v>
      </c>
      <c r="P47" s="30">
        <v>131.5</v>
      </c>
      <c r="Q47" s="30">
        <v>130.5</v>
      </c>
      <c r="R47" s="102">
        <f>+((R46/R48)/7)*1000</f>
        <v>131.98860939724727</v>
      </c>
      <c r="S47" s="63"/>
      <c r="T47" s="63"/>
    </row>
    <row r="48" spans="1:30" ht="33.75" customHeight="1" x14ac:dyDescent="0.25">
      <c r="A48" s="94" t="s">
        <v>20</v>
      </c>
      <c r="B48" s="83">
        <v>669</v>
      </c>
      <c r="C48" s="34">
        <v>674</v>
      </c>
      <c r="D48" s="34">
        <v>210</v>
      </c>
      <c r="E48" s="34">
        <v>670</v>
      </c>
      <c r="F48" s="34">
        <v>673</v>
      </c>
      <c r="G48" s="34">
        <v>674</v>
      </c>
      <c r="H48" s="34"/>
      <c r="I48" s="103">
        <f>SUM(B48:H48)</f>
        <v>3570</v>
      </c>
      <c r="J48" s="64"/>
      <c r="K48" s="94" t="s">
        <v>20</v>
      </c>
      <c r="L48" s="106">
        <v>57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98.744399999999999</v>
      </c>
      <c r="C49" s="38">
        <f t="shared" si="17"/>
        <v>102.98720000000002</v>
      </c>
      <c r="D49" s="38">
        <f t="shared" si="17"/>
        <v>32.171999999999997</v>
      </c>
      <c r="E49" s="38">
        <f t="shared" si="17"/>
        <v>98.221999999999994</v>
      </c>
      <c r="F49" s="38">
        <f t="shared" si="17"/>
        <v>98.459900000000019</v>
      </c>
      <c r="G49" s="38">
        <f t="shared" si="17"/>
        <v>88.091799999999992</v>
      </c>
      <c r="H49" s="38">
        <f t="shared" si="17"/>
        <v>0</v>
      </c>
      <c r="I49" s="104">
        <f>((I46*1000)/I48)/7</f>
        <v>138.23451780712284</v>
      </c>
      <c r="K49" s="95" t="s">
        <v>21</v>
      </c>
      <c r="L49" s="84">
        <f t="shared" ref="L49" si="18">((L48*L47)*7/1000-L39-L40)/5</f>
        <v>7.5733999999999995</v>
      </c>
      <c r="M49" s="38">
        <f t="shared" ref="M49" si="19">((M48*M47)*7/1000-M39-M40)/5</f>
        <v>7.5334999999999992</v>
      </c>
      <c r="N49" s="38">
        <f t="shared" ref="N49" si="20">((N48*N47)*7/1000-N39-N40)/5</f>
        <v>2.379</v>
      </c>
      <c r="O49" s="38">
        <f t="shared" ref="O49" si="21">((O48*O47)*7/1000-O39-O40)/5</f>
        <v>7.4288000000000007</v>
      </c>
      <c r="P49" s="38">
        <f t="shared" ref="P49" si="22">((P48*P47)*7/1000-P39-P40)/5</f>
        <v>7.4936999999999996</v>
      </c>
      <c r="Q49" s="38">
        <f t="shared" ref="Q49" si="23">((Q48*Q47)*7/1000-Q39-Q40)/5</f>
        <v>7.2311999999999994</v>
      </c>
      <c r="R49" s="113">
        <f>((R46*1000)/R48)/7</f>
        <v>131.98860939724727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24">((B48*B47)*7)/1000</f>
        <v>691.21079999999995</v>
      </c>
      <c r="C50" s="42">
        <f t="shared" si="24"/>
        <v>720.9104000000001</v>
      </c>
      <c r="D50" s="42">
        <f t="shared" si="24"/>
        <v>225.20399999999998</v>
      </c>
      <c r="E50" s="42">
        <f t="shared" si="24"/>
        <v>687.55399999999997</v>
      </c>
      <c r="F50" s="42">
        <f t="shared" si="24"/>
        <v>689.21930000000009</v>
      </c>
      <c r="G50" s="42">
        <f t="shared" si="24"/>
        <v>616.6425999999999</v>
      </c>
      <c r="H50" s="42">
        <f t="shared" si="24"/>
        <v>0</v>
      </c>
      <c r="I50" s="87"/>
      <c r="K50" s="96" t="s">
        <v>22</v>
      </c>
      <c r="L50" s="85">
        <f t="shared" ref="L50:Q50" si="25">((L48*L47)*7)/1000</f>
        <v>53.067</v>
      </c>
      <c r="M50" s="42">
        <f t="shared" si="25"/>
        <v>52.8675</v>
      </c>
      <c r="N50" s="42">
        <f t="shared" si="25"/>
        <v>16.695</v>
      </c>
      <c r="O50" s="42">
        <f t="shared" si="25"/>
        <v>51.744</v>
      </c>
      <c r="P50" s="42">
        <f t="shared" si="25"/>
        <v>52.468499999999999</v>
      </c>
      <c r="Q50" s="42">
        <f t="shared" si="25"/>
        <v>51.155999999999999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6">+(B46/B48)/7*1000</f>
        <v>141.04296391202223</v>
      </c>
      <c r="C51" s="47">
        <f t="shared" si="26"/>
        <v>141.38495125052989</v>
      </c>
      <c r="D51" s="47">
        <f t="shared" si="26"/>
        <v>144.67632653061227</v>
      </c>
      <c r="E51" s="47">
        <f t="shared" si="26"/>
        <v>142.57859275053303</v>
      </c>
      <c r="F51" s="47">
        <f t="shared" si="26"/>
        <v>135.7374230524305</v>
      </c>
      <c r="G51" s="47">
        <f t="shared" si="26"/>
        <v>128.46447647308182</v>
      </c>
      <c r="H51" s="47" t="e">
        <f t="shared" si="26"/>
        <v>#DIV/0!</v>
      </c>
      <c r="I51" s="105"/>
      <c r="J51" s="50"/>
      <c r="K51" s="97" t="s">
        <v>23</v>
      </c>
      <c r="L51" s="86">
        <f t="shared" ref="L51:Q51" si="27">+(L46/L48)/7*1000</f>
        <v>133.08270676691731</v>
      </c>
      <c r="M51" s="47">
        <f t="shared" si="27"/>
        <v>132.58145363408522</v>
      </c>
      <c r="N51" s="47">
        <f t="shared" si="27"/>
        <v>132.53968253968253</v>
      </c>
      <c r="O51" s="47">
        <f t="shared" si="27"/>
        <v>131.88775510204081</v>
      </c>
      <c r="P51" s="47">
        <f t="shared" si="27"/>
        <v>131.57894736842104</v>
      </c>
      <c r="Q51" s="47">
        <f t="shared" si="27"/>
        <v>130.61224489795916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72" t="s">
        <v>70</v>
      </c>
      <c r="C55" s="473"/>
      <c r="D55" s="473"/>
      <c r="E55" s="473"/>
      <c r="F55" s="473"/>
      <c r="G55" s="474"/>
      <c r="H55" s="472" t="s">
        <v>71</v>
      </c>
      <c r="I55" s="473"/>
      <c r="J55" s="473"/>
      <c r="K55" s="473"/>
      <c r="L55" s="473"/>
      <c r="M55" s="474"/>
      <c r="N55" s="472" t="s">
        <v>8</v>
      </c>
      <c r="O55" s="473"/>
      <c r="P55" s="473"/>
      <c r="Q55" s="473"/>
      <c r="R55" s="473"/>
      <c r="S55" s="47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8.5</v>
      </c>
      <c r="H58" s="22">
        <v>8.6</v>
      </c>
      <c r="I58" s="79">
        <v>8.6999999999999993</v>
      </c>
      <c r="J58" s="79">
        <v>2.5</v>
      </c>
      <c r="K58" s="79">
        <v>8.5</v>
      </c>
      <c r="L58" s="79">
        <v>8.6</v>
      </c>
      <c r="M58" s="221">
        <v>8.6</v>
      </c>
      <c r="N58" s="22">
        <v>8.6999999999999993</v>
      </c>
      <c r="O58" s="79">
        <v>8.4</v>
      </c>
      <c r="P58" s="79">
        <v>2.5</v>
      </c>
      <c r="Q58" s="79">
        <v>8.5</v>
      </c>
      <c r="R58" s="79">
        <v>8.5</v>
      </c>
      <c r="S58" s="221">
        <v>8.3000000000000007</v>
      </c>
      <c r="T58" s="101">
        <f t="shared" ref="T58:T65" si="28">SUM(B58:S58)</f>
        <v>136.5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8.5</v>
      </c>
      <c r="H59" s="22">
        <v>8.6</v>
      </c>
      <c r="I59" s="79">
        <v>8.6999999999999993</v>
      </c>
      <c r="J59" s="79">
        <v>2.5</v>
      </c>
      <c r="K59" s="79">
        <v>8.5</v>
      </c>
      <c r="L59" s="79">
        <v>8.6</v>
      </c>
      <c r="M59" s="221">
        <v>8.6</v>
      </c>
      <c r="N59" s="22">
        <v>8.6999999999999993</v>
      </c>
      <c r="O59" s="79">
        <v>8.4</v>
      </c>
      <c r="P59" s="79">
        <v>2.5</v>
      </c>
      <c r="Q59" s="79">
        <v>8.5</v>
      </c>
      <c r="R59" s="79">
        <v>8.5</v>
      </c>
      <c r="S59" s="221">
        <v>8.3000000000000007</v>
      </c>
      <c r="T59" s="101">
        <f t="shared" si="28"/>
        <v>136.5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8.8000000000000007</v>
      </c>
      <c r="D60" s="79">
        <v>2.4</v>
      </c>
      <c r="E60" s="79">
        <v>8.6999999999999993</v>
      </c>
      <c r="F60" s="79">
        <v>8.6999999999999993</v>
      </c>
      <c r="G60" s="221">
        <v>8.5</v>
      </c>
      <c r="H60" s="22">
        <v>8.6999999999999993</v>
      </c>
      <c r="I60" s="79">
        <v>8.6</v>
      </c>
      <c r="J60" s="79">
        <v>2.2999999999999998</v>
      </c>
      <c r="K60" s="79">
        <v>8.6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8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8.6999999999999993</v>
      </c>
      <c r="C61" s="79">
        <v>8.8000000000000007</v>
      </c>
      <c r="D61" s="79">
        <v>2.4</v>
      </c>
      <c r="E61" s="79">
        <v>8.6999999999999993</v>
      </c>
      <c r="F61" s="79">
        <v>8.6999999999999993</v>
      </c>
      <c r="G61" s="221">
        <v>8.5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8.5</v>
      </c>
      <c r="M61" s="221">
        <v>8.5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8"/>
        <v>136.29999999999998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8.6999999999999993</v>
      </c>
      <c r="C62" s="79">
        <v>8.8000000000000007</v>
      </c>
      <c r="D62" s="79">
        <v>2.4</v>
      </c>
      <c r="E62" s="79">
        <v>8.6999999999999993</v>
      </c>
      <c r="F62" s="79">
        <v>8.6999999999999993</v>
      </c>
      <c r="G62" s="221">
        <v>8.5</v>
      </c>
      <c r="H62" s="22">
        <v>8.6999999999999993</v>
      </c>
      <c r="I62" s="79">
        <v>8.6</v>
      </c>
      <c r="J62" s="79">
        <v>2.4</v>
      </c>
      <c r="K62" s="79">
        <v>8.6</v>
      </c>
      <c r="L62" s="79">
        <v>8.5</v>
      </c>
      <c r="M62" s="221">
        <v>8.5</v>
      </c>
      <c r="N62" s="22">
        <v>8.6</v>
      </c>
      <c r="O62" s="79">
        <v>8.5</v>
      </c>
      <c r="P62" s="79">
        <v>2.4</v>
      </c>
      <c r="Q62" s="79">
        <v>8.6999999999999993</v>
      </c>
      <c r="R62" s="79">
        <v>8.6999999999999993</v>
      </c>
      <c r="S62" s="221">
        <v>8.5</v>
      </c>
      <c r="T62" s="101">
        <f t="shared" si="28"/>
        <v>136.5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8.6999999999999993</v>
      </c>
      <c r="C63" s="79">
        <v>8.8000000000000007</v>
      </c>
      <c r="D63" s="79">
        <v>2.4</v>
      </c>
      <c r="E63" s="79">
        <v>8.6999999999999993</v>
      </c>
      <c r="F63" s="79">
        <v>8.6999999999999993</v>
      </c>
      <c r="G63" s="221">
        <v>8.5</v>
      </c>
      <c r="H63" s="22">
        <v>8.6999999999999993</v>
      </c>
      <c r="I63" s="79">
        <v>8.6</v>
      </c>
      <c r="J63" s="79">
        <v>2.4</v>
      </c>
      <c r="K63" s="79">
        <v>8.6</v>
      </c>
      <c r="L63" s="79">
        <v>8.5</v>
      </c>
      <c r="M63" s="221">
        <v>8.5</v>
      </c>
      <c r="N63" s="22">
        <v>8.6</v>
      </c>
      <c r="O63" s="79">
        <v>8.5</v>
      </c>
      <c r="P63" s="79">
        <v>2.4</v>
      </c>
      <c r="Q63" s="79">
        <v>8.6999999999999993</v>
      </c>
      <c r="R63" s="79">
        <v>8.6999999999999993</v>
      </c>
      <c r="S63" s="221">
        <v>8.5</v>
      </c>
      <c r="T63" s="101">
        <f t="shared" si="28"/>
        <v>136.5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8.6999999999999993</v>
      </c>
      <c r="I64" s="79">
        <v>8.6999999999999993</v>
      </c>
      <c r="J64" s="79">
        <v>2.4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8.5</v>
      </c>
      <c r="P64" s="79">
        <v>2.4</v>
      </c>
      <c r="Q64" s="79">
        <v>8.6999999999999993</v>
      </c>
      <c r="R64" s="79">
        <v>8.6999999999999993</v>
      </c>
      <c r="S64" s="221">
        <v>8.5</v>
      </c>
      <c r="T64" s="101">
        <f t="shared" si="28"/>
        <v>137.30000000000001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61.2</v>
      </c>
      <c r="C65" s="27">
        <f t="shared" ref="C65:S65" si="29">SUM(C58:C64)</f>
        <v>61.599999999999994</v>
      </c>
      <c r="D65" s="27">
        <f t="shared" si="29"/>
        <v>16.8</v>
      </c>
      <c r="E65" s="27">
        <f t="shared" si="29"/>
        <v>61.2</v>
      </c>
      <c r="F65" s="27">
        <f t="shared" si="29"/>
        <v>61.2</v>
      </c>
      <c r="G65" s="28">
        <f t="shared" si="29"/>
        <v>59.6</v>
      </c>
      <c r="H65" s="26">
        <f t="shared" si="29"/>
        <v>60.7</v>
      </c>
      <c r="I65" s="27">
        <f t="shared" si="29"/>
        <v>60.5</v>
      </c>
      <c r="J65" s="27">
        <f t="shared" si="29"/>
        <v>16.899999999999999</v>
      </c>
      <c r="K65" s="27">
        <f t="shared" si="29"/>
        <v>60.000000000000007</v>
      </c>
      <c r="L65" s="27">
        <f t="shared" si="29"/>
        <v>59.800000000000004</v>
      </c>
      <c r="M65" s="28">
        <f t="shared" si="29"/>
        <v>59.800000000000004</v>
      </c>
      <c r="N65" s="26">
        <f t="shared" si="29"/>
        <v>60.5</v>
      </c>
      <c r="O65" s="27">
        <f t="shared" si="29"/>
        <v>59.3</v>
      </c>
      <c r="P65" s="27">
        <f t="shared" si="29"/>
        <v>17</v>
      </c>
      <c r="Q65" s="27">
        <f t="shared" si="29"/>
        <v>60.300000000000011</v>
      </c>
      <c r="R65" s="27">
        <f t="shared" si="29"/>
        <v>60.300000000000011</v>
      </c>
      <c r="S65" s="28">
        <f t="shared" si="29"/>
        <v>59.1</v>
      </c>
      <c r="T65" s="101">
        <f t="shared" si="28"/>
        <v>955.79999999999984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134.5</v>
      </c>
      <c r="C66" s="30">
        <v>135.5</v>
      </c>
      <c r="D66" s="30">
        <v>133</v>
      </c>
      <c r="E66" s="30">
        <v>134.5</v>
      </c>
      <c r="F66" s="30">
        <v>134.5</v>
      </c>
      <c r="G66" s="31">
        <v>133</v>
      </c>
      <c r="H66" s="29">
        <v>133.5</v>
      </c>
      <c r="I66" s="30">
        <v>133</v>
      </c>
      <c r="J66" s="30">
        <v>134.5</v>
      </c>
      <c r="K66" s="30">
        <v>132</v>
      </c>
      <c r="L66" s="30">
        <v>131.5</v>
      </c>
      <c r="M66" s="31">
        <v>131.5</v>
      </c>
      <c r="N66" s="29">
        <v>133</v>
      </c>
      <c r="O66" s="30">
        <v>132.5</v>
      </c>
      <c r="P66" s="30">
        <v>134.5</v>
      </c>
      <c r="Q66" s="30">
        <v>132.5</v>
      </c>
      <c r="R66" s="30">
        <v>132.5</v>
      </c>
      <c r="S66" s="31">
        <v>132</v>
      </c>
      <c r="T66" s="102">
        <f>+((T65/T67)/7)*1000</f>
        <v>133.08270676691728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8.7195</v>
      </c>
      <c r="C68" s="38">
        <f t="shared" ref="C68:S68" si="30">((C67*C66)*7/1000-C58-C59)/5</f>
        <v>8.8105000000000011</v>
      </c>
      <c r="D68" s="38">
        <f t="shared" si="30"/>
        <v>2.3915999999999995</v>
      </c>
      <c r="E68" s="38">
        <f t="shared" si="30"/>
        <v>8.7195</v>
      </c>
      <c r="F68" s="38">
        <f t="shared" si="30"/>
        <v>8.7195</v>
      </c>
      <c r="G68" s="39">
        <f t="shared" si="30"/>
        <v>8.5167999999999999</v>
      </c>
      <c r="H68" s="37">
        <f t="shared" si="30"/>
        <v>8.708499999999999</v>
      </c>
      <c r="I68" s="38">
        <f t="shared" si="30"/>
        <v>8.6229999999999993</v>
      </c>
      <c r="J68" s="38">
        <f t="shared" si="30"/>
        <v>2.3893999999999997</v>
      </c>
      <c r="K68" s="38">
        <f t="shared" si="30"/>
        <v>8.6120000000000001</v>
      </c>
      <c r="L68" s="38">
        <f t="shared" si="30"/>
        <v>8.5265000000000004</v>
      </c>
      <c r="M68" s="39">
        <f t="shared" si="30"/>
        <v>8.5265000000000004</v>
      </c>
      <c r="N68" s="37">
        <f t="shared" si="30"/>
        <v>8.6229999999999993</v>
      </c>
      <c r="O68" s="38">
        <f t="shared" si="30"/>
        <v>8.5120000000000005</v>
      </c>
      <c r="P68" s="38">
        <f t="shared" si="30"/>
        <v>2.3893999999999997</v>
      </c>
      <c r="Q68" s="38">
        <f t="shared" si="30"/>
        <v>8.6575000000000006</v>
      </c>
      <c r="R68" s="38">
        <f t="shared" si="30"/>
        <v>8.6575000000000006</v>
      </c>
      <c r="S68" s="39">
        <f t="shared" si="30"/>
        <v>8.507200000000001</v>
      </c>
      <c r="T68" s="116">
        <f>((T65*1000)/T67)/7</f>
        <v>133.08270676691728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61.197499999999998</v>
      </c>
      <c r="C69" s="42">
        <f>((C67*C66)*7)/1000</f>
        <v>61.652500000000003</v>
      </c>
      <c r="D69" s="42">
        <f>((D67*D66)*7)/1000</f>
        <v>16.757999999999999</v>
      </c>
      <c r="E69" s="42">
        <f t="shared" ref="E69:R69" si="31">((E67*E66)*7)/1000</f>
        <v>61.197499999999998</v>
      </c>
      <c r="F69" s="42">
        <f t="shared" si="31"/>
        <v>61.197499999999998</v>
      </c>
      <c r="G69" s="87">
        <f t="shared" si="31"/>
        <v>59.584000000000003</v>
      </c>
      <c r="H69" s="41">
        <f t="shared" si="31"/>
        <v>60.7425</v>
      </c>
      <c r="I69" s="42">
        <f t="shared" si="31"/>
        <v>60.515000000000001</v>
      </c>
      <c r="J69" s="42">
        <f t="shared" si="31"/>
        <v>16.946999999999999</v>
      </c>
      <c r="K69" s="42">
        <f t="shared" si="31"/>
        <v>60.06</v>
      </c>
      <c r="L69" s="42">
        <f t="shared" si="31"/>
        <v>59.832500000000003</v>
      </c>
      <c r="M69" s="87">
        <f t="shared" si="31"/>
        <v>59.832500000000003</v>
      </c>
      <c r="N69" s="41">
        <f t="shared" si="31"/>
        <v>60.515000000000001</v>
      </c>
      <c r="O69" s="42">
        <f t="shared" si="31"/>
        <v>59.36</v>
      </c>
      <c r="P69" s="42">
        <f t="shared" si="31"/>
        <v>16.946999999999999</v>
      </c>
      <c r="Q69" s="42">
        <f t="shared" si="31"/>
        <v>60.287500000000001</v>
      </c>
      <c r="R69" s="42">
        <f t="shared" si="31"/>
        <v>60.287500000000001</v>
      </c>
      <c r="S69" s="87">
        <f>((S67*S66)*7)/1000</f>
        <v>59.136000000000003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134.50549450549451</v>
      </c>
      <c r="C70" s="47">
        <f>+(C65/C67)/7*1000</f>
        <v>135.38461538461539</v>
      </c>
      <c r="D70" s="47">
        <f>+(D65/D67)/7*1000</f>
        <v>133.33333333333334</v>
      </c>
      <c r="E70" s="47">
        <f t="shared" ref="E70:R70" si="32">+(E65/E67)/7*1000</f>
        <v>134.50549450549451</v>
      </c>
      <c r="F70" s="47">
        <f t="shared" si="32"/>
        <v>134.50549450549451</v>
      </c>
      <c r="G70" s="48">
        <f t="shared" si="32"/>
        <v>133.03571428571428</v>
      </c>
      <c r="H70" s="46">
        <f t="shared" si="32"/>
        <v>133.4065934065934</v>
      </c>
      <c r="I70" s="47">
        <f t="shared" si="32"/>
        <v>132.96703296703296</v>
      </c>
      <c r="J70" s="47">
        <f t="shared" si="32"/>
        <v>134.12698412698413</v>
      </c>
      <c r="K70" s="47">
        <f t="shared" si="32"/>
        <v>131.86813186813191</v>
      </c>
      <c r="L70" s="47">
        <f t="shared" si="32"/>
        <v>131.42857142857142</v>
      </c>
      <c r="M70" s="48">
        <f t="shared" si="32"/>
        <v>131.42857142857142</v>
      </c>
      <c r="N70" s="46">
        <f t="shared" si="32"/>
        <v>132.96703296703296</v>
      </c>
      <c r="O70" s="47">
        <f t="shared" si="32"/>
        <v>132.36607142857142</v>
      </c>
      <c r="P70" s="47">
        <f t="shared" si="32"/>
        <v>134.92063492063491</v>
      </c>
      <c r="Q70" s="47">
        <f t="shared" si="32"/>
        <v>132.52747252747255</v>
      </c>
      <c r="R70" s="47">
        <f t="shared" si="32"/>
        <v>132.52747252747255</v>
      </c>
      <c r="S70" s="48">
        <f>+(S65/S67)/7*1000</f>
        <v>131.91964285714286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41" zoomScale="30" zoomScaleNormal="30" workbookViewId="0">
      <selection activeCell="K45" sqref="K45:O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2"/>
      <c r="Z3" s="2"/>
      <c r="AA3" s="2"/>
      <c r="AB3" s="2"/>
      <c r="AC3" s="2"/>
      <c r="AD3" s="1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9" t="s">
        <v>1</v>
      </c>
      <c r="B9" s="139"/>
      <c r="C9" s="139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9"/>
      <c r="B10" s="139"/>
      <c r="C10" s="1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9" t="s">
        <v>4</v>
      </c>
      <c r="B11" s="139"/>
      <c r="C11" s="139"/>
      <c r="D11" s="1"/>
      <c r="E11" s="140">
        <v>2</v>
      </c>
      <c r="F11" s="1"/>
      <c r="G11" s="1"/>
      <c r="H11" s="1"/>
      <c r="I11" s="1"/>
      <c r="J11" s="1"/>
      <c r="K11" s="461" t="s">
        <v>52</v>
      </c>
      <c r="L11" s="461"/>
      <c r="M11" s="141"/>
      <c r="N11" s="1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9"/>
      <c r="B12" s="139"/>
      <c r="C12" s="139"/>
      <c r="D12" s="1"/>
      <c r="E12" s="5"/>
      <c r="F12" s="1"/>
      <c r="G12" s="1"/>
      <c r="H12" s="1"/>
      <c r="I12" s="1"/>
      <c r="J12" s="1"/>
      <c r="K12" s="141"/>
      <c r="L12" s="141"/>
      <c r="M12" s="141"/>
      <c r="N12" s="1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9"/>
      <c r="B13" s="139"/>
      <c r="C13" s="139"/>
      <c r="D13" s="139"/>
      <c r="E13" s="139"/>
      <c r="F13" s="139"/>
      <c r="G13" s="139"/>
      <c r="H13" s="139"/>
      <c r="I13" s="139"/>
      <c r="J13" s="139"/>
      <c r="K13" s="139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"/>
      <c r="X13" s="1"/>
      <c r="Y13" s="1"/>
    </row>
    <row r="14" spans="1:30" s="3" customFormat="1" ht="27" thickBot="1" x14ac:dyDescent="0.3">
      <c r="A14" s="1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25</v>
      </c>
      <c r="C15" s="467"/>
      <c r="D15" s="467"/>
      <c r="E15" s="467"/>
      <c r="F15" s="467"/>
      <c r="G15" s="467"/>
      <c r="H15" s="467"/>
      <c r="I15" s="467"/>
      <c r="J15" s="468"/>
      <c r="K15" s="469" t="s">
        <v>8</v>
      </c>
      <c r="L15" s="470"/>
      <c r="M15" s="470"/>
      <c r="N15" s="470"/>
      <c r="O15" s="470"/>
      <c r="P15" s="470"/>
      <c r="Q15" s="471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18.048000000000002</v>
      </c>
      <c r="C18" s="23">
        <v>27.133866666666666</v>
      </c>
      <c r="D18" s="23">
        <v>27.133866666666666</v>
      </c>
      <c r="E18" s="23">
        <v>21.894999999999996</v>
      </c>
      <c r="F18" s="23">
        <v>21.894999999999996</v>
      </c>
      <c r="G18" s="23">
        <v>16.672166666666666</v>
      </c>
      <c r="H18" s="23">
        <v>16.672166666666666</v>
      </c>
      <c r="I18" s="23">
        <v>27.794999999999998</v>
      </c>
      <c r="J18" s="23">
        <v>22.590250000000001</v>
      </c>
      <c r="K18" s="22">
        <v>21.160749999999997</v>
      </c>
      <c r="L18" s="23">
        <v>25.0305</v>
      </c>
      <c r="M18" s="23">
        <v>24.999750000000002</v>
      </c>
      <c r="N18" s="23">
        <v>20.767499999999998</v>
      </c>
      <c r="O18" s="23">
        <v>20.767499999999998</v>
      </c>
      <c r="P18" s="23">
        <v>31.117000000000001</v>
      </c>
      <c r="Q18" s="23">
        <v>20.401833333333332</v>
      </c>
      <c r="R18" s="25">
        <f t="shared" ref="R18:R25" si="0">SUM(B18:Q18)</f>
        <v>364.08014999999995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20.682333333333332</v>
      </c>
      <c r="C19" s="23">
        <v>31.380688888888887</v>
      </c>
      <c r="D19" s="23">
        <v>31.541688888888885</v>
      </c>
      <c r="E19" s="23">
        <v>25.858750000000004</v>
      </c>
      <c r="F19" s="23">
        <v>25.858750000000004</v>
      </c>
      <c r="G19" s="23">
        <v>19.933388888888889</v>
      </c>
      <c r="H19" s="23">
        <v>19.933388888888889</v>
      </c>
      <c r="I19" s="23">
        <v>33.410166666666669</v>
      </c>
      <c r="J19" s="23">
        <v>27.146958333333334</v>
      </c>
      <c r="K19" s="22">
        <v>24.193208333333331</v>
      </c>
      <c r="L19" s="23">
        <v>29.025750000000002</v>
      </c>
      <c r="M19" s="23">
        <v>28.990041666666666</v>
      </c>
      <c r="N19" s="23">
        <v>24.226083333333332</v>
      </c>
      <c r="O19" s="23">
        <v>24.305416666666662</v>
      </c>
      <c r="P19" s="23">
        <v>36.633000000000003</v>
      </c>
      <c r="Q19" s="23">
        <v>24.316777777777776</v>
      </c>
      <c r="R19" s="25">
        <f t="shared" si="0"/>
        <v>427.43639166666668</v>
      </c>
      <c r="T19" s="2"/>
      <c r="U19" s="19"/>
    </row>
    <row r="20" spans="1:30" ht="39.75" customHeight="1" x14ac:dyDescent="0.25">
      <c r="A20" s="91" t="s">
        <v>14</v>
      </c>
      <c r="B20" s="76">
        <v>20.682333333333332</v>
      </c>
      <c r="C20" s="23">
        <v>31.380688888888887</v>
      </c>
      <c r="D20" s="23">
        <v>31.541688888888881</v>
      </c>
      <c r="E20" s="23">
        <v>25.858750000000004</v>
      </c>
      <c r="F20" s="23">
        <v>25.858750000000004</v>
      </c>
      <c r="G20" s="23">
        <v>19.933388888888892</v>
      </c>
      <c r="H20" s="23">
        <v>19.933388888888892</v>
      </c>
      <c r="I20" s="23">
        <v>34.123466666666666</v>
      </c>
      <c r="J20" s="23">
        <v>27.726558333333333</v>
      </c>
      <c r="K20" s="22">
        <v>23.731208333333331</v>
      </c>
      <c r="L20" s="23">
        <v>28.456650000000003</v>
      </c>
      <c r="M20" s="23">
        <v>28.42164166666667</v>
      </c>
      <c r="N20" s="23">
        <v>24.226083333333328</v>
      </c>
      <c r="O20" s="23">
        <v>24.305416666666666</v>
      </c>
      <c r="P20" s="23">
        <v>36.632999999999996</v>
      </c>
      <c r="Q20" s="23">
        <v>24.31677777777778</v>
      </c>
      <c r="R20" s="25">
        <f t="shared" si="0"/>
        <v>427.12979166666668</v>
      </c>
      <c r="T20" s="2"/>
      <c r="U20" s="19"/>
    </row>
    <row r="21" spans="1:30" ht="39.950000000000003" customHeight="1" x14ac:dyDescent="0.25">
      <c r="A21" s="92" t="s">
        <v>15</v>
      </c>
      <c r="B21" s="22">
        <v>20.682333333333332</v>
      </c>
      <c r="C21" s="23">
        <v>31.380688888888887</v>
      </c>
      <c r="D21" s="23">
        <v>31.541688888888881</v>
      </c>
      <c r="E21" s="23">
        <v>25.858750000000004</v>
      </c>
      <c r="F21" s="23">
        <v>25.858750000000004</v>
      </c>
      <c r="G21" s="23">
        <v>19.933388888888892</v>
      </c>
      <c r="H21" s="23">
        <v>19.933388888888892</v>
      </c>
      <c r="I21" s="23">
        <v>34.123466666666666</v>
      </c>
      <c r="J21" s="23">
        <v>27.726558333333333</v>
      </c>
      <c r="K21" s="22">
        <v>23.731208333333331</v>
      </c>
      <c r="L21" s="23">
        <v>28.456650000000003</v>
      </c>
      <c r="M21" s="23">
        <v>28.42164166666667</v>
      </c>
      <c r="N21" s="23">
        <v>24.226083333333328</v>
      </c>
      <c r="O21" s="23">
        <v>24.305416666666666</v>
      </c>
      <c r="P21" s="23">
        <v>36.632999999999996</v>
      </c>
      <c r="Q21" s="23">
        <v>24.31677777777778</v>
      </c>
      <c r="R21" s="25">
        <f t="shared" si="0"/>
        <v>427.12979166666668</v>
      </c>
      <c r="T21" s="2"/>
      <c r="U21" s="19"/>
    </row>
    <row r="22" spans="1:30" ht="39.950000000000003" customHeight="1" x14ac:dyDescent="0.25">
      <c r="A22" s="91" t="s">
        <v>16</v>
      </c>
      <c r="B22" s="22">
        <v>20.682333333333332</v>
      </c>
      <c r="C22" s="23">
        <v>31.380688888888887</v>
      </c>
      <c r="D22" s="23">
        <v>31.541688888888881</v>
      </c>
      <c r="E22" s="23">
        <v>25.858750000000004</v>
      </c>
      <c r="F22" s="23">
        <v>25.858750000000004</v>
      </c>
      <c r="G22" s="23">
        <v>19.933388888888892</v>
      </c>
      <c r="H22" s="23">
        <v>19.933388888888892</v>
      </c>
      <c r="I22" s="23">
        <v>34.123466666666666</v>
      </c>
      <c r="J22" s="23">
        <v>27.726558333333333</v>
      </c>
      <c r="K22" s="22">
        <v>23.731208333333331</v>
      </c>
      <c r="L22" s="23">
        <v>28.456650000000003</v>
      </c>
      <c r="M22" s="23">
        <v>28.42164166666667</v>
      </c>
      <c r="N22" s="23">
        <v>24.226083333333328</v>
      </c>
      <c r="O22" s="23">
        <v>24.305416666666666</v>
      </c>
      <c r="P22" s="23">
        <v>36.632999999999996</v>
      </c>
      <c r="Q22" s="23">
        <v>24.31677777777778</v>
      </c>
      <c r="R22" s="25">
        <f t="shared" si="0"/>
        <v>427.12979166666668</v>
      </c>
      <c r="T22" s="2"/>
      <c r="U22" s="19"/>
    </row>
    <row r="23" spans="1:30" ht="39.950000000000003" customHeight="1" x14ac:dyDescent="0.25">
      <c r="A23" s="92" t="s">
        <v>17</v>
      </c>
      <c r="B23" s="22">
        <v>20.682333333333332</v>
      </c>
      <c r="C23" s="23">
        <v>31.380688888888887</v>
      </c>
      <c r="D23" s="23">
        <v>31.541688888888881</v>
      </c>
      <c r="E23" s="23">
        <v>25.858750000000004</v>
      </c>
      <c r="F23" s="23">
        <v>25.858750000000004</v>
      </c>
      <c r="G23" s="23">
        <v>19.933388888888892</v>
      </c>
      <c r="H23" s="23">
        <v>19.933388888888892</v>
      </c>
      <c r="I23" s="23">
        <v>34.123466666666666</v>
      </c>
      <c r="J23" s="23">
        <v>27.726558333333333</v>
      </c>
      <c r="K23" s="22">
        <v>23.731208333333331</v>
      </c>
      <c r="L23" s="23">
        <v>28.456650000000003</v>
      </c>
      <c r="M23" s="23">
        <v>28.42164166666667</v>
      </c>
      <c r="N23" s="23">
        <v>24.226083333333328</v>
      </c>
      <c r="O23" s="23">
        <v>24.305416666666666</v>
      </c>
      <c r="P23" s="23">
        <v>36.632999999999996</v>
      </c>
      <c r="Q23" s="23">
        <v>24.31677777777778</v>
      </c>
      <c r="R23" s="25">
        <f t="shared" si="0"/>
        <v>427.12979166666668</v>
      </c>
      <c r="T23" s="2"/>
      <c r="U23" s="19"/>
    </row>
    <row r="24" spans="1:30" ht="39.950000000000003" customHeight="1" x14ac:dyDescent="0.25">
      <c r="A24" s="91" t="s">
        <v>18</v>
      </c>
      <c r="B24" s="22">
        <v>20.682333333333332</v>
      </c>
      <c r="C24" s="23">
        <v>31.380688888888887</v>
      </c>
      <c r="D24" s="23">
        <v>31.541688888888881</v>
      </c>
      <c r="E24" s="23">
        <v>25.858750000000004</v>
      </c>
      <c r="F24" s="23">
        <v>25.858750000000004</v>
      </c>
      <c r="G24" s="23">
        <v>19.933388888888892</v>
      </c>
      <c r="H24" s="23">
        <v>19.933388888888892</v>
      </c>
      <c r="I24" s="23">
        <v>34.123466666666666</v>
      </c>
      <c r="J24" s="23">
        <v>27.726558333333333</v>
      </c>
      <c r="K24" s="22">
        <v>23.731208333333331</v>
      </c>
      <c r="L24" s="23">
        <v>28.456650000000003</v>
      </c>
      <c r="M24" s="23">
        <v>28.42164166666667</v>
      </c>
      <c r="N24" s="23">
        <v>24.226083333333328</v>
      </c>
      <c r="O24" s="23">
        <v>24.305416666666666</v>
      </c>
      <c r="P24" s="23">
        <v>36.632999999999996</v>
      </c>
      <c r="Q24" s="23">
        <v>24.31677777777778</v>
      </c>
      <c r="R24" s="25">
        <f t="shared" si="0"/>
        <v>427.12979166666668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142.142</v>
      </c>
      <c r="C25" s="27">
        <f t="shared" si="1"/>
        <v>215.41800000000001</v>
      </c>
      <c r="D25" s="27">
        <f>SUM(D18:D24)</f>
        <v>216.38399999999993</v>
      </c>
      <c r="E25" s="27">
        <f t="shared" ref="E25:G25" si="2">SUM(E18:E24)</f>
        <v>177.04750000000001</v>
      </c>
      <c r="F25" s="27">
        <f t="shared" si="2"/>
        <v>177.04750000000001</v>
      </c>
      <c r="G25" s="27">
        <f t="shared" si="2"/>
        <v>136.27250000000001</v>
      </c>
      <c r="H25" s="27">
        <f>SUM(H18:H24)</f>
        <v>136.27250000000001</v>
      </c>
      <c r="I25" s="27">
        <f t="shared" ref="I25:J25" si="3">SUM(I18:I24)</f>
        <v>231.82250000000002</v>
      </c>
      <c r="J25" s="27">
        <f t="shared" si="3"/>
        <v>188.37000000000003</v>
      </c>
      <c r="K25" s="26">
        <f>SUM(K18:K24)</f>
        <v>164.01</v>
      </c>
      <c r="L25" s="27">
        <f t="shared" ref="L25:N25" si="4">SUM(L18:L24)</f>
        <v>196.33949999999999</v>
      </c>
      <c r="M25" s="27">
        <f t="shared" si="4"/>
        <v>196.09799999999998</v>
      </c>
      <c r="N25" s="27">
        <f t="shared" si="4"/>
        <v>166.12399999999994</v>
      </c>
      <c r="O25" s="27">
        <f>SUM(O18:O24)</f>
        <v>166.60000000000002</v>
      </c>
      <c r="P25" s="27">
        <f t="shared" ref="P25:Q25" si="5">SUM(P18:P24)</f>
        <v>250.91499999999996</v>
      </c>
      <c r="Q25" s="27">
        <f t="shared" si="5"/>
        <v>166.30250000000004</v>
      </c>
      <c r="R25" s="25">
        <f t="shared" si="0"/>
        <v>2927.1655000000001</v>
      </c>
    </row>
    <row r="26" spans="1:30" s="2" customFormat="1" ht="36.75" customHeight="1" x14ac:dyDescent="0.25">
      <c r="A26" s="93" t="s">
        <v>19</v>
      </c>
      <c r="B26" s="29">
        <v>35.5</v>
      </c>
      <c r="C26" s="30">
        <v>34.5</v>
      </c>
      <c r="D26" s="30">
        <v>34.5</v>
      </c>
      <c r="E26" s="30">
        <v>33.5</v>
      </c>
      <c r="F26" s="30">
        <v>33.5</v>
      </c>
      <c r="G26" s="30">
        <v>32.5</v>
      </c>
      <c r="H26" s="30">
        <v>32.5</v>
      </c>
      <c r="I26" s="30">
        <v>32.5</v>
      </c>
      <c r="J26" s="30">
        <v>32.5</v>
      </c>
      <c r="K26" s="29">
        <v>35.5</v>
      </c>
      <c r="L26" s="30">
        <v>34.5</v>
      </c>
      <c r="M26" s="30">
        <v>34.5</v>
      </c>
      <c r="N26" s="30">
        <v>34</v>
      </c>
      <c r="O26" s="30">
        <v>34</v>
      </c>
      <c r="P26" s="30">
        <v>33.5</v>
      </c>
      <c r="Q26" s="30">
        <v>32.5</v>
      </c>
      <c r="R26" s="32">
        <f>+((R25/R27)/7)*1000</f>
        <v>33.725824663279298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892</v>
      </c>
      <c r="D27" s="34">
        <v>896</v>
      </c>
      <c r="E27" s="34">
        <v>755</v>
      </c>
      <c r="F27" s="34">
        <v>755</v>
      </c>
      <c r="G27" s="34">
        <v>599</v>
      </c>
      <c r="H27" s="34">
        <v>599</v>
      </c>
      <c r="I27" s="34">
        <v>1019</v>
      </c>
      <c r="J27" s="34">
        <v>828</v>
      </c>
      <c r="K27" s="33">
        <v>660</v>
      </c>
      <c r="L27" s="34">
        <v>813</v>
      </c>
      <c r="M27" s="34">
        <v>812</v>
      </c>
      <c r="N27" s="34">
        <v>698</v>
      </c>
      <c r="O27" s="34">
        <v>700</v>
      </c>
      <c r="P27" s="34">
        <v>1070</v>
      </c>
      <c r="Q27" s="34">
        <v>731</v>
      </c>
      <c r="R27" s="36">
        <f>SUM(B27:Q27)</f>
        <v>12399</v>
      </c>
      <c r="S27" s="2">
        <f>((R25*1000)/R27)/7</f>
        <v>33.725824663279298</v>
      </c>
    </row>
    <row r="28" spans="1:30" s="2" customFormat="1" ht="33" customHeight="1" x14ac:dyDescent="0.25">
      <c r="A28" s="95" t="s">
        <v>21</v>
      </c>
      <c r="B28" s="37">
        <f>((B27*B26)*7/1000-B18-B19)/5</f>
        <v>20.682333333333332</v>
      </c>
      <c r="C28" s="38">
        <f t="shared" ref="C28:Q28" si="6">((C27*C26)*7/1000-C18-C19)/5</f>
        <v>31.380688888888887</v>
      </c>
      <c r="D28" s="38">
        <f t="shared" si="6"/>
        <v>31.541688888888881</v>
      </c>
      <c r="E28" s="38">
        <f t="shared" si="6"/>
        <v>25.858750000000004</v>
      </c>
      <c r="F28" s="38">
        <f t="shared" si="6"/>
        <v>25.858750000000004</v>
      </c>
      <c r="G28" s="38">
        <f t="shared" si="6"/>
        <v>19.933388888888892</v>
      </c>
      <c r="H28" s="38">
        <f t="shared" si="6"/>
        <v>19.933388888888892</v>
      </c>
      <c r="I28" s="38">
        <f t="shared" si="6"/>
        <v>34.123466666666666</v>
      </c>
      <c r="J28" s="38">
        <f t="shared" si="6"/>
        <v>27.726558333333333</v>
      </c>
      <c r="K28" s="37">
        <f t="shared" si="6"/>
        <v>23.731208333333331</v>
      </c>
      <c r="L28" s="38">
        <f t="shared" si="6"/>
        <v>28.456650000000003</v>
      </c>
      <c r="M28" s="38">
        <f t="shared" si="6"/>
        <v>28.42164166666667</v>
      </c>
      <c r="N28" s="38">
        <f t="shared" si="6"/>
        <v>24.226083333333328</v>
      </c>
      <c r="O28" s="38">
        <f t="shared" si="6"/>
        <v>24.305416666666666</v>
      </c>
      <c r="P28" s="38">
        <f t="shared" si="6"/>
        <v>36.632999999999996</v>
      </c>
      <c r="Q28" s="38">
        <f t="shared" si="6"/>
        <v>24.31677777777778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142.142</v>
      </c>
      <c r="C29" s="42">
        <f t="shared" si="7"/>
        <v>215.41800000000001</v>
      </c>
      <c r="D29" s="42">
        <f>((D27*D26)*7)/1000</f>
        <v>216.38399999999999</v>
      </c>
      <c r="E29" s="42">
        <f>((E27*E26)*7)/1000</f>
        <v>177.04750000000001</v>
      </c>
      <c r="F29" s="42">
        <f t="shared" ref="F29:G29" si="8">((F27*F26)*7)/1000</f>
        <v>177.04750000000001</v>
      </c>
      <c r="G29" s="42">
        <f t="shared" si="8"/>
        <v>136.27250000000001</v>
      </c>
      <c r="H29" s="42">
        <f>((H27*H26)*7)/1000</f>
        <v>136.27250000000001</v>
      </c>
      <c r="I29" s="42">
        <f>((I27*I26)*7)/1000</f>
        <v>231.82249999999999</v>
      </c>
      <c r="J29" s="42">
        <f t="shared" ref="J29" si="9">((J27*J26)*7)/1000</f>
        <v>188.37</v>
      </c>
      <c r="K29" s="41">
        <f>((K27*K26)*7)/1000</f>
        <v>164.01</v>
      </c>
      <c r="L29" s="42">
        <f>((L27*L26)*7)/1000</f>
        <v>196.33949999999999</v>
      </c>
      <c r="M29" s="42">
        <f t="shared" ref="M29:Q29" si="10">((M27*M26)*7)/1000</f>
        <v>196.09800000000001</v>
      </c>
      <c r="N29" s="42">
        <f t="shared" si="10"/>
        <v>166.124</v>
      </c>
      <c r="O29" s="43">
        <f t="shared" si="10"/>
        <v>166.6</v>
      </c>
      <c r="P29" s="43">
        <f t="shared" si="10"/>
        <v>250.91499999999999</v>
      </c>
      <c r="Q29" s="43">
        <f t="shared" si="10"/>
        <v>166.30250000000001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35.5</v>
      </c>
      <c r="C30" s="47">
        <f t="shared" si="11"/>
        <v>34.5</v>
      </c>
      <c r="D30" s="47">
        <f>+(D25/D27)/7*1000</f>
        <v>34.499999999999986</v>
      </c>
      <c r="E30" s="47">
        <f t="shared" ref="E30:G30" si="12">+(E25/E27)/7*1000</f>
        <v>33.5</v>
      </c>
      <c r="F30" s="47">
        <f t="shared" si="12"/>
        <v>33.5</v>
      </c>
      <c r="G30" s="47">
        <f t="shared" si="12"/>
        <v>32.5</v>
      </c>
      <c r="H30" s="47">
        <f>+(H25/H27)/7*1000</f>
        <v>32.5</v>
      </c>
      <c r="I30" s="47">
        <f t="shared" ref="I30:J30" si="13">+(I25/I27)/7*1000</f>
        <v>32.5</v>
      </c>
      <c r="J30" s="47">
        <f t="shared" si="13"/>
        <v>32.500000000000007</v>
      </c>
      <c r="K30" s="46">
        <f>+(K25/K27)/7*1000</f>
        <v>35.5</v>
      </c>
      <c r="L30" s="47">
        <f t="shared" ref="L30:Q30" si="14">+(L25/L27)/7*1000</f>
        <v>34.499999999999993</v>
      </c>
      <c r="M30" s="47">
        <f t="shared" si="14"/>
        <v>34.499999999999993</v>
      </c>
      <c r="N30" s="47">
        <f t="shared" si="14"/>
        <v>33.999999999999986</v>
      </c>
      <c r="O30" s="47">
        <f t="shared" si="14"/>
        <v>34.000000000000007</v>
      </c>
      <c r="P30" s="47">
        <f t="shared" si="14"/>
        <v>33.499999999999993</v>
      </c>
      <c r="Q30" s="47">
        <f t="shared" si="14"/>
        <v>32.500000000000007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4" t="s">
        <v>25</v>
      </c>
      <c r="C36" s="462"/>
      <c r="D36" s="462"/>
      <c r="E36" s="462"/>
      <c r="F36" s="462"/>
      <c r="G36" s="462"/>
      <c r="H36" s="99"/>
      <c r="I36" s="53" t="s">
        <v>26</v>
      </c>
      <c r="J36" s="107"/>
      <c r="K36" s="453" t="s">
        <v>25</v>
      </c>
      <c r="L36" s="453"/>
      <c r="M36" s="453"/>
      <c r="N36" s="453"/>
      <c r="O36" s="454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14.196</v>
      </c>
      <c r="C39" s="79">
        <v>17.195499999999999</v>
      </c>
      <c r="D39" s="79">
        <v>16.887499999999999</v>
      </c>
      <c r="E39" s="79">
        <v>23.38</v>
      </c>
      <c r="F39" s="79">
        <v>21.247916666666665</v>
      </c>
      <c r="G39" s="79">
        <v>12.960500000000001</v>
      </c>
      <c r="H39" s="101">
        <f t="shared" ref="H39:H46" si="15">SUM(B39:G39)</f>
        <v>105.86741666666666</v>
      </c>
      <c r="I39" s="138"/>
      <c r="J39" s="91" t="s">
        <v>12</v>
      </c>
      <c r="K39" s="79">
        <v>50.933999999999997</v>
      </c>
      <c r="L39" s="79">
        <v>51.09</v>
      </c>
      <c r="M39" s="79">
        <v>51.167999999999999</v>
      </c>
      <c r="N39" s="79">
        <v>51.48</v>
      </c>
      <c r="O39" s="79">
        <v>51.246000000000002</v>
      </c>
      <c r="P39" s="101">
        <f t="shared" ref="P39:P46" si="16">SUM(K39:O39)</f>
        <v>255.91800000000001</v>
      </c>
      <c r="Q39" s="2">
        <v>78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16.3765</v>
      </c>
      <c r="C40" s="79">
        <v>20.021750000000001</v>
      </c>
      <c r="D40" s="79">
        <v>20.073083333333333</v>
      </c>
      <c r="E40" s="79">
        <v>27.725833333333338</v>
      </c>
      <c r="F40" s="79">
        <v>25.317347222222221</v>
      </c>
      <c r="G40" s="79">
        <v>15.553416666666669</v>
      </c>
      <c r="H40" s="101">
        <f t="shared" si="15"/>
        <v>125.06793055555556</v>
      </c>
      <c r="I40" s="2"/>
      <c r="J40" s="92" t="s">
        <v>13</v>
      </c>
      <c r="K40" s="79">
        <f>K48*$Q$40/1000</f>
        <v>58.59</v>
      </c>
      <c r="L40" s="79">
        <f t="shared" ref="L40:O40" si="17">L48*$Q$40/1000</f>
        <v>58.86</v>
      </c>
      <c r="M40" s="79">
        <f t="shared" si="17"/>
        <v>58.77</v>
      </c>
      <c r="N40" s="79">
        <f t="shared" si="17"/>
        <v>59.4</v>
      </c>
      <c r="O40" s="79">
        <f t="shared" si="17"/>
        <v>59.04</v>
      </c>
      <c r="P40" s="101">
        <f t="shared" si="16"/>
        <v>294.66000000000003</v>
      </c>
      <c r="Q40" s="2">
        <v>90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16.055200000000003</v>
      </c>
      <c r="C41" s="23">
        <v>20.021750000000001</v>
      </c>
      <c r="D41" s="23">
        <v>19.669183333333333</v>
      </c>
      <c r="E41" s="23">
        <v>27.725833333333338</v>
      </c>
      <c r="F41" s="23">
        <v>25.317347222222217</v>
      </c>
      <c r="G41" s="23">
        <v>15.553416666666669</v>
      </c>
      <c r="H41" s="101">
        <f t="shared" si="15"/>
        <v>124.34273055555556</v>
      </c>
      <c r="I41" s="2"/>
      <c r="J41" s="91" t="s">
        <v>14</v>
      </c>
      <c r="K41" s="80">
        <f>K48*$Q$41/1000</f>
        <v>59.892000000000003</v>
      </c>
      <c r="L41" s="23">
        <f t="shared" ref="L41:O41" si="18">L48*$Q$41/1000</f>
        <v>60.167999999999999</v>
      </c>
      <c r="M41" s="23">
        <f t="shared" si="18"/>
        <v>60.076000000000001</v>
      </c>
      <c r="N41" s="23">
        <f t="shared" si="18"/>
        <v>60.72</v>
      </c>
      <c r="O41" s="23">
        <f t="shared" si="18"/>
        <v>60.351999999999997</v>
      </c>
      <c r="P41" s="101">
        <f t="shared" si="16"/>
        <v>301.20799999999997</v>
      </c>
      <c r="Q41" s="2">
        <v>92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16.055200000000003</v>
      </c>
      <c r="C42" s="79">
        <v>20.021750000000001</v>
      </c>
      <c r="D42" s="79">
        <v>19.669183333333333</v>
      </c>
      <c r="E42" s="79">
        <v>27.725833333333338</v>
      </c>
      <c r="F42" s="79">
        <v>25.317347222222217</v>
      </c>
      <c r="G42" s="79">
        <v>15.553416666666669</v>
      </c>
      <c r="H42" s="101">
        <f t="shared" si="15"/>
        <v>124.34273055555556</v>
      </c>
      <c r="I42" s="2"/>
      <c r="J42" s="92" t="s">
        <v>15</v>
      </c>
      <c r="K42" s="79">
        <f>K48*$Q$42/1000</f>
        <v>61.844999999999999</v>
      </c>
      <c r="L42" s="79">
        <f t="shared" ref="L42:O42" si="19">L48*$Q$42/1000</f>
        <v>62.13</v>
      </c>
      <c r="M42" s="79">
        <f t="shared" si="19"/>
        <v>62.034999999999997</v>
      </c>
      <c r="N42" s="79">
        <f t="shared" si="19"/>
        <v>62.7</v>
      </c>
      <c r="O42" s="79">
        <f t="shared" si="19"/>
        <v>62.32</v>
      </c>
      <c r="P42" s="101">
        <f t="shared" si="16"/>
        <v>311.02999999999997</v>
      </c>
      <c r="Q42" s="2">
        <v>95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16.055200000000003</v>
      </c>
      <c r="C43" s="79">
        <v>20.021750000000001</v>
      </c>
      <c r="D43" s="79">
        <v>19.669183333333333</v>
      </c>
      <c r="E43" s="79">
        <v>27.725833333333338</v>
      </c>
      <c r="F43" s="79">
        <v>25.317347222222217</v>
      </c>
      <c r="G43" s="79">
        <v>15.553416666666669</v>
      </c>
      <c r="H43" s="101">
        <f t="shared" si="15"/>
        <v>124.34273055555556</v>
      </c>
      <c r="I43" s="2"/>
      <c r="J43" s="91" t="s">
        <v>16</v>
      </c>
      <c r="K43" s="79">
        <f>K48*$Q$43/1000</f>
        <v>64.448999999999998</v>
      </c>
      <c r="L43" s="79">
        <f t="shared" ref="L43:O43" si="20">L48*$Q$43/1000</f>
        <v>64.745999999999995</v>
      </c>
      <c r="M43" s="79">
        <f t="shared" si="20"/>
        <v>64.647000000000006</v>
      </c>
      <c r="N43" s="79">
        <f t="shared" si="20"/>
        <v>65.34</v>
      </c>
      <c r="O43" s="79">
        <f t="shared" si="20"/>
        <v>64.944000000000003</v>
      </c>
      <c r="P43" s="101">
        <f t="shared" si="16"/>
        <v>324.12600000000003</v>
      </c>
      <c r="Q43" s="2">
        <v>99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16.055200000000003</v>
      </c>
      <c r="C44" s="79">
        <v>20.021750000000001</v>
      </c>
      <c r="D44" s="79">
        <v>19.669183333333333</v>
      </c>
      <c r="E44" s="79">
        <v>27.725833333333338</v>
      </c>
      <c r="F44" s="79">
        <v>25.317347222222217</v>
      </c>
      <c r="G44" s="79">
        <v>15.553416666666669</v>
      </c>
      <c r="H44" s="101">
        <f t="shared" si="15"/>
        <v>124.34273055555556</v>
      </c>
      <c r="I44" s="2"/>
      <c r="J44" s="92" t="s">
        <v>17</v>
      </c>
      <c r="K44" s="79">
        <f>K48*$Q$44/1000</f>
        <v>67.378500000000003</v>
      </c>
      <c r="L44" s="79">
        <f t="shared" ref="L44:O44" si="21">L48*$Q$44/1000</f>
        <v>67.688999999999993</v>
      </c>
      <c r="M44" s="79">
        <f t="shared" si="21"/>
        <v>67.585499999999996</v>
      </c>
      <c r="N44" s="79">
        <f t="shared" si="21"/>
        <v>68.31</v>
      </c>
      <c r="O44" s="79">
        <f t="shared" si="21"/>
        <v>67.896000000000001</v>
      </c>
      <c r="P44" s="101">
        <f t="shared" si="16"/>
        <v>338.85899999999998</v>
      </c>
      <c r="Q44" s="2">
        <v>103.5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16.055200000000003</v>
      </c>
      <c r="C45" s="79">
        <v>20.021750000000001</v>
      </c>
      <c r="D45" s="79">
        <v>19.669183333333333</v>
      </c>
      <c r="E45" s="79">
        <v>27.725833333333338</v>
      </c>
      <c r="F45" s="79">
        <v>25.317347222222217</v>
      </c>
      <c r="G45" s="79">
        <v>15.553416666666669</v>
      </c>
      <c r="H45" s="101">
        <f t="shared" si="15"/>
        <v>124.34273055555556</v>
      </c>
      <c r="I45" s="2"/>
      <c r="J45" s="91" t="s">
        <v>18</v>
      </c>
      <c r="K45" s="79">
        <f>K48*$Q$45/1000</f>
        <v>69.006</v>
      </c>
      <c r="L45" s="79">
        <f t="shared" ref="L45:O45" si="22">L48*$Q$45/1000</f>
        <v>69.323999999999998</v>
      </c>
      <c r="M45" s="79">
        <f t="shared" si="22"/>
        <v>69.218000000000004</v>
      </c>
      <c r="N45" s="79">
        <f t="shared" si="22"/>
        <v>69.959999999999994</v>
      </c>
      <c r="O45" s="79">
        <f t="shared" si="22"/>
        <v>69.536000000000001</v>
      </c>
      <c r="P45" s="101">
        <f t="shared" si="16"/>
        <v>347.04399999999998</v>
      </c>
      <c r="Q45" s="2">
        <v>106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110.8485</v>
      </c>
      <c r="C46" s="27">
        <f t="shared" si="23"/>
        <v>137.32599999999999</v>
      </c>
      <c r="D46" s="27">
        <f t="shared" si="23"/>
        <v>135.3065</v>
      </c>
      <c r="E46" s="27">
        <f t="shared" si="23"/>
        <v>189.73500000000001</v>
      </c>
      <c r="F46" s="27">
        <f t="shared" si="23"/>
        <v>173.15199999999999</v>
      </c>
      <c r="G46" s="27">
        <f t="shared" si="23"/>
        <v>106.28100000000001</v>
      </c>
      <c r="H46" s="101">
        <f t="shared" si="15"/>
        <v>852.64899999999989</v>
      </c>
      <c r="J46" s="77" t="s">
        <v>10</v>
      </c>
      <c r="K46" s="81">
        <f>SUM(K39:K45)</f>
        <v>432.09449999999993</v>
      </c>
      <c r="L46" s="27">
        <f>SUM(L39:L45)</f>
        <v>434.00700000000001</v>
      </c>
      <c r="M46" s="27">
        <f>SUM(M39:M45)</f>
        <v>433.49950000000007</v>
      </c>
      <c r="N46" s="27">
        <f>SUM(N39:N45)</f>
        <v>437.90999999999997</v>
      </c>
      <c r="O46" s="27">
        <f>SUM(O39:O45)</f>
        <v>435.334</v>
      </c>
      <c r="P46" s="101">
        <f t="shared" si="16"/>
        <v>2172.8449999999998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34.5</v>
      </c>
      <c r="C47" s="30">
        <v>34</v>
      </c>
      <c r="D47" s="30">
        <v>33.5</v>
      </c>
      <c r="E47" s="30">
        <v>32.5</v>
      </c>
      <c r="F47" s="30">
        <v>32</v>
      </c>
      <c r="G47" s="30">
        <v>31.5</v>
      </c>
      <c r="H47" s="102">
        <f>+((H46/H48)/7)*1000</f>
        <v>32.903025391680167</v>
      </c>
      <c r="J47" s="110" t="s">
        <v>19</v>
      </c>
      <c r="K47" s="82"/>
      <c r="L47" s="30"/>
      <c r="M47" s="30"/>
      <c r="N47" s="30"/>
      <c r="O47" s="30"/>
      <c r="P47" s="102">
        <f>+((P46/P48)/7)*1000</f>
        <v>94.809538354132116</v>
      </c>
      <c r="Q47" s="63"/>
      <c r="R47" s="63"/>
    </row>
    <row r="48" spans="1:30" ht="33.75" customHeight="1" x14ac:dyDescent="0.25">
      <c r="A48" s="94" t="s">
        <v>20</v>
      </c>
      <c r="B48" s="83">
        <v>459</v>
      </c>
      <c r="C48" s="34">
        <v>577</v>
      </c>
      <c r="D48" s="34">
        <v>577</v>
      </c>
      <c r="E48" s="34">
        <v>834</v>
      </c>
      <c r="F48" s="34">
        <v>773</v>
      </c>
      <c r="G48" s="34">
        <v>482</v>
      </c>
      <c r="H48" s="103">
        <f>SUM(B48:G48)</f>
        <v>3702</v>
      </c>
      <c r="I48" s="64"/>
      <c r="J48" s="94" t="s">
        <v>20</v>
      </c>
      <c r="K48" s="106">
        <v>651</v>
      </c>
      <c r="L48" s="65">
        <v>654</v>
      </c>
      <c r="M48" s="65">
        <v>653</v>
      </c>
      <c r="N48" s="65">
        <v>660</v>
      </c>
      <c r="O48" s="65">
        <v>656</v>
      </c>
      <c r="P48" s="112">
        <f>SUM(K48:O48)</f>
        <v>3274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16.055200000000003</v>
      </c>
      <c r="C49" s="38">
        <f t="shared" si="24"/>
        <v>20.021750000000001</v>
      </c>
      <c r="D49" s="38">
        <f t="shared" si="24"/>
        <v>19.669183333333333</v>
      </c>
      <c r="E49" s="38">
        <f t="shared" si="24"/>
        <v>27.725833333333338</v>
      </c>
      <c r="F49" s="38">
        <f t="shared" si="24"/>
        <v>25.317347222222217</v>
      </c>
      <c r="G49" s="38">
        <f t="shared" si="24"/>
        <v>15.553416666666669</v>
      </c>
      <c r="H49" s="104">
        <f>((H46*1000)/H48)/7</f>
        <v>32.903025391680167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94.809538354132116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110.8485</v>
      </c>
      <c r="C50" s="42">
        <f t="shared" si="25"/>
        <v>137.32599999999999</v>
      </c>
      <c r="D50" s="42">
        <f t="shared" si="25"/>
        <v>135.3065</v>
      </c>
      <c r="E50" s="42">
        <f t="shared" si="25"/>
        <v>189.73500000000001</v>
      </c>
      <c r="F50" s="42">
        <f t="shared" si="25"/>
        <v>173.15199999999999</v>
      </c>
      <c r="G50" s="42">
        <f t="shared" si="25"/>
        <v>106.28100000000001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34.499999999999993</v>
      </c>
      <c r="C51" s="47">
        <f t="shared" si="26"/>
        <v>33.999999999999993</v>
      </c>
      <c r="D51" s="47">
        <f t="shared" si="26"/>
        <v>33.499999999999993</v>
      </c>
      <c r="E51" s="47">
        <f t="shared" si="26"/>
        <v>32.5</v>
      </c>
      <c r="F51" s="47">
        <f t="shared" si="26"/>
        <v>31.999999999999993</v>
      </c>
      <c r="G51" s="47">
        <f t="shared" si="26"/>
        <v>31.5</v>
      </c>
      <c r="H51" s="105"/>
      <c r="I51" s="50"/>
      <c r="J51" s="97" t="s">
        <v>23</v>
      </c>
      <c r="K51" s="86">
        <f>+(K46/K48)/7*1000</f>
        <v>94.819947333772205</v>
      </c>
      <c r="L51" s="47">
        <f>+(L46/L48)/7*1000</f>
        <v>94.802752293577967</v>
      </c>
      <c r="M51" s="47">
        <f>+(M46/M48)/7*1000</f>
        <v>94.836906584992363</v>
      </c>
      <c r="N51" s="47">
        <f>+(N46/N48)/7*1000</f>
        <v>94.785714285714278</v>
      </c>
      <c r="O51" s="47">
        <f>+(O46/O48)/7*1000</f>
        <v>94.802700348432069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52" t="s">
        <v>8</v>
      </c>
      <c r="C55" s="453"/>
      <c r="D55" s="453"/>
      <c r="E55" s="453"/>
      <c r="F55" s="4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51.09</v>
      </c>
      <c r="C58" s="79">
        <v>50.076000000000001</v>
      </c>
      <c r="D58" s="79">
        <v>49.53</v>
      </c>
      <c r="E58" s="79">
        <v>50.387999999999998</v>
      </c>
      <c r="F58" s="79">
        <v>50.466000000000001</v>
      </c>
      <c r="G58" s="101">
        <f t="shared" ref="G58:G65" si="27">SUM(B58:F58)</f>
        <v>251.55</v>
      </c>
      <c r="H58" s="74"/>
      <c r="I58" s="2">
        <v>78</v>
      </c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59.13</v>
      </c>
      <c r="C59" s="79">
        <f t="shared" ref="C59:F59" si="28">C67*$I$59/1000</f>
        <v>57.87</v>
      </c>
      <c r="D59" s="79">
        <f t="shared" si="28"/>
        <v>57.33</v>
      </c>
      <c r="E59" s="79">
        <f t="shared" si="28"/>
        <v>58.32</v>
      </c>
      <c r="F59" s="79">
        <f t="shared" si="28"/>
        <v>58.41</v>
      </c>
      <c r="G59" s="101">
        <f t="shared" si="27"/>
        <v>291.05999999999995</v>
      </c>
      <c r="H59" s="74"/>
      <c r="I59" s="2">
        <v>90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60.444000000000003</v>
      </c>
      <c r="C60" s="23">
        <f t="shared" ref="C60:F60" si="29">C67*$I$60/1000</f>
        <v>59.155999999999999</v>
      </c>
      <c r="D60" s="23">
        <f t="shared" si="29"/>
        <v>58.603999999999999</v>
      </c>
      <c r="E60" s="23">
        <f t="shared" si="29"/>
        <v>59.616</v>
      </c>
      <c r="F60" s="23">
        <f t="shared" si="29"/>
        <v>59.707999999999998</v>
      </c>
      <c r="G60" s="101">
        <f t="shared" si="27"/>
        <v>297.52800000000002</v>
      </c>
      <c r="H60" s="74"/>
      <c r="I60" s="2">
        <v>92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62.414999999999999</v>
      </c>
      <c r="C61" s="79">
        <f t="shared" ref="C61:F61" si="30">C67*$I$61/1000</f>
        <v>61.085000000000001</v>
      </c>
      <c r="D61" s="79">
        <f t="shared" si="30"/>
        <v>60.515000000000001</v>
      </c>
      <c r="E61" s="79">
        <f t="shared" si="30"/>
        <v>61.56</v>
      </c>
      <c r="F61" s="79">
        <f t="shared" si="30"/>
        <v>61.655000000000001</v>
      </c>
      <c r="G61" s="101">
        <f t="shared" si="27"/>
        <v>307.23</v>
      </c>
      <c r="H61" s="74"/>
      <c r="I61" s="2">
        <v>95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65.043000000000006</v>
      </c>
      <c r="C62" s="79">
        <f t="shared" ref="C62:F62" si="31">C67*$I$62/1000</f>
        <v>63.656999999999996</v>
      </c>
      <c r="D62" s="79">
        <f t="shared" si="31"/>
        <v>63.063000000000002</v>
      </c>
      <c r="E62" s="79">
        <f t="shared" si="31"/>
        <v>64.152000000000001</v>
      </c>
      <c r="F62" s="79">
        <f t="shared" si="31"/>
        <v>64.251000000000005</v>
      </c>
      <c r="G62" s="101">
        <f t="shared" si="27"/>
        <v>320.16599999999994</v>
      </c>
      <c r="H62" s="74"/>
      <c r="I62" s="2">
        <v>99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68.328000000000003</v>
      </c>
      <c r="C63" s="79">
        <f t="shared" ref="C63:F63" si="32">C67*$I$63/1000</f>
        <v>66.872</v>
      </c>
      <c r="D63" s="79">
        <f t="shared" si="32"/>
        <v>66.248000000000005</v>
      </c>
      <c r="E63" s="79">
        <f t="shared" si="32"/>
        <v>67.391999999999996</v>
      </c>
      <c r="F63" s="79">
        <f t="shared" si="32"/>
        <v>67.495999999999995</v>
      </c>
      <c r="G63" s="101">
        <f t="shared" si="27"/>
        <v>336.33599999999996</v>
      </c>
      <c r="H63" s="74"/>
      <c r="I63" s="2">
        <v>104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69.641999999999996</v>
      </c>
      <c r="C64" s="79">
        <f t="shared" ref="C64:F64" si="33">C67*$I$64/1000</f>
        <v>68.158000000000001</v>
      </c>
      <c r="D64" s="79">
        <f t="shared" si="33"/>
        <v>67.522000000000006</v>
      </c>
      <c r="E64" s="79">
        <f t="shared" si="33"/>
        <v>68.688000000000002</v>
      </c>
      <c r="F64" s="79">
        <f t="shared" si="33"/>
        <v>68.793999999999997</v>
      </c>
      <c r="G64" s="101">
        <f t="shared" si="27"/>
        <v>342.80399999999997</v>
      </c>
      <c r="H64" s="74"/>
      <c r="I64" s="2">
        <v>106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436.09199999999993</v>
      </c>
      <c r="C65" s="27">
        <f>SUM(C58:C64)</f>
        <v>426.87400000000002</v>
      </c>
      <c r="D65" s="27">
        <f>SUM(D58:D64)</f>
        <v>422.81199999999995</v>
      </c>
      <c r="E65" s="27">
        <f>SUM(E58:E64)</f>
        <v>430.11599999999999</v>
      </c>
      <c r="F65" s="27">
        <f>SUM(F58:F64)</f>
        <v>430.78</v>
      </c>
      <c r="G65" s="101">
        <f t="shared" si="27"/>
        <v>2146.674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/>
      <c r="C66" s="30"/>
      <c r="D66" s="30"/>
      <c r="E66" s="30"/>
      <c r="F66" s="30"/>
      <c r="G66" s="102">
        <f>+((G65/G67)/7)*1000</f>
        <v>94.826133050622843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657</v>
      </c>
      <c r="C67" s="65">
        <v>643</v>
      </c>
      <c r="D67" s="65">
        <v>637</v>
      </c>
      <c r="E67" s="65">
        <v>648</v>
      </c>
      <c r="F67" s="65">
        <v>649</v>
      </c>
      <c r="G67" s="112">
        <f>SUM(B67:F67)</f>
        <v>3234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0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94.826133050622843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0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94.823222439660782</v>
      </c>
      <c r="C70" s="47">
        <f>+(C65/C67)/7*1000</f>
        <v>94.839813374805615</v>
      </c>
      <c r="D70" s="47">
        <f>+(D65/D67)/7*1000</f>
        <v>94.822157434402328</v>
      </c>
      <c r="E70" s="47">
        <f>+(E65/E67)/7*1000</f>
        <v>94.822751322751316</v>
      </c>
      <c r="F70" s="47">
        <f>+(F65/F67)/7*1000</f>
        <v>94.822804314329744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E5230-DC4B-43FD-995C-29105E704D13}">
  <dimension ref="A1:AQ239"/>
  <sheetViews>
    <sheetView view="pageBreakPreview" topLeftCell="A35" zoomScale="30" zoomScaleNormal="30" zoomScaleSheetLayoutView="30" workbookViewId="0">
      <selection activeCell="B39" sqref="B39:G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  <c r="W3" s="379"/>
      <c r="X3" s="379"/>
      <c r="Y3" s="2"/>
      <c r="Z3" s="2"/>
      <c r="AA3" s="2"/>
      <c r="AB3" s="2"/>
      <c r="AC3" s="2"/>
      <c r="AD3" s="3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9" t="s">
        <v>1</v>
      </c>
      <c r="B9" s="379"/>
      <c r="C9" s="379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9"/>
      <c r="B10" s="379"/>
      <c r="C10" s="3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9" t="s">
        <v>4</v>
      </c>
      <c r="B11" s="379"/>
      <c r="C11" s="379"/>
      <c r="D11" s="1"/>
      <c r="E11" s="377">
        <v>2</v>
      </c>
      <c r="F11" s="1"/>
      <c r="G11" s="1"/>
      <c r="H11" s="1"/>
      <c r="I11" s="1"/>
      <c r="J11" s="1"/>
      <c r="K11" s="461" t="s">
        <v>113</v>
      </c>
      <c r="L11" s="461"/>
      <c r="M11" s="378"/>
      <c r="N11" s="3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9"/>
      <c r="B12" s="379"/>
      <c r="C12" s="379"/>
      <c r="D12" s="1"/>
      <c r="E12" s="5"/>
      <c r="F12" s="1"/>
      <c r="G12" s="1"/>
      <c r="H12" s="1"/>
      <c r="I12" s="1"/>
      <c r="J12" s="1"/>
      <c r="K12" s="378"/>
      <c r="L12" s="378"/>
      <c r="M12" s="378"/>
      <c r="N12" s="3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9"/>
      <c r="B13" s="379"/>
      <c r="C13" s="379"/>
      <c r="D13" s="379"/>
      <c r="E13" s="379"/>
      <c r="F13" s="379"/>
      <c r="G13" s="379"/>
      <c r="H13" s="379"/>
      <c r="I13" s="379"/>
      <c r="J13" s="379"/>
      <c r="K13" s="379"/>
      <c r="L13" s="378"/>
      <c r="M13" s="378"/>
      <c r="N13" s="378"/>
      <c r="O13" s="378"/>
      <c r="P13" s="378"/>
      <c r="Q13" s="378"/>
      <c r="R13" s="378"/>
      <c r="S13" s="378"/>
      <c r="T13" s="378"/>
      <c r="U13" s="378"/>
      <c r="V13" s="378"/>
      <c r="W13" s="1"/>
      <c r="X13" s="1"/>
      <c r="Y13" s="1"/>
    </row>
    <row r="14" spans="1:30" s="3" customFormat="1" ht="27" thickBot="1" x14ac:dyDescent="0.3">
      <c r="A14" s="37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7"/>
      <c r="F15" s="467"/>
      <c r="G15" s="468"/>
      <c r="H15" s="466" t="s">
        <v>71</v>
      </c>
      <c r="I15" s="467"/>
      <c r="J15" s="467"/>
      <c r="K15" s="467"/>
      <c r="L15" s="467"/>
      <c r="M15" s="468"/>
      <c r="N15" s="469" t="s">
        <v>8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123.196</v>
      </c>
      <c r="C18" s="23">
        <v>123.68229999999998</v>
      </c>
      <c r="D18" s="23">
        <v>34.689399999999999</v>
      </c>
      <c r="E18" s="23">
        <v>123.35809999999999</v>
      </c>
      <c r="F18" s="122">
        <v>123.68229999999998</v>
      </c>
      <c r="G18" s="24">
        <v>123.5202</v>
      </c>
      <c r="H18" s="23">
        <v>123.5202</v>
      </c>
      <c r="I18" s="23">
        <v>123.196</v>
      </c>
      <c r="J18" s="23">
        <v>34.527299999999997</v>
      </c>
      <c r="K18" s="23">
        <v>123.03389999999999</v>
      </c>
      <c r="L18" s="23">
        <v>123.35809999999999</v>
      </c>
      <c r="M18" s="23">
        <v>123.03389999999999</v>
      </c>
      <c r="N18" s="22">
        <v>123.5202</v>
      </c>
      <c r="O18" s="23">
        <v>123.68229999999998</v>
      </c>
      <c r="P18" s="23">
        <v>33.625999999999998</v>
      </c>
      <c r="Q18" s="23">
        <v>123.03389999999999</v>
      </c>
      <c r="R18" s="23">
        <v>122.87179999999999</v>
      </c>
      <c r="S18" s="24">
        <v>123.03389999999999</v>
      </c>
      <c r="T18" s="25">
        <f t="shared" ref="T18:T25" si="0">SUM(B18:S18)</f>
        <v>1952.5657999999994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123.196</v>
      </c>
      <c r="C19" s="23">
        <v>123.68229999999998</v>
      </c>
      <c r="D19" s="23">
        <v>34.689399999999999</v>
      </c>
      <c r="E19" s="23">
        <v>123.35809999999999</v>
      </c>
      <c r="F19" s="122">
        <v>123.68229999999998</v>
      </c>
      <c r="G19" s="24">
        <v>123.5202</v>
      </c>
      <c r="H19" s="23">
        <v>123.5202</v>
      </c>
      <c r="I19" s="23">
        <v>123.196</v>
      </c>
      <c r="J19" s="23">
        <v>34.527299999999997</v>
      </c>
      <c r="K19" s="23">
        <v>123.03389999999999</v>
      </c>
      <c r="L19" s="23">
        <v>123.35809999999999</v>
      </c>
      <c r="M19" s="23">
        <v>123.03389999999999</v>
      </c>
      <c r="N19" s="22">
        <v>123.5202</v>
      </c>
      <c r="O19" s="23">
        <v>123.68229999999998</v>
      </c>
      <c r="P19" s="23">
        <v>34.689399999999999</v>
      </c>
      <c r="Q19" s="23">
        <v>123.03389999999999</v>
      </c>
      <c r="R19" s="23">
        <v>122.87179999999999</v>
      </c>
      <c r="S19" s="24">
        <v>123.03389999999999</v>
      </c>
      <c r="T19" s="25">
        <f t="shared" si="0"/>
        <v>1953.6291999999994</v>
      </c>
      <c r="V19" s="2"/>
      <c r="W19" s="19"/>
    </row>
    <row r="20" spans="1:32" ht="39.75" customHeight="1" x14ac:dyDescent="0.25">
      <c r="A20" s="91" t="s">
        <v>14</v>
      </c>
      <c r="B20" s="76">
        <v>122.51517999999999</v>
      </c>
      <c r="C20" s="23">
        <v>123.45536000000001</v>
      </c>
      <c r="D20" s="23">
        <v>34.462459999999993</v>
      </c>
      <c r="E20" s="23">
        <v>122.90421999999997</v>
      </c>
      <c r="F20" s="122">
        <v>123.00148000000002</v>
      </c>
      <c r="G20" s="24">
        <v>123.52019999999997</v>
      </c>
      <c r="H20" s="23">
        <v>123.06631999999998</v>
      </c>
      <c r="I20" s="23">
        <v>123.19599999999998</v>
      </c>
      <c r="J20" s="23">
        <v>33.84648</v>
      </c>
      <c r="K20" s="23">
        <v>123.03389999999997</v>
      </c>
      <c r="L20" s="23">
        <v>123.35809999999996</v>
      </c>
      <c r="M20" s="23">
        <v>122.58001999999999</v>
      </c>
      <c r="N20" s="22">
        <v>123.52019999999997</v>
      </c>
      <c r="O20" s="23">
        <v>123.68230000000001</v>
      </c>
      <c r="P20" s="23">
        <v>34.902079999999998</v>
      </c>
      <c r="Q20" s="23">
        <v>122.58001999999999</v>
      </c>
      <c r="R20" s="23">
        <v>122.41791999999998</v>
      </c>
      <c r="S20" s="24">
        <v>122.58001999999999</v>
      </c>
      <c r="T20" s="25">
        <f t="shared" si="0"/>
        <v>1948.6222599999996</v>
      </c>
      <c r="V20" s="2"/>
      <c r="W20" s="19"/>
    </row>
    <row r="21" spans="1:32" ht="39.950000000000003" customHeight="1" x14ac:dyDescent="0.25">
      <c r="A21" s="92" t="s">
        <v>15</v>
      </c>
      <c r="B21" s="76">
        <v>122.51517999999999</v>
      </c>
      <c r="C21" s="23">
        <v>123.45536000000001</v>
      </c>
      <c r="D21" s="23">
        <v>34.462459999999993</v>
      </c>
      <c r="E21" s="23">
        <v>122.90421999999997</v>
      </c>
      <c r="F21" s="122">
        <v>123.00148000000002</v>
      </c>
      <c r="G21" s="24">
        <v>123.52019999999997</v>
      </c>
      <c r="H21" s="23">
        <v>123.06631999999998</v>
      </c>
      <c r="I21" s="23">
        <v>123.19599999999998</v>
      </c>
      <c r="J21" s="23">
        <v>33.84648</v>
      </c>
      <c r="K21" s="23">
        <v>123.03389999999997</v>
      </c>
      <c r="L21" s="23">
        <v>123.35809999999996</v>
      </c>
      <c r="M21" s="23">
        <v>122.58001999999999</v>
      </c>
      <c r="N21" s="22">
        <v>123.52019999999997</v>
      </c>
      <c r="O21" s="23">
        <v>123.68230000000001</v>
      </c>
      <c r="P21" s="23">
        <v>34.902079999999998</v>
      </c>
      <c r="Q21" s="23">
        <v>122.58001999999999</v>
      </c>
      <c r="R21" s="23">
        <v>122.41791999999998</v>
      </c>
      <c r="S21" s="24">
        <v>122.58001999999999</v>
      </c>
      <c r="T21" s="25">
        <f t="shared" si="0"/>
        <v>1948.6222599999996</v>
      </c>
      <c r="V21" s="2"/>
      <c r="W21" s="19"/>
    </row>
    <row r="22" spans="1:32" ht="39.950000000000003" customHeight="1" x14ac:dyDescent="0.25">
      <c r="A22" s="91" t="s">
        <v>16</v>
      </c>
      <c r="B22" s="76">
        <v>122.51517999999999</v>
      </c>
      <c r="C22" s="23">
        <v>123.45536000000001</v>
      </c>
      <c r="D22" s="23">
        <v>34.462459999999993</v>
      </c>
      <c r="E22" s="23">
        <v>122.90421999999997</v>
      </c>
      <c r="F22" s="122">
        <v>123.00148000000002</v>
      </c>
      <c r="G22" s="24">
        <v>123.52019999999997</v>
      </c>
      <c r="H22" s="23">
        <v>123.06631999999998</v>
      </c>
      <c r="I22" s="23">
        <v>123.19599999999998</v>
      </c>
      <c r="J22" s="23">
        <v>33.84648</v>
      </c>
      <c r="K22" s="23">
        <v>123.03389999999997</v>
      </c>
      <c r="L22" s="23">
        <v>123.35809999999996</v>
      </c>
      <c r="M22" s="23">
        <v>122.58001999999999</v>
      </c>
      <c r="N22" s="22">
        <v>123.52019999999997</v>
      </c>
      <c r="O22" s="23">
        <v>123.68230000000001</v>
      </c>
      <c r="P22" s="23">
        <v>34.902079999999998</v>
      </c>
      <c r="Q22" s="23">
        <v>122.58001999999999</v>
      </c>
      <c r="R22" s="23">
        <v>122.41791999999998</v>
      </c>
      <c r="S22" s="24">
        <v>122.58001999999999</v>
      </c>
      <c r="T22" s="25">
        <f t="shared" si="0"/>
        <v>1948.6222599999996</v>
      </c>
      <c r="V22" s="2"/>
      <c r="W22" s="19"/>
    </row>
    <row r="23" spans="1:32" ht="39.950000000000003" customHeight="1" x14ac:dyDescent="0.25">
      <c r="A23" s="92" t="s">
        <v>17</v>
      </c>
      <c r="B23" s="76">
        <v>122.51517999999999</v>
      </c>
      <c r="C23" s="23">
        <v>123.45536000000001</v>
      </c>
      <c r="D23" s="23">
        <v>34.462459999999993</v>
      </c>
      <c r="E23" s="23">
        <v>122.90421999999997</v>
      </c>
      <c r="F23" s="122">
        <v>123.00148000000002</v>
      </c>
      <c r="G23" s="24">
        <v>123.52019999999997</v>
      </c>
      <c r="H23" s="23">
        <v>123.06631999999998</v>
      </c>
      <c r="I23" s="23">
        <v>123.19599999999998</v>
      </c>
      <c r="J23" s="23">
        <v>33.84648</v>
      </c>
      <c r="K23" s="23">
        <v>123.03389999999997</v>
      </c>
      <c r="L23" s="23">
        <v>123.35809999999996</v>
      </c>
      <c r="M23" s="23">
        <v>122.58001999999999</v>
      </c>
      <c r="N23" s="22">
        <v>123.52019999999997</v>
      </c>
      <c r="O23" s="23">
        <v>123.68230000000001</v>
      </c>
      <c r="P23" s="23">
        <v>34.902079999999998</v>
      </c>
      <c r="Q23" s="23">
        <v>122.58001999999999</v>
      </c>
      <c r="R23" s="23">
        <v>122.41791999999998</v>
      </c>
      <c r="S23" s="24">
        <v>122.58001999999999</v>
      </c>
      <c r="T23" s="25">
        <f t="shared" si="0"/>
        <v>1948.6222599999996</v>
      </c>
      <c r="V23" s="2"/>
      <c r="W23" s="19"/>
    </row>
    <row r="24" spans="1:32" ht="39.950000000000003" customHeight="1" x14ac:dyDescent="0.25">
      <c r="A24" s="91" t="s">
        <v>18</v>
      </c>
      <c r="B24" s="76">
        <v>122.51517999999999</v>
      </c>
      <c r="C24" s="23">
        <v>123.45536000000001</v>
      </c>
      <c r="D24" s="23">
        <v>34.462459999999993</v>
      </c>
      <c r="E24" s="23">
        <v>122.90421999999997</v>
      </c>
      <c r="F24" s="122">
        <v>123.00148000000002</v>
      </c>
      <c r="G24" s="24">
        <v>123.52019999999997</v>
      </c>
      <c r="H24" s="23">
        <v>123.06631999999998</v>
      </c>
      <c r="I24" s="23">
        <v>123.19599999999998</v>
      </c>
      <c r="J24" s="23">
        <v>33.84648</v>
      </c>
      <c r="K24" s="23">
        <v>123.03389999999997</v>
      </c>
      <c r="L24" s="23">
        <v>123.35809999999996</v>
      </c>
      <c r="M24" s="23">
        <v>122.58001999999999</v>
      </c>
      <c r="N24" s="22">
        <v>123.52019999999997</v>
      </c>
      <c r="O24" s="23">
        <v>123.68230000000001</v>
      </c>
      <c r="P24" s="23">
        <v>34.902079999999998</v>
      </c>
      <c r="Q24" s="23">
        <v>122.58001999999999</v>
      </c>
      <c r="R24" s="23">
        <v>122.41791999999998</v>
      </c>
      <c r="S24" s="24">
        <v>122.58001999999999</v>
      </c>
      <c r="T24" s="25">
        <f t="shared" si="0"/>
        <v>1948.6222599999996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858.96789999999987</v>
      </c>
      <c r="C25" s="27">
        <f t="shared" si="1"/>
        <v>864.64140000000009</v>
      </c>
      <c r="D25" s="27">
        <f t="shared" si="1"/>
        <v>241.69109999999998</v>
      </c>
      <c r="E25" s="27">
        <f t="shared" si="1"/>
        <v>861.23729999999989</v>
      </c>
      <c r="F25" s="27">
        <f t="shared" si="1"/>
        <v>862.37200000000007</v>
      </c>
      <c r="G25" s="228">
        <f t="shared" si="1"/>
        <v>864.64139999999975</v>
      </c>
      <c r="H25" s="27">
        <f t="shared" si="1"/>
        <v>862.37199999999996</v>
      </c>
      <c r="I25" s="27">
        <f t="shared" si="1"/>
        <v>862.37199999999996</v>
      </c>
      <c r="J25" s="27">
        <f t="shared" si="1"/>
        <v>238.28699999999998</v>
      </c>
      <c r="K25" s="27">
        <f t="shared" si="1"/>
        <v>861.23729999999989</v>
      </c>
      <c r="L25" s="27">
        <f t="shared" si="1"/>
        <v>863.50669999999968</v>
      </c>
      <c r="M25" s="27">
        <f t="shared" si="1"/>
        <v>858.96789999999987</v>
      </c>
      <c r="N25" s="26">
        <f>SUM(N18:N24)</f>
        <v>864.64139999999975</v>
      </c>
      <c r="O25" s="27">
        <f t="shared" ref="O25:Q25" si="2">SUM(O18:O24)</f>
        <v>865.77610000000016</v>
      </c>
      <c r="P25" s="27">
        <f t="shared" si="2"/>
        <v>242.82580000000002</v>
      </c>
      <c r="Q25" s="27">
        <f t="shared" si="2"/>
        <v>858.96789999999987</v>
      </c>
      <c r="R25" s="27">
        <f>SUM(R18:R24)</f>
        <v>857.83319999999992</v>
      </c>
      <c r="S25" s="28">
        <f t="shared" ref="S25" si="3">SUM(S18:S24)</f>
        <v>858.96789999999987</v>
      </c>
      <c r="T25" s="25">
        <f t="shared" si="0"/>
        <v>13649.3063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162.1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762</v>
      </c>
      <c r="D27" s="34">
        <v>213</v>
      </c>
      <c r="E27" s="34">
        <v>759</v>
      </c>
      <c r="F27" s="34">
        <v>760</v>
      </c>
      <c r="G27" s="230">
        <v>762</v>
      </c>
      <c r="H27" s="34">
        <v>760</v>
      </c>
      <c r="I27" s="34">
        <v>760</v>
      </c>
      <c r="J27" s="34">
        <v>210</v>
      </c>
      <c r="K27" s="34">
        <v>759</v>
      </c>
      <c r="L27" s="34">
        <v>761</v>
      </c>
      <c r="M27" s="34">
        <v>757</v>
      </c>
      <c r="N27" s="33">
        <v>762</v>
      </c>
      <c r="O27" s="34">
        <v>763</v>
      </c>
      <c r="P27" s="34">
        <v>214</v>
      </c>
      <c r="Q27" s="34">
        <v>757</v>
      </c>
      <c r="R27" s="34">
        <v>756</v>
      </c>
      <c r="S27" s="35">
        <v>757</v>
      </c>
      <c r="T27" s="36">
        <f>SUM(B27:S27)</f>
        <v>12029</v>
      </c>
      <c r="U27" s="2">
        <f>((T25*1000)/T27)/7</f>
        <v>162.1</v>
      </c>
    </row>
    <row r="28" spans="1:32" s="2" customFormat="1" ht="33" customHeight="1" x14ac:dyDescent="0.25">
      <c r="A28" s="95" t="s">
        <v>21</v>
      </c>
      <c r="B28" s="210">
        <f t="shared" ref="B28:S28" si="4">((B27*B26)*7/1000-B18-B19)/5</f>
        <v>122.51517999999999</v>
      </c>
      <c r="C28" s="38">
        <f t="shared" si="4"/>
        <v>123.45536000000001</v>
      </c>
      <c r="D28" s="38">
        <f t="shared" si="4"/>
        <v>34.462459999999993</v>
      </c>
      <c r="E28" s="38">
        <f t="shared" si="4"/>
        <v>122.90421999999997</v>
      </c>
      <c r="F28" s="38">
        <f t="shared" si="4"/>
        <v>123.00148000000002</v>
      </c>
      <c r="G28" s="231">
        <f t="shared" si="4"/>
        <v>123.52019999999997</v>
      </c>
      <c r="H28" s="38">
        <f t="shared" si="4"/>
        <v>123.06631999999998</v>
      </c>
      <c r="I28" s="38">
        <f t="shared" si="4"/>
        <v>123.19599999999998</v>
      </c>
      <c r="J28" s="38">
        <f t="shared" si="4"/>
        <v>33.84648</v>
      </c>
      <c r="K28" s="38">
        <f t="shared" si="4"/>
        <v>123.03389999999997</v>
      </c>
      <c r="L28" s="38">
        <f t="shared" si="4"/>
        <v>123.35809999999996</v>
      </c>
      <c r="M28" s="38">
        <f t="shared" si="4"/>
        <v>122.58001999999999</v>
      </c>
      <c r="N28" s="37">
        <f t="shared" si="4"/>
        <v>123.52019999999997</v>
      </c>
      <c r="O28" s="38">
        <f t="shared" si="4"/>
        <v>123.68230000000001</v>
      </c>
      <c r="P28" s="38">
        <f t="shared" si="4"/>
        <v>34.902079999999998</v>
      </c>
      <c r="Q28" s="38">
        <f t="shared" si="4"/>
        <v>122.58001999999999</v>
      </c>
      <c r="R28" s="38">
        <f t="shared" si="4"/>
        <v>122.41791999999998</v>
      </c>
      <c r="S28" s="39">
        <f t="shared" si="4"/>
        <v>122.58001999999999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864.64139999999998</v>
      </c>
      <c r="D29" s="42">
        <f t="shared" si="5"/>
        <v>241.69109999999998</v>
      </c>
      <c r="E29" s="42">
        <f>((E27*E26)*7)/1000</f>
        <v>861.23729999999989</v>
      </c>
      <c r="F29" s="42">
        <f>((F27*F26)*7)/1000</f>
        <v>862.37199999999996</v>
      </c>
      <c r="G29" s="232">
        <f>((G27*G26)*7)/1000</f>
        <v>864.64139999999998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238.28700000000001</v>
      </c>
      <c r="K29" s="42">
        <f t="shared" si="7"/>
        <v>861.23729999999989</v>
      </c>
      <c r="L29" s="42">
        <f t="shared" si="7"/>
        <v>863.50669999999991</v>
      </c>
      <c r="M29" s="42">
        <f t="shared" si="7"/>
        <v>858.96789999999999</v>
      </c>
      <c r="N29" s="41">
        <f>((N27*N26)*7)/1000</f>
        <v>864.64139999999998</v>
      </c>
      <c r="O29" s="42">
        <f>((O27*O26)*7)/1000</f>
        <v>865.77609999999993</v>
      </c>
      <c r="P29" s="42">
        <f t="shared" ref="P29:S29" si="8">((P27*P26)*7)/1000</f>
        <v>242.82580000000002</v>
      </c>
      <c r="Q29" s="42">
        <f t="shared" si="8"/>
        <v>858.96789999999999</v>
      </c>
      <c r="R29" s="43">
        <f t="shared" si="8"/>
        <v>857.83319999999992</v>
      </c>
      <c r="S29" s="44">
        <f t="shared" si="8"/>
        <v>858.96789999999999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162.09999999999997</v>
      </c>
      <c r="C30" s="47">
        <f t="shared" si="9"/>
        <v>162.1</v>
      </c>
      <c r="D30" s="47">
        <f t="shared" si="9"/>
        <v>162.09999999999997</v>
      </c>
      <c r="E30" s="47">
        <f>+(E25/E27)/7*1000</f>
        <v>162.09999999999997</v>
      </c>
      <c r="F30" s="47">
        <f t="shared" ref="F30:H30" si="10">+(F25/F27)/7*1000</f>
        <v>162.1</v>
      </c>
      <c r="G30" s="233">
        <f t="shared" si="10"/>
        <v>162.09999999999994</v>
      </c>
      <c r="H30" s="47">
        <f t="shared" si="10"/>
        <v>162.1</v>
      </c>
      <c r="I30" s="47">
        <f>+(I25/I27)/7*1000</f>
        <v>162.1</v>
      </c>
      <c r="J30" s="47">
        <f t="shared" ref="J30:M30" si="11">+(J25/J27)/7*1000</f>
        <v>162.09999999999997</v>
      </c>
      <c r="K30" s="47">
        <f t="shared" si="11"/>
        <v>162.09999999999997</v>
      </c>
      <c r="L30" s="47">
        <f t="shared" si="11"/>
        <v>162.09999999999994</v>
      </c>
      <c r="M30" s="47">
        <f t="shared" si="11"/>
        <v>162.09999999999997</v>
      </c>
      <c r="N30" s="46">
        <f>+(N25/N27)/7*1000</f>
        <v>162.09999999999994</v>
      </c>
      <c r="O30" s="47">
        <f t="shared" ref="O30:S30" si="12">+(O25/O27)/7*1000</f>
        <v>162.10000000000005</v>
      </c>
      <c r="P30" s="47">
        <f t="shared" si="12"/>
        <v>162.1</v>
      </c>
      <c r="Q30" s="47">
        <f t="shared" si="12"/>
        <v>162.09999999999997</v>
      </c>
      <c r="R30" s="47">
        <f t="shared" si="12"/>
        <v>162.09999999999997</v>
      </c>
      <c r="S30" s="48">
        <f t="shared" si="12"/>
        <v>162.09999999999997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2" t="s">
        <v>8</v>
      </c>
      <c r="M36" s="453"/>
      <c r="N36" s="453"/>
      <c r="O36" s="453"/>
      <c r="P36" s="453"/>
      <c r="Q36" s="45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98.744399999999999</v>
      </c>
      <c r="C39" s="79">
        <v>102.98720000000002</v>
      </c>
      <c r="D39" s="79">
        <v>32.171999999999997</v>
      </c>
      <c r="E39" s="79">
        <v>98.221999999999994</v>
      </c>
      <c r="F39" s="79">
        <v>98.459900000000019</v>
      </c>
      <c r="G39" s="79">
        <v>88.091799999999992</v>
      </c>
      <c r="H39" s="79"/>
      <c r="I39" s="101">
        <f t="shared" ref="I39:I46" si="13">SUM(B39:H39)</f>
        <v>518.67730000000006</v>
      </c>
      <c r="J39" s="138"/>
      <c r="K39" s="91" t="s">
        <v>12</v>
      </c>
      <c r="L39" s="79">
        <v>7.6</v>
      </c>
      <c r="M39" s="79">
        <v>7.6</v>
      </c>
      <c r="N39" s="79">
        <v>2.4</v>
      </c>
      <c r="O39" s="79">
        <v>7.5</v>
      </c>
      <c r="P39" s="79">
        <v>7.6</v>
      </c>
      <c r="Q39" s="79">
        <v>7.3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101.98429999999999</v>
      </c>
      <c r="C40" s="79">
        <v>102.98720000000002</v>
      </c>
      <c r="D40" s="79">
        <v>32.216099999999997</v>
      </c>
      <c r="E40" s="79">
        <v>101.19360000000002</v>
      </c>
      <c r="F40" s="79">
        <v>101.7364</v>
      </c>
      <c r="G40" s="79">
        <v>90.313599999999994</v>
      </c>
      <c r="H40" s="79"/>
      <c r="I40" s="101">
        <f t="shared" si="13"/>
        <v>530.43119999999999</v>
      </c>
      <c r="J40" s="2"/>
      <c r="K40" s="92" t="s">
        <v>13</v>
      </c>
      <c r="L40" s="79">
        <v>7.6</v>
      </c>
      <c r="M40" s="79">
        <v>7.6</v>
      </c>
      <c r="N40" s="79">
        <v>2.4</v>
      </c>
      <c r="O40" s="79">
        <v>7.5</v>
      </c>
      <c r="P40" s="79">
        <v>7.6</v>
      </c>
      <c r="Q40" s="79">
        <v>7.3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105.85289999999999</v>
      </c>
      <c r="C41" s="79">
        <v>106.4877</v>
      </c>
      <c r="D41" s="79">
        <v>32.216099999999997</v>
      </c>
      <c r="E41" s="79">
        <v>105.37679999999999</v>
      </c>
      <c r="F41" s="79">
        <v>101.7364</v>
      </c>
      <c r="G41" s="79">
        <v>90.313599999999994</v>
      </c>
      <c r="H41" s="23"/>
      <c r="I41" s="101">
        <f t="shared" si="13"/>
        <v>541.98349999999994</v>
      </c>
      <c r="J41" s="2"/>
      <c r="K41" s="91" t="s">
        <v>14</v>
      </c>
      <c r="L41" s="79">
        <v>7.4</v>
      </c>
      <c r="M41" s="79">
        <v>7.6</v>
      </c>
      <c r="N41" s="79">
        <v>2.4</v>
      </c>
      <c r="O41" s="79">
        <v>7.4</v>
      </c>
      <c r="P41" s="79">
        <v>7.5</v>
      </c>
      <c r="Q41" s="79">
        <v>7.3</v>
      </c>
      <c r="R41" s="101">
        <f t="shared" si="14"/>
        <v>39.599999999999994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105.85289999999999</v>
      </c>
      <c r="C42" s="79">
        <v>106.4877</v>
      </c>
      <c r="D42" s="79">
        <v>32.216099999999997</v>
      </c>
      <c r="E42" s="79">
        <v>105.37679999999999</v>
      </c>
      <c r="F42" s="79">
        <v>101.7364</v>
      </c>
      <c r="G42" s="79">
        <v>93.787199999999999</v>
      </c>
      <c r="H42" s="79"/>
      <c r="I42" s="101">
        <f t="shared" si="13"/>
        <v>545.45709999999997</v>
      </c>
      <c r="J42" s="2"/>
      <c r="K42" s="92" t="s">
        <v>15</v>
      </c>
      <c r="L42" s="79">
        <v>7.4</v>
      </c>
      <c r="M42" s="79">
        <v>7.6</v>
      </c>
      <c r="N42" s="79">
        <v>2.4</v>
      </c>
      <c r="O42" s="79">
        <v>7.4</v>
      </c>
      <c r="P42" s="79">
        <v>7.5</v>
      </c>
      <c r="Q42" s="79">
        <v>7.3</v>
      </c>
      <c r="R42" s="101">
        <f t="shared" si="14"/>
        <v>39.599999999999994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105.85289999999999</v>
      </c>
      <c r="C43" s="79">
        <v>106.4877</v>
      </c>
      <c r="D43" s="79">
        <v>32.216099999999997</v>
      </c>
      <c r="E43" s="79">
        <v>105.37679999999999</v>
      </c>
      <c r="F43" s="79">
        <v>101.7364</v>
      </c>
      <c r="G43" s="79">
        <v>93.787199999999999</v>
      </c>
      <c r="H43" s="79"/>
      <c r="I43" s="101">
        <f t="shared" si="13"/>
        <v>545.45709999999997</v>
      </c>
      <c r="J43" s="2"/>
      <c r="K43" s="91" t="s">
        <v>16</v>
      </c>
      <c r="L43" s="79">
        <v>7.4</v>
      </c>
      <c r="M43" s="79">
        <v>7.6</v>
      </c>
      <c r="N43" s="79">
        <v>2.4</v>
      </c>
      <c r="O43" s="79">
        <v>7.4</v>
      </c>
      <c r="P43" s="79">
        <v>7.5</v>
      </c>
      <c r="Q43" s="79">
        <v>7.4</v>
      </c>
      <c r="R43" s="101">
        <f t="shared" si="14"/>
        <v>39.699999999999996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105.85289999999999</v>
      </c>
      <c r="C44" s="79">
        <v>106.4877</v>
      </c>
      <c r="D44" s="79">
        <v>32.216099999999997</v>
      </c>
      <c r="E44" s="79">
        <v>105.37679999999999</v>
      </c>
      <c r="F44" s="79">
        <v>106.0116</v>
      </c>
      <c r="G44" s="79">
        <v>97.528000000000006</v>
      </c>
      <c r="H44" s="79"/>
      <c r="I44" s="101">
        <f t="shared" si="13"/>
        <v>553.47309999999993</v>
      </c>
      <c r="J44" s="2"/>
      <c r="K44" s="92" t="s">
        <v>17</v>
      </c>
      <c r="L44" s="79">
        <v>7.4</v>
      </c>
      <c r="M44" s="79">
        <v>7.6</v>
      </c>
      <c r="N44" s="79">
        <v>2.4</v>
      </c>
      <c r="O44" s="79">
        <v>7.4</v>
      </c>
      <c r="P44" s="79">
        <v>7.5</v>
      </c>
      <c r="Q44" s="79">
        <v>7.4</v>
      </c>
      <c r="R44" s="101">
        <f t="shared" si="14"/>
        <v>39.699999999999996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105.85289999999999</v>
      </c>
      <c r="C45" s="79">
        <v>106.4877</v>
      </c>
      <c r="D45" s="79">
        <v>32.216099999999997</v>
      </c>
      <c r="E45" s="79">
        <v>105.37679999999999</v>
      </c>
      <c r="F45" s="79">
        <v>106.0116</v>
      </c>
      <c r="G45" s="79">
        <v>97.528000000000006</v>
      </c>
      <c r="H45" s="79"/>
      <c r="I45" s="101">
        <f t="shared" si="13"/>
        <v>553.47309999999993</v>
      </c>
      <c r="J45" s="2"/>
      <c r="K45" s="91" t="s">
        <v>18</v>
      </c>
      <c r="L45" s="79">
        <v>7.5</v>
      </c>
      <c r="M45" s="79">
        <v>7.7</v>
      </c>
      <c r="N45" s="79">
        <v>2.4</v>
      </c>
      <c r="O45" s="79">
        <v>7.5</v>
      </c>
      <c r="P45" s="79">
        <v>7.5</v>
      </c>
      <c r="Q45" s="79">
        <v>7.4</v>
      </c>
      <c r="R45" s="101">
        <f t="shared" si="14"/>
        <v>39.999999999999993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729.99319999999989</v>
      </c>
      <c r="C46" s="27">
        <f t="shared" si="15"/>
        <v>738.41290000000004</v>
      </c>
      <c r="D46" s="27">
        <f t="shared" si="15"/>
        <v>225.46859999999992</v>
      </c>
      <c r="E46" s="27">
        <f t="shared" si="15"/>
        <v>726.29959999999994</v>
      </c>
      <c r="F46" s="27">
        <f t="shared" si="15"/>
        <v>717.42870000000005</v>
      </c>
      <c r="G46" s="27">
        <f t="shared" si="15"/>
        <v>651.34939999999995</v>
      </c>
      <c r="H46" s="27">
        <f t="shared" si="15"/>
        <v>0</v>
      </c>
      <c r="I46" s="101">
        <f t="shared" si="13"/>
        <v>3788.9523999999997</v>
      </c>
      <c r="K46" s="77" t="s">
        <v>10</v>
      </c>
      <c r="L46" s="81">
        <f t="shared" ref="L46:Q46" si="16">SUM(L39:L45)</f>
        <v>52.3</v>
      </c>
      <c r="M46" s="27">
        <f t="shared" si="16"/>
        <v>53.300000000000004</v>
      </c>
      <c r="N46" s="27">
        <f t="shared" si="16"/>
        <v>16.8</v>
      </c>
      <c r="O46" s="27">
        <f t="shared" si="16"/>
        <v>52.099999999999994</v>
      </c>
      <c r="P46" s="27">
        <f t="shared" si="16"/>
        <v>52.7</v>
      </c>
      <c r="Q46" s="27">
        <f t="shared" si="16"/>
        <v>51.4</v>
      </c>
      <c r="R46" s="101">
        <f t="shared" si="14"/>
        <v>278.59999999999997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146</v>
      </c>
      <c r="H47" s="30"/>
      <c r="I47" s="102">
        <f>+((I46/I48)/7)*1000</f>
        <v>152.86046718037679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132.66666666666666</v>
      </c>
      <c r="S47" s="63"/>
      <c r="T47" s="63"/>
    </row>
    <row r="48" spans="1:30" ht="33.75" customHeight="1" x14ac:dyDescent="0.25">
      <c r="A48" s="94" t="s">
        <v>20</v>
      </c>
      <c r="B48" s="83">
        <v>667</v>
      </c>
      <c r="C48" s="34">
        <v>671</v>
      </c>
      <c r="D48" s="34">
        <v>203</v>
      </c>
      <c r="E48" s="34">
        <v>664</v>
      </c>
      <c r="F48" s="34">
        <v>668</v>
      </c>
      <c r="G48" s="34">
        <v>668</v>
      </c>
      <c r="H48" s="34"/>
      <c r="I48" s="103">
        <f>SUM(B48:H48)</f>
        <v>3541</v>
      </c>
      <c r="J48" s="64"/>
      <c r="K48" s="94" t="s">
        <v>20</v>
      </c>
      <c r="L48" s="106">
        <v>56</v>
      </c>
      <c r="M48" s="65">
        <v>57</v>
      </c>
      <c r="N48" s="65">
        <v>18</v>
      </c>
      <c r="O48" s="65">
        <v>56</v>
      </c>
      <c r="P48" s="65">
        <v>57</v>
      </c>
      <c r="Q48" s="65">
        <v>56</v>
      </c>
      <c r="R48" s="112">
        <f>SUM(L48:Q48)</f>
        <v>300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105.85289999999999</v>
      </c>
      <c r="C49" s="38">
        <f t="shared" si="17"/>
        <v>106.4877</v>
      </c>
      <c r="D49" s="38">
        <f t="shared" si="17"/>
        <v>32.216099999999997</v>
      </c>
      <c r="E49" s="38">
        <f t="shared" si="17"/>
        <v>105.37679999999999</v>
      </c>
      <c r="F49" s="38">
        <f t="shared" si="17"/>
        <v>106.0116</v>
      </c>
      <c r="G49" s="38">
        <f t="shared" si="17"/>
        <v>97.528000000000006</v>
      </c>
      <c r="H49" s="38">
        <f t="shared" si="17"/>
        <v>0</v>
      </c>
      <c r="I49" s="104">
        <f>((I46*1000)/I48)/7</f>
        <v>152.86046718037679</v>
      </c>
      <c r="K49" s="95" t="s">
        <v>21</v>
      </c>
      <c r="L49" s="84">
        <f t="shared" ref="L49:Q49" si="18">((L48*L47)*7/1000-L39-L40)/5</f>
        <v>7.4263999999999992</v>
      </c>
      <c r="M49" s="38">
        <f t="shared" si="18"/>
        <v>7.6132999999999997</v>
      </c>
      <c r="N49" s="38">
        <f t="shared" si="18"/>
        <v>2.3915999999999995</v>
      </c>
      <c r="O49" s="38">
        <f t="shared" si="18"/>
        <v>7.4272000000000009</v>
      </c>
      <c r="P49" s="38">
        <f t="shared" si="18"/>
        <v>7.4935999999999989</v>
      </c>
      <c r="Q49" s="38">
        <f t="shared" si="18"/>
        <v>7.3504000000000005</v>
      </c>
      <c r="R49" s="113">
        <f>((R46*1000)/R48)/7</f>
        <v>132.66666666666666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740.97029999999995</v>
      </c>
      <c r="C50" s="42">
        <f t="shared" si="19"/>
        <v>745.41390000000001</v>
      </c>
      <c r="D50" s="42">
        <f t="shared" si="19"/>
        <v>225.5127</v>
      </c>
      <c r="E50" s="42">
        <f t="shared" si="19"/>
        <v>737.63759999999991</v>
      </c>
      <c r="F50" s="42">
        <f t="shared" si="19"/>
        <v>742.08119999999997</v>
      </c>
      <c r="G50" s="42">
        <f t="shared" si="19"/>
        <v>682.69600000000003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53.266500000000001</v>
      </c>
      <c r="N50" s="42">
        <f t="shared" si="20"/>
        <v>16.757999999999999</v>
      </c>
      <c r="O50" s="42">
        <f t="shared" si="20"/>
        <v>52.136000000000003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156.34893981580635</v>
      </c>
      <c r="C51" s="47">
        <f t="shared" si="21"/>
        <v>157.20947413242499</v>
      </c>
      <c r="D51" s="47">
        <f t="shared" si="21"/>
        <v>158.66896551724133</v>
      </c>
      <c r="E51" s="47">
        <f t="shared" si="21"/>
        <v>156.2606712564544</v>
      </c>
      <c r="F51" s="47">
        <f t="shared" si="21"/>
        <v>153.42786569717708</v>
      </c>
      <c r="G51" s="47">
        <f t="shared" si="21"/>
        <v>139.29627887082975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133.5839598997494</v>
      </c>
      <c r="N51" s="47">
        <f t="shared" si="22"/>
        <v>133.33333333333334</v>
      </c>
      <c r="O51" s="47">
        <f t="shared" si="22"/>
        <v>132.90816326530611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72" t="s">
        <v>70</v>
      </c>
      <c r="C55" s="473"/>
      <c r="D55" s="473"/>
      <c r="E55" s="473"/>
      <c r="F55" s="473"/>
      <c r="G55" s="474"/>
      <c r="H55" s="472" t="s">
        <v>71</v>
      </c>
      <c r="I55" s="473"/>
      <c r="J55" s="473"/>
      <c r="K55" s="473"/>
      <c r="L55" s="473"/>
      <c r="M55" s="474"/>
      <c r="N55" s="472" t="s">
        <v>8</v>
      </c>
      <c r="O55" s="473"/>
      <c r="P55" s="473"/>
      <c r="Q55" s="473"/>
      <c r="R55" s="473"/>
      <c r="S55" s="47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8.6999999999999993</v>
      </c>
      <c r="I58" s="79">
        <v>8.6999999999999993</v>
      </c>
      <c r="J58" s="79">
        <v>2.4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8.5</v>
      </c>
      <c r="P58" s="79">
        <v>2.4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137.30000000000001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8.6999999999999993</v>
      </c>
      <c r="I59" s="79">
        <v>8.6999999999999993</v>
      </c>
      <c r="J59" s="79">
        <v>2.4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8.5</v>
      </c>
      <c r="P59" s="79">
        <v>2.4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137.30000000000001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8.6999999999999993</v>
      </c>
      <c r="J60" s="79">
        <v>2.4</v>
      </c>
      <c r="K60" s="79">
        <v>8.6</v>
      </c>
      <c r="L60" s="79">
        <v>8.6</v>
      </c>
      <c r="M60" s="221">
        <v>8.6</v>
      </c>
      <c r="N60" s="22">
        <v>8.6999999999999993</v>
      </c>
      <c r="O60" s="79">
        <v>8.5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137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8.6999999999999993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8.9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8.8000000000000007</v>
      </c>
      <c r="I62" s="79">
        <v>8.6999999999999993</v>
      </c>
      <c r="J62" s="79">
        <v>2.5</v>
      </c>
      <c r="K62" s="79">
        <v>8.6</v>
      </c>
      <c r="L62" s="79">
        <v>8.6</v>
      </c>
      <c r="M62" s="221">
        <v>8.6</v>
      </c>
      <c r="N62" s="22">
        <v>8.8000000000000007</v>
      </c>
      <c r="O62" s="79">
        <v>8.6</v>
      </c>
      <c r="P62" s="79">
        <v>2.5</v>
      </c>
      <c r="Q62" s="79">
        <v>8.6</v>
      </c>
      <c r="R62" s="79">
        <v>8.6999999999999993</v>
      </c>
      <c r="S62" s="221">
        <v>8.5</v>
      </c>
      <c r="T62" s="101">
        <f t="shared" si="23"/>
        <v>137.69999999999996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8.9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8.8000000000000007</v>
      </c>
      <c r="I63" s="79">
        <v>8.6999999999999993</v>
      </c>
      <c r="J63" s="79">
        <v>2.5</v>
      </c>
      <c r="K63" s="79">
        <v>8.6</v>
      </c>
      <c r="L63" s="79">
        <v>8.6</v>
      </c>
      <c r="M63" s="221">
        <v>8.6</v>
      </c>
      <c r="N63" s="22">
        <v>8.8000000000000007</v>
      </c>
      <c r="O63" s="79">
        <v>8.6</v>
      </c>
      <c r="P63" s="79">
        <v>2.5</v>
      </c>
      <c r="Q63" s="79">
        <v>8.6</v>
      </c>
      <c r="R63" s="79">
        <v>8.6999999999999993</v>
      </c>
      <c r="S63" s="221">
        <v>8.5</v>
      </c>
      <c r="T63" s="101">
        <f t="shared" si="23"/>
        <v>137.69999999999996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8.9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8.8000000000000007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8.6</v>
      </c>
      <c r="T64" s="101">
        <f t="shared" si="23"/>
        <v>138.4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61.599999999999994</v>
      </c>
      <c r="C65" s="27">
        <f t="shared" ref="C65:S65" si="24">SUM(C58:C64)</f>
        <v>61.9</v>
      </c>
      <c r="D65" s="27">
        <f t="shared" si="24"/>
        <v>16.8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61.199999999999989</v>
      </c>
      <c r="I65" s="27">
        <f t="shared" si="24"/>
        <v>61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61.199999999999989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962.39999999999986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134.00167084377608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65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1026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8.8559999999999999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8.7594999999999992</v>
      </c>
      <c r="I68" s="38">
        <f t="shared" si="25"/>
        <v>8.7139999999999986</v>
      </c>
      <c r="J68" s="38">
        <f t="shared" si="25"/>
        <v>2.4546000000000001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8.5616000000000003</v>
      </c>
      <c r="P68" s="38">
        <f t="shared" si="25"/>
        <v>2.4546000000000001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8.5167999999999999</v>
      </c>
      <c r="T68" s="116">
        <f>((T65*1000)/T67)/7</f>
        <v>134.00167084377608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61.88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135.38461538461539</v>
      </c>
      <c r="C70" s="47">
        <f>+(C65/C67)/7*1000</f>
        <v>136.04395604395606</v>
      </c>
      <c r="D70" s="47">
        <f>+(D65/D67)/7*1000</f>
        <v>133.33333333333334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134.50549450549448</v>
      </c>
      <c r="I70" s="47">
        <f t="shared" si="27"/>
        <v>134.06593406593407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134.50549450549448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2EE79-8862-4ABC-B925-2A8CFA450F4A}">
  <dimension ref="A1:AQ239"/>
  <sheetViews>
    <sheetView view="pageBreakPreview" topLeftCell="A40" zoomScale="30" zoomScaleNormal="30" zoomScaleSheetLayoutView="30" workbookViewId="0">
      <selection activeCell="B26" sqref="B26:S26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W3" s="380"/>
      <c r="X3" s="380"/>
      <c r="Y3" s="2"/>
      <c r="Z3" s="2"/>
      <c r="AA3" s="2"/>
      <c r="AB3" s="2"/>
      <c r="AC3" s="2"/>
      <c r="AD3" s="38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0" t="s">
        <v>1</v>
      </c>
      <c r="B9" s="380"/>
      <c r="C9" s="380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0"/>
      <c r="B10" s="380"/>
      <c r="C10" s="38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0" t="s">
        <v>4</v>
      </c>
      <c r="B11" s="380"/>
      <c r="C11" s="380"/>
      <c r="D11" s="1"/>
      <c r="E11" s="381">
        <v>2</v>
      </c>
      <c r="F11" s="1"/>
      <c r="G11" s="1"/>
      <c r="H11" s="1"/>
      <c r="I11" s="1"/>
      <c r="J11" s="1"/>
      <c r="K11" s="461" t="s">
        <v>114</v>
      </c>
      <c r="L11" s="461"/>
      <c r="M11" s="382"/>
      <c r="N11" s="38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0"/>
      <c r="B12" s="380"/>
      <c r="C12" s="380"/>
      <c r="D12" s="1"/>
      <c r="E12" s="5"/>
      <c r="F12" s="1"/>
      <c r="G12" s="1"/>
      <c r="H12" s="1"/>
      <c r="I12" s="1"/>
      <c r="J12" s="1"/>
      <c r="K12" s="382"/>
      <c r="L12" s="382"/>
      <c r="M12" s="382"/>
      <c r="N12" s="38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0"/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2"/>
      <c r="M13" s="382"/>
      <c r="N13" s="382"/>
      <c r="O13" s="382"/>
      <c r="P13" s="382"/>
      <c r="Q13" s="382"/>
      <c r="R13" s="382"/>
      <c r="S13" s="382"/>
      <c r="T13" s="382"/>
      <c r="U13" s="382"/>
      <c r="V13" s="382"/>
      <c r="W13" s="1"/>
      <c r="X13" s="1"/>
      <c r="Y13" s="1"/>
    </row>
    <row r="14" spans="1:30" s="3" customFormat="1" ht="27" thickBot="1" x14ac:dyDescent="0.3">
      <c r="A14" s="38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7"/>
      <c r="F15" s="467"/>
      <c r="G15" s="468"/>
      <c r="H15" s="466" t="s">
        <v>71</v>
      </c>
      <c r="I15" s="467"/>
      <c r="J15" s="467"/>
      <c r="K15" s="467"/>
      <c r="L15" s="467"/>
      <c r="M15" s="468"/>
      <c r="N15" s="469" t="s">
        <v>8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122.51517999999999</v>
      </c>
      <c r="C18" s="23">
        <v>123.45536000000001</v>
      </c>
      <c r="D18" s="23">
        <v>34.462459999999993</v>
      </c>
      <c r="E18" s="23">
        <v>122.90421999999997</v>
      </c>
      <c r="F18" s="122">
        <v>123.00148000000002</v>
      </c>
      <c r="G18" s="24">
        <v>123.52019999999997</v>
      </c>
      <c r="H18" s="23">
        <v>123.06631999999998</v>
      </c>
      <c r="I18" s="23">
        <v>123.19599999999998</v>
      </c>
      <c r="J18" s="23">
        <v>33.84648</v>
      </c>
      <c r="K18" s="23">
        <v>123.03389999999997</v>
      </c>
      <c r="L18" s="23">
        <v>123.35809999999996</v>
      </c>
      <c r="M18" s="23">
        <v>122.58001999999999</v>
      </c>
      <c r="N18" s="22">
        <v>123.52019999999997</v>
      </c>
      <c r="O18" s="23">
        <v>123.68230000000001</v>
      </c>
      <c r="P18" s="23">
        <v>34.902079999999998</v>
      </c>
      <c r="Q18" s="23">
        <v>122.58001999999999</v>
      </c>
      <c r="R18" s="23">
        <v>122.41791999999998</v>
      </c>
      <c r="S18" s="24">
        <v>122.58001999999999</v>
      </c>
      <c r="T18" s="25">
        <f t="shared" ref="T18:T25" si="0">SUM(B18:S18)</f>
        <v>1948.6222599999996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122.51517999999999</v>
      </c>
      <c r="C19" s="23">
        <v>123.45536000000001</v>
      </c>
      <c r="D19" s="23">
        <v>34.462459999999993</v>
      </c>
      <c r="E19" s="23">
        <v>122.90421999999997</v>
      </c>
      <c r="F19" s="122">
        <v>123.00148000000002</v>
      </c>
      <c r="G19" s="24">
        <v>123.52019999999997</v>
      </c>
      <c r="H19" s="23">
        <v>123.06631999999998</v>
      </c>
      <c r="I19" s="23">
        <v>123.19599999999998</v>
      </c>
      <c r="J19" s="23">
        <v>33.84648</v>
      </c>
      <c r="K19" s="23">
        <v>123.03389999999997</v>
      </c>
      <c r="L19" s="23">
        <v>123.35809999999996</v>
      </c>
      <c r="M19" s="23">
        <v>122.58001999999999</v>
      </c>
      <c r="N19" s="22">
        <v>123.52019999999997</v>
      </c>
      <c r="O19" s="23">
        <v>123.68230000000001</v>
      </c>
      <c r="P19" s="23">
        <v>34.902079999999998</v>
      </c>
      <c r="Q19" s="23">
        <v>122.58001999999999</v>
      </c>
      <c r="R19" s="23">
        <v>122.41791999999998</v>
      </c>
      <c r="S19" s="24">
        <v>122.58001999999999</v>
      </c>
      <c r="T19" s="25">
        <f t="shared" si="0"/>
        <v>1948.6222599999996</v>
      </c>
      <c r="V19" s="2"/>
      <c r="W19" s="19"/>
    </row>
    <row r="20" spans="1:32" ht="39.75" customHeight="1" x14ac:dyDescent="0.25">
      <c r="A20" s="91" t="s">
        <v>14</v>
      </c>
      <c r="B20" s="76">
        <v>127.93300000000001</v>
      </c>
      <c r="C20" s="23">
        <v>127.93300000000001</v>
      </c>
      <c r="D20" s="23">
        <v>34.982999999999997</v>
      </c>
      <c r="E20" s="23">
        <v>127.764</v>
      </c>
      <c r="F20" s="122">
        <v>127.93300000000001</v>
      </c>
      <c r="G20" s="24">
        <v>128.102</v>
      </c>
      <c r="H20" s="23">
        <v>128.44</v>
      </c>
      <c r="I20" s="23">
        <v>128.44</v>
      </c>
      <c r="J20" s="23">
        <v>34.814</v>
      </c>
      <c r="K20" s="23">
        <v>127.93300000000001</v>
      </c>
      <c r="L20" s="23">
        <v>128.27099999999999</v>
      </c>
      <c r="M20" s="23">
        <v>127.764</v>
      </c>
      <c r="N20" s="22">
        <v>128.77799999999999</v>
      </c>
      <c r="O20" s="23">
        <v>128.77799999999999</v>
      </c>
      <c r="P20" s="23">
        <v>35.997</v>
      </c>
      <c r="Q20" s="23">
        <v>127.764</v>
      </c>
      <c r="R20" s="23">
        <v>127.764</v>
      </c>
      <c r="S20" s="24">
        <v>127.764</v>
      </c>
      <c r="T20" s="25">
        <f t="shared" si="0"/>
        <v>2027.1549999999997</v>
      </c>
      <c r="V20" s="2"/>
      <c r="W20" s="19"/>
    </row>
    <row r="21" spans="1:32" ht="39.950000000000003" customHeight="1" x14ac:dyDescent="0.25">
      <c r="A21" s="92" t="s">
        <v>15</v>
      </c>
      <c r="B21" s="76">
        <v>122.7097</v>
      </c>
      <c r="C21" s="23">
        <v>122.7097</v>
      </c>
      <c r="D21" s="23">
        <v>33.554699999999997</v>
      </c>
      <c r="E21" s="23">
        <v>122.54759999999999</v>
      </c>
      <c r="F21" s="122">
        <v>122.7097</v>
      </c>
      <c r="G21" s="24">
        <v>122.87179999999999</v>
      </c>
      <c r="H21" s="23">
        <v>123.196</v>
      </c>
      <c r="I21" s="23">
        <v>123.196</v>
      </c>
      <c r="J21" s="23">
        <v>33.392599999999995</v>
      </c>
      <c r="K21" s="23">
        <v>122.7097</v>
      </c>
      <c r="L21" s="23">
        <v>123.03389999999999</v>
      </c>
      <c r="M21" s="23">
        <v>122.54759999999999</v>
      </c>
      <c r="N21" s="22">
        <v>123.5202</v>
      </c>
      <c r="O21" s="23">
        <v>123.5202</v>
      </c>
      <c r="P21" s="23">
        <v>34.527299999999997</v>
      </c>
      <c r="Q21" s="23">
        <v>122.54759999999999</v>
      </c>
      <c r="R21" s="23">
        <v>122.54759999999999</v>
      </c>
      <c r="S21" s="24">
        <v>122.54759999999999</v>
      </c>
      <c r="T21" s="25">
        <f t="shared" si="0"/>
        <v>1944.3894999999998</v>
      </c>
      <c r="V21" s="2"/>
      <c r="W21" s="19"/>
    </row>
    <row r="22" spans="1:32" ht="39.950000000000003" customHeight="1" x14ac:dyDescent="0.25">
      <c r="A22" s="91" t="s">
        <v>16</v>
      </c>
      <c r="B22" s="76">
        <v>122.7097</v>
      </c>
      <c r="C22" s="23">
        <v>122.7097</v>
      </c>
      <c r="D22" s="23">
        <v>33.554699999999997</v>
      </c>
      <c r="E22" s="23">
        <v>122.54759999999999</v>
      </c>
      <c r="F22" s="122">
        <v>122.7097</v>
      </c>
      <c r="G22" s="24">
        <v>122.87179999999999</v>
      </c>
      <c r="H22" s="23">
        <v>123.196</v>
      </c>
      <c r="I22" s="23">
        <v>123.196</v>
      </c>
      <c r="J22" s="23">
        <v>33.392599999999995</v>
      </c>
      <c r="K22" s="23">
        <v>122.7097</v>
      </c>
      <c r="L22" s="23">
        <v>123.03389999999999</v>
      </c>
      <c r="M22" s="23">
        <v>122.54759999999999</v>
      </c>
      <c r="N22" s="22">
        <v>123.5202</v>
      </c>
      <c r="O22" s="23">
        <v>123.5202</v>
      </c>
      <c r="P22" s="23">
        <v>34.527299999999997</v>
      </c>
      <c r="Q22" s="23">
        <v>122.54759999999999</v>
      </c>
      <c r="R22" s="23">
        <v>122.54759999999999</v>
      </c>
      <c r="S22" s="24">
        <v>122.54759999999999</v>
      </c>
      <c r="T22" s="25">
        <f t="shared" si="0"/>
        <v>1944.3894999999998</v>
      </c>
      <c r="V22" s="2"/>
      <c r="W22" s="19"/>
    </row>
    <row r="23" spans="1:32" ht="39.950000000000003" customHeight="1" x14ac:dyDescent="0.25">
      <c r="A23" s="92" t="s">
        <v>17</v>
      </c>
      <c r="B23" s="76">
        <v>127.93300000000001</v>
      </c>
      <c r="C23" s="23">
        <v>127.93300000000001</v>
      </c>
      <c r="D23" s="23">
        <v>34.982999999999997</v>
      </c>
      <c r="E23" s="23">
        <v>127.764</v>
      </c>
      <c r="F23" s="122">
        <v>127.93300000000001</v>
      </c>
      <c r="G23" s="24">
        <v>128.102</v>
      </c>
      <c r="H23" s="23">
        <v>128.44</v>
      </c>
      <c r="I23" s="23">
        <v>128.44</v>
      </c>
      <c r="J23" s="23">
        <v>34.814</v>
      </c>
      <c r="K23" s="23">
        <v>127.93300000000001</v>
      </c>
      <c r="L23" s="23">
        <v>128.27099999999999</v>
      </c>
      <c r="M23" s="23">
        <v>127.764</v>
      </c>
      <c r="N23" s="22">
        <v>128.77799999999999</v>
      </c>
      <c r="O23" s="23">
        <v>128.77799999999999</v>
      </c>
      <c r="P23" s="23">
        <v>35.997</v>
      </c>
      <c r="Q23" s="23">
        <v>127.764</v>
      </c>
      <c r="R23" s="23">
        <v>127.764</v>
      </c>
      <c r="S23" s="24">
        <v>127.764</v>
      </c>
      <c r="T23" s="25">
        <f t="shared" si="0"/>
        <v>2027.1549999999997</v>
      </c>
      <c r="V23" s="2"/>
      <c r="W23" s="19"/>
    </row>
    <row r="24" spans="1:32" ht="39.950000000000003" customHeight="1" x14ac:dyDescent="0.25">
      <c r="A24" s="91" t="s">
        <v>18</v>
      </c>
      <c r="B24" s="76">
        <v>122.7097</v>
      </c>
      <c r="C24" s="23">
        <v>122.7097</v>
      </c>
      <c r="D24" s="23">
        <v>33.554699999999997</v>
      </c>
      <c r="E24" s="23">
        <v>122.54759999999999</v>
      </c>
      <c r="F24" s="122">
        <v>122.7097</v>
      </c>
      <c r="G24" s="24">
        <v>122.87179999999999</v>
      </c>
      <c r="H24" s="23">
        <v>123.196</v>
      </c>
      <c r="I24" s="23">
        <v>123.196</v>
      </c>
      <c r="J24" s="23">
        <v>33.392599999999995</v>
      </c>
      <c r="K24" s="23">
        <v>122.7097</v>
      </c>
      <c r="L24" s="23">
        <v>123.03389999999999</v>
      </c>
      <c r="M24" s="23">
        <v>122.54759999999999</v>
      </c>
      <c r="N24" s="22">
        <v>123.5202</v>
      </c>
      <c r="O24" s="23">
        <v>123.5202</v>
      </c>
      <c r="P24" s="23">
        <v>34.527299999999997</v>
      </c>
      <c r="Q24" s="23">
        <v>122.54759999999999</v>
      </c>
      <c r="R24" s="23">
        <v>122.54759999999999</v>
      </c>
      <c r="S24" s="24">
        <v>122.54759999999999</v>
      </c>
      <c r="T24" s="25">
        <f t="shared" si="0"/>
        <v>1944.3894999999998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869.02545999999995</v>
      </c>
      <c r="C25" s="27">
        <f t="shared" si="1"/>
        <v>870.90582000000006</v>
      </c>
      <c r="D25" s="27">
        <f t="shared" si="1"/>
        <v>239.55501999999998</v>
      </c>
      <c r="E25" s="27">
        <f t="shared" si="1"/>
        <v>868.97923999999989</v>
      </c>
      <c r="F25" s="27">
        <f t="shared" si="1"/>
        <v>869.99806000000001</v>
      </c>
      <c r="G25" s="228">
        <f t="shared" si="1"/>
        <v>871.85979999999995</v>
      </c>
      <c r="H25" s="27">
        <f t="shared" si="1"/>
        <v>872.60064</v>
      </c>
      <c r="I25" s="27">
        <f t="shared" si="1"/>
        <v>872.86</v>
      </c>
      <c r="J25" s="27">
        <f t="shared" si="1"/>
        <v>237.49875999999995</v>
      </c>
      <c r="K25" s="27">
        <f t="shared" si="1"/>
        <v>870.06290000000001</v>
      </c>
      <c r="L25" s="27">
        <f t="shared" si="1"/>
        <v>872.35989999999993</v>
      </c>
      <c r="M25" s="27">
        <f t="shared" si="1"/>
        <v>868.33083999999997</v>
      </c>
      <c r="N25" s="26">
        <f>SUM(N18:N24)</f>
        <v>875.15700000000004</v>
      </c>
      <c r="O25" s="27">
        <f t="shared" ref="O25:Q25" si="2">SUM(O18:O24)</f>
        <v>875.48120000000006</v>
      </c>
      <c r="P25" s="27">
        <f t="shared" si="2"/>
        <v>245.38005999999999</v>
      </c>
      <c r="Q25" s="27">
        <f t="shared" si="2"/>
        <v>868.33083999999997</v>
      </c>
      <c r="R25" s="27">
        <f>SUM(R18:R24)</f>
        <v>868.00663999999995</v>
      </c>
      <c r="S25" s="28">
        <f t="shared" ref="S25" si="3">SUM(S18:S24)</f>
        <v>868.33083999999997</v>
      </c>
      <c r="T25" s="25">
        <f t="shared" si="0"/>
        <v>13784.723019999999</v>
      </c>
    </row>
    <row r="26" spans="1:32" s="2" customFormat="1" ht="36.75" customHeight="1" x14ac:dyDescent="0.25">
      <c r="A26" s="93" t="s">
        <v>19</v>
      </c>
      <c r="B26" s="208">
        <v>162.1</v>
      </c>
      <c r="C26" s="30">
        <v>162.1</v>
      </c>
      <c r="D26" s="30">
        <v>162.1</v>
      </c>
      <c r="E26" s="30">
        <v>162.1</v>
      </c>
      <c r="F26" s="30">
        <v>162.1</v>
      </c>
      <c r="G26" s="229">
        <v>162.1</v>
      </c>
      <c r="H26" s="30">
        <v>162.1</v>
      </c>
      <c r="I26" s="30">
        <v>162.1</v>
      </c>
      <c r="J26" s="30">
        <v>162.1</v>
      </c>
      <c r="K26" s="30">
        <v>162.1</v>
      </c>
      <c r="L26" s="30">
        <v>162.1</v>
      </c>
      <c r="M26" s="30">
        <v>162.1</v>
      </c>
      <c r="N26" s="29">
        <v>162.1</v>
      </c>
      <c r="O26" s="30">
        <v>162.1</v>
      </c>
      <c r="P26" s="30">
        <v>162.1</v>
      </c>
      <c r="Q26" s="30">
        <v>162.1</v>
      </c>
      <c r="R26" s="30">
        <v>162.1</v>
      </c>
      <c r="S26" s="31">
        <v>162.1</v>
      </c>
      <c r="T26" s="32">
        <f>+((T25/T27)/7)*1000</f>
        <v>164.17225058059907</v>
      </c>
    </row>
    <row r="27" spans="1:32" s="2" customFormat="1" ht="33" customHeight="1" x14ac:dyDescent="0.25">
      <c r="A27" s="94" t="s">
        <v>20</v>
      </c>
      <c r="B27" s="209">
        <v>757</v>
      </c>
      <c r="C27" s="34">
        <v>757</v>
      </c>
      <c r="D27" s="34">
        <v>207</v>
      </c>
      <c r="E27" s="34">
        <v>756</v>
      </c>
      <c r="F27" s="34">
        <v>757</v>
      </c>
      <c r="G27" s="230">
        <v>758</v>
      </c>
      <c r="H27" s="34">
        <v>760</v>
      </c>
      <c r="I27" s="34">
        <v>760</v>
      </c>
      <c r="J27" s="34">
        <v>206</v>
      </c>
      <c r="K27" s="34">
        <v>757</v>
      </c>
      <c r="L27" s="34">
        <v>759</v>
      </c>
      <c r="M27" s="34">
        <v>756</v>
      </c>
      <c r="N27" s="33">
        <v>762</v>
      </c>
      <c r="O27" s="34">
        <v>762</v>
      </c>
      <c r="P27" s="34">
        <v>213</v>
      </c>
      <c r="Q27" s="34">
        <v>756</v>
      </c>
      <c r="R27" s="34">
        <v>756</v>
      </c>
      <c r="S27" s="35">
        <v>756</v>
      </c>
      <c r="T27" s="36">
        <f>SUM(B27:S27)</f>
        <v>11995</v>
      </c>
      <c r="U27" s="2">
        <f>((T25*1000)/T27)/7</f>
        <v>164.17225058059904</v>
      </c>
    </row>
    <row r="28" spans="1:32" s="2" customFormat="1" ht="33" customHeight="1" x14ac:dyDescent="0.25">
      <c r="A28" s="95" t="s">
        <v>21</v>
      </c>
      <c r="B28" s="210">
        <f>((B27*B26)*7/1000/7)</f>
        <v>122.7097</v>
      </c>
      <c r="C28" s="38">
        <f t="shared" ref="C28:S28" si="4">((C27*C26)*7/1000/7)</f>
        <v>122.7097</v>
      </c>
      <c r="D28" s="38">
        <f t="shared" si="4"/>
        <v>33.554699999999997</v>
      </c>
      <c r="E28" s="38">
        <f t="shared" si="4"/>
        <v>122.54759999999999</v>
      </c>
      <c r="F28" s="38">
        <f t="shared" si="4"/>
        <v>122.7097</v>
      </c>
      <c r="G28" s="231">
        <f t="shared" si="4"/>
        <v>122.87179999999999</v>
      </c>
      <c r="H28" s="38">
        <f t="shared" si="4"/>
        <v>123.196</v>
      </c>
      <c r="I28" s="38">
        <f t="shared" si="4"/>
        <v>123.196</v>
      </c>
      <c r="J28" s="38">
        <f t="shared" si="4"/>
        <v>33.392599999999995</v>
      </c>
      <c r="K28" s="38">
        <f t="shared" si="4"/>
        <v>122.7097</v>
      </c>
      <c r="L28" s="38">
        <f t="shared" si="4"/>
        <v>123.03389999999999</v>
      </c>
      <c r="M28" s="38">
        <f t="shared" si="4"/>
        <v>122.54759999999999</v>
      </c>
      <c r="N28" s="37">
        <f t="shared" si="4"/>
        <v>123.5202</v>
      </c>
      <c r="O28" s="38">
        <f t="shared" si="4"/>
        <v>123.5202</v>
      </c>
      <c r="P28" s="38">
        <f t="shared" si="4"/>
        <v>34.527299999999997</v>
      </c>
      <c r="Q28" s="38">
        <f t="shared" si="4"/>
        <v>122.54759999999999</v>
      </c>
      <c r="R28" s="38">
        <f t="shared" si="4"/>
        <v>122.54759999999999</v>
      </c>
      <c r="S28" s="39">
        <f t="shared" si="4"/>
        <v>122.54759999999999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858.96789999999999</v>
      </c>
      <c r="C29" s="42">
        <f t="shared" si="5"/>
        <v>858.96789999999999</v>
      </c>
      <c r="D29" s="42">
        <f t="shared" si="5"/>
        <v>234.88289999999998</v>
      </c>
      <c r="E29" s="42">
        <f>((E27*E26)*7)/1000</f>
        <v>857.83319999999992</v>
      </c>
      <c r="F29" s="42">
        <f>((F27*F26)*7)/1000</f>
        <v>858.96789999999999</v>
      </c>
      <c r="G29" s="232">
        <f>((G27*G26)*7)/1000</f>
        <v>860.10259999999994</v>
      </c>
      <c r="H29" s="42">
        <f t="shared" ref="H29" si="6">((H27*H26)*7)/1000</f>
        <v>862.37199999999996</v>
      </c>
      <c r="I29" s="42">
        <f>((I27*I26)*7)/1000</f>
        <v>862.37199999999996</v>
      </c>
      <c r="J29" s="42">
        <f t="shared" ref="J29:M29" si="7">((J27*J26)*7)/1000</f>
        <v>233.74819999999997</v>
      </c>
      <c r="K29" s="42">
        <f t="shared" si="7"/>
        <v>858.96789999999999</v>
      </c>
      <c r="L29" s="42">
        <f t="shared" si="7"/>
        <v>861.23729999999989</v>
      </c>
      <c r="M29" s="42">
        <f t="shared" si="7"/>
        <v>857.83319999999992</v>
      </c>
      <c r="N29" s="41">
        <f>((N27*N26)*7)/1000</f>
        <v>864.64139999999998</v>
      </c>
      <c r="O29" s="42">
        <f>((O27*O26)*7)/1000</f>
        <v>864.64139999999998</v>
      </c>
      <c r="P29" s="42">
        <f t="shared" ref="P29:S29" si="8">((P27*P26)*7)/1000</f>
        <v>241.69109999999998</v>
      </c>
      <c r="Q29" s="42">
        <f t="shared" si="8"/>
        <v>857.83319999999992</v>
      </c>
      <c r="R29" s="43">
        <f t="shared" si="8"/>
        <v>857.83319999999992</v>
      </c>
      <c r="S29" s="44">
        <f t="shared" si="8"/>
        <v>857.83319999999992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163.99801094546137</v>
      </c>
      <c r="C30" s="47">
        <f t="shared" si="9"/>
        <v>164.35286280430273</v>
      </c>
      <c r="D30" s="47">
        <f t="shared" si="9"/>
        <v>165.32437543133196</v>
      </c>
      <c r="E30" s="47">
        <f>+(E25/E27)/7*1000</f>
        <v>164.20620559334841</v>
      </c>
      <c r="F30" s="47">
        <f t="shared" ref="F30:H30" si="10">+(F25/F27)/7*1000</f>
        <v>164.18155501037933</v>
      </c>
      <c r="G30" s="233">
        <f t="shared" si="10"/>
        <v>164.31583113456463</v>
      </c>
      <c r="H30" s="47">
        <f t="shared" si="10"/>
        <v>164.02267669172934</v>
      </c>
      <c r="I30" s="47">
        <f>+(I25/I27)/7*1000</f>
        <v>164.07142857142858</v>
      </c>
      <c r="J30" s="47">
        <f t="shared" ref="J30:M30" si="11">+(J25/J27)/7*1000</f>
        <v>164.70094313453535</v>
      </c>
      <c r="K30" s="47">
        <f t="shared" si="11"/>
        <v>164.19379128137385</v>
      </c>
      <c r="L30" s="47">
        <f t="shared" si="11"/>
        <v>164.19346884999058</v>
      </c>
      <c r="M30" s="47">
        <f t="shared" si="11"/>
        <v>164.08368102796672</v>
      </c>
      <c r="N30" s="46">
        <f>+(N25/N27)/7*1000</f>
        <v>164.07142857142858</v>
      </c>
      <c r="O30" s="47">
        <f t="shared" ref="O30:S30" si="12">+(O25/O27)/7*1000</f>
        <v>164.13220847394075</v>
      </c>
      <c r="P30" s="47">
        <f t="shared" si="12"/>
        <v>164.5741515761234</v>
      </c>
      <c r="Q30" s="47">
        <f t="shared" si="12"/>
        <v>164.08368102796672</v>
      </c>
      <c r="R30" s="47">
        <f t="shared" si="12"/>
        <v>164.02241874527587</v>
      </c>
      <c r="S30" s="48">
        <f t="shared" si="12"/>
        <v>164.08368102796672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2" t="s">
        <v>8</v>
      </c>
      <c r="M36" s="453"/>
      <c r="N36" s="453"/>
      <c r="O36" s="453"/>
      <c r="P36" s="453"/>
      <c r="Q36" s="45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105.85289999999999</v>
      </c>
      <c r="C39" s="79">
        <v>106.4877</v>
      </c>
      <c r="D39" s="79">
        <v>32.216099999999997</v>
      </c>
      <c r="E39" s="79">
        <v>105.37679999999999</v>
      </c>
      <c r="F39" s="79">
        <v>106.0116</v>
      </c>
      <c r="G39" s="79">
        <v>97.528000000000006</v>
      </c>
      <c r="H39" s="79"/>
      <c r="I39" s="101">
        <f t="shared" ref="I39:I46" si="13">SUM(B39:H39)</f>
        <v>553.47309999999993</v>
      </c>
      <c r="J39" s="138"/>
      <c r="K39" s="91" t="s">
        <v>12</v>
      </c>
      <c r="L39" s="79">
        <v>7.5</v>
      </c>
      <c r="M39" s="79">
        <v>7.7</v>
      </c>
      <c r="N39" s="79">
        <v>2.4</v>
      </c>
      <c r="O39" s="79">
        <v>7.5</v>
      </c>
      <c r="P39" s="79">
        <v>7.5</v>
      </c>
      <c r="Q39" s="79">
        <v>7.4</v>
      </c>
      <c r="R39" s="101">
        <f t="shared" ref="R39:R46" si="14">SUM(L39:Q39)</f>
        <v>39.999999999999993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105.85289999999999</v>
      </c>
      <c r="C40" s="79">
        <v>106.4877</v>
      </c>
      <c r="D40" s="79">
        <v>32.216099999999997</v>
      </c>
      <c r="E40" s="79">
        <v>105.37679999999999</v>
      </c>
      <c r="F40" s="79">
        <v>106.0116</v>
      </c>
      <c r="G40" s="79">
        <v>97.528000000000006</v>
      </c>
      <c r="H40" s="79"/>
      <c r="I40" s="101">
        <f t="shared" si="13"/>
        <v>553.47309999999993</v>
      </c>
      <c r="J40" s="2"/>
      <c r="K40" s="92" t="s">
        <v>13</v>
      </c>
      <c r="L40" s="79">
        <v>7.5</v>
      </c>
      <c r="M40" s="79">
        <v>7.7</v>
      </c>
      <c r="N40" s="79">
        <v>2.4</v>
      </c>
      <c r="O40" s="79">
        <v>7.5</v>
      </c>
      <c r="P40" s="79">
        <v>7.5</v>
      </c>
      <c r="Q40" s="79">
        <v>7.4</v>
      </c>
      <c r="R40" s="101">
        <f t="shared" si="14"/>
        <v>39.999999999999993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101.29859999999999</v>
      </c>
      <c r="H41" s="23"/>
      <c r="I41" s="101">
        <f t="shared" si="13"/>
        <v>554.38709999999992</v>
      </c>
      <c r="J41" s="2"/>
      <c r="K41" s="91" t="s">
        <v>14</v>
      </c>
      <c r="L41" s="79">
        <v>7.4</v>
      </c>
      <c r="M41" s="79">
        <v>7.3</v>
      </c>
      <c r="N41" s="79">
        <v>1.6</v>
      </c>
      <c r="O41" s="79">
        <v>7.2</v>
      </c>
      <c r="P41" s="79">
        <v>7.5</v>
      </c>
      <c r="Q41" s="79">
        <v>7.3</v>
      </c>
      <c r="R41" s="101">
        <f t="shared" si="14"/>
        <v>38.299999999999997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101.29859999999999</v>
      </c>
      <c r="H42" s="79"/>
      <c r="I42" s="101">
        <f t="shared" si="13"/>
        <v>554.38709999999992</v>
      </c>
      <c r="J42" s="2"/>
      <c r="K42" s="92" t="s">
        <v>15</v>
      </c>
      <c r="L42" s="79">
        <v>7.4</v>
      </c>
      <c r="M42" s="79">
        <v>7.4</v>
      </c>
      <c r="N42" s="79">
        <v>1.6</v>
      </c>
      <c r="O42" s="79">
        <v>7.2</v>
      </c>
      <c r="P42" s="79">
        <v>7.5</v>
      </c>
      <c r="Q42" s="79">
        <v>7.3</v>
      </c>
      <c r="R42" s="101">
        <f t="shared" si="14"/>
        <v>38.4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7.4</v>
      </c>
      <c r="N43" s="79">
        <v>1.6</v>
      </c>
      <c r="O43" s="79">
        <v>7.2</v>
      </c>
      <c r="P43" s="79">
        <v>7.5</v>
      </c>
      <c r="Q43" s="79">
        <v>7.3</v>
      </c>
      <c r="R43" s="101">
        <f t="shared" si="14"/>
        <v>38.5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79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7.4</v>
      </c>
      <c r="N44" s="79">
        <v>1.7</v>
      </c>
      <c r="O44" s="79">
        <v>7.3</v>
      </c>
      <c r="P44" s="79">
        <v>7.6</v>
      </c>
      <c r="Q44" s="79">
        <v>7.3</v>
      </c>
      <c r="R44" s="101">
        <f t="shared" si="14"/>
        <v>38.799999999999997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79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7.4</v>
      </c>
      <c r="N45" s="79">
        <v>1.7</v>
      </c>
      <c r="O45" s="79">
        <v>7.3</v>
      </c>
      <c r="P45" s="79">
        <v>7.6</v>
      </c>
      <c r="Q45" s="79">
        <v>7.4</v>
      </c>
      <c r="R45" s="101">
        <f t="shared" si="14"/>
        <v>38.9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735.41579999999988</v>
      </c>
      <c r="C46" s="27">
        <f t="shared" si="15"/>
        <v>742.23989999999992</v>
      </c>
      <c r="D46" s="27">
        <f t="shared" si="15"/>
        <v>223.92569999999995</v>
      </c>
      <c r="E46" s="27">
        <f t="shared" si="15"/>
        <v>735.25710000000004</v>
      </c>
      <c r="F46" s="27">
        <f t="shared" si="15"/>
        <v>740.49420000000009</v>
      </c>
      <c r="G46" s="27">
        <f t="shared" si="15"/>
        <v>714.75319999999999</v>
      </c>
      <c r="H46" s="27">
        <f t="shared" si="15"/>
        <v>0</v>
      </c>
      <c r="I46" s="101">
        <f t="shared" si="13"/>
        <v>3892.0859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12.999999999999998</v>
      </c>
      <c r="O46" s="27">
        <f t="shared" si="16"/>
        <v>51.199999999999996</v>
      </c>
      <c r="P46" s="27">
        <f t="shared" si="16"/>
        <v>52.7</v>
      </c>
      <c r="Q46" s="27">
        <f t="shared" si="16"/>
        <v>51.4</v>
      </c>
      <c r="R46" s="101">
        <f t="shared" si="14"/>
        <v>272.89999999999998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152.1</v>
      </c>
      <c r="H47" s="30"/>
      <c r="I47" s="102">
        <f>+((I46/I48)/7)*1000</f>
        <v>157.91316995983286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132.60447035957239</v>
      </c>
      <c r="S47" s="63"/>
      <c r="T47" s="63"/>
    </row>
    <row r="48" spans="1:30" ht="33.75" customHeight="1" x14ac:dyDescent="0.25">
      <c r="A48" s="94" t="s">
        <v>20</v>
      </c>
      <c r="B48" s="83">
        <v>660</v>
      </c>
      <c r="C48" s="34">
        <v>667</v>
      </c>
      <c r="D48" s="34">
        <v>201</v>
      </c>
      <c r="E48" s="34">
        <v>661</v>
      </c>
      <c r="F48" s="34">
        <v>666</v>
      </c>
      <c r="G48" s="34">
        <v>666</v>
      </c>
      <c r="H48" s="34"/>
      <c r="I48" s="103">
        <f>SUM(B48:H48)</f>
        <v>3521</v>
      </c>
      <c r="J48" s="64"/>
      <c r="K48" s="94" t="s">
        <v>20</v>
      </c>
      <c r="L48" s="106">
        <v>56</v>
      </c>
      <c r="M48" s="65">
        <v>56</v>
      </c>
      <c r="N48" s="65">
        <v>14</v>
      </c>
      <c r="O48" s="65">
        <v>55</v>
      </c>
      <c r="P48" s="65">
        <v>57</v>
      </c>
      <c r="Q48" s="65">
        <v>56</v>
      </c>
      <c r="R48" s="112">
        <f>SUM(L48:Q48)</f>
        <v>294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104.74199999999998</v>
      </c>
      <c r="C49" s="38">
        <f t="shared" si="17"/>
        <v>105.85289999999999</v>
      </c>
      <c r="D49" s="38">
        <f t="shared" si="17"/>
        <v>31.898699999999995</v>
      </c>
      <c r="E49" s="38">
        <f t="shared" si="17"/>
        <v>104.9007</v>
      </c>
      <c r="F49" s="38">
        <f t="shared" si="17"/>
        <v>105.69420000000001</v>
      </c>
      <c r="G49" s="38">
        <f t="shared" si="17"/>
        <v>101.29859999999999</v>
      </c>
      <c r="H49" s="38">
        <f t="shared" si="17"/>
        <v>0</v>
      </c>
      <c r="I49" s="104">
        <f>((I46*1000)/I48)/7</f>
        <v>157.91316995983283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7.3863999999999992</v>
      </c>
      <c r="N49" s="38">
        <f t="shared" si="18"/>
        <v>1.6468</v>
      </c>
      <c r="O49" s="38">
        <f t="shared" si="18"/>
        <v>7.2409999999999997</v>
      </c>
      <c r="P49" s="38">
        <f t="shared" si="18"/>
        <v>7.5335999999999999</v>
      </c>
      <c r="Q49" s="38">
        <f t="shared" si="18"/>
        <v>7.3103999999999996</v>
      </c>
      <c r="R49" s="113">
        <f>((R46*1000)/R48)/7</f>
        <v>132.60447035957239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733.19399999999985</v>
      </c>
      <c r="C50" s="42">
        <f t="shared" si="19"/>
        <v>740.97029999999995</v>
      </c>
      <c r="D50" s="42">
        <f t="shared" si="19"/>
        <v>223.29089999999997</v>
      </c>
      <c r="E50" s="42">
        <f t="shared" si="19"/>
        <v>734.30489999999998</v>
      </c>
      <c r="F50" s="42">
        <f t="shared" si="19"/>
        <v>739.85940000000005</v>
      </c>
      <c r="G50" s="42">
        <f t="shared" si="19"/>
        <v>709.09019999999998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13.034000000000001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159.18090909090907</v>
      </c>
      <c r="C51" s="47">
        <f t="shared" si="21"/>
        <v>158.97192118226599</v>
      </c>
      <c r="D51" s="47">
        <f t="shared" si="21"/>
        <v>159.15117270788909</v>
      </c>
      <c r="E51" s="47">
        <f t="shared" si="21"/>
        <v>158.90579208990707</v>
      </c>
      <c r="F51" s="47">
        <f t="shared" si="21"/>
        <v>158.83616473616473</v>
      </c>
      <c r="G51" s="47">
        <f t="shared" si="21"/>
        <v>153.31471471471471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132.65306122448979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131.12244897959184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72" t="s">
        <v>70</v>
      </c>
      <c r="C55" s="473"/>
      <c r="D55" s="473"/>
      <c r="E55" s="473"/>
      <c r="F55" s="473"/>
      <c r="G55" s="474"/>
      <c r="H55" s="472" t="s">
        <v>71</v>
      </c>
      <c r="I55" s="473"/>
      <c r="J55" s="473"/>
      <c r="K55" s="473"/>
      <c r="L55" s="473"/>
      <c r="M55" s="474"/>
      <c r="N55" s="472" t="s">
        <v>8</v>
      </c>
      <c r="O55" s="473"/>
      <c r="P55" s="473"/>
      <c r="Q55" s="473"/>
      <c r="R55" s="473"/>
      <c r="S55" s="47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8.9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8.8000000000000007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8.6</v>
      </c>
      <c r="T58" s="101">
        <f t="shared" ref="T58:T65" si="23">SUM(B58:S58)</f>
        <v>138.4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8.9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8.8000000000000007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8.6</v>
      </c>
      <c r="T59" s="101">
        <f t="shared" si="23"/>
        <v>138.4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8.6</v>
      </c>
      <c r="D60" s="79">
        <v>2.4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8.6</v>
      </c>
      <c r="J60" s="79">
        <v>2.4</v>
      </c>
      <c r="K60" s="79">
        <v>8.5</v>
      </c>
      <c r="L60" s="79">
        <v>8.5</v>
      </c>
      <c r="M60" s="221">
        <v>8.5</v>
      </c>
      <c r="N60" s="22">
        <v>8.6</v>
      </c>
      <c r="O60" s="79">
        <v>8.5</v>
      </c>
      <c r="P60" s="79">
        <v>2.4</v>
      </c>
      <c r="Q60" s="79">
        <v>8.6</v>
      </c>
      <c r="R60" s="79">
        <v>8.6</v>
      </c>
      <c r="S60" s="221">
        <v>8.4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8.6999999999999993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8.6</v>
      </c>
      <c r="S61" s="221">
        <v>8.5</v>
      </c>
      <c r="T61" s="101">
        <f t="shared" si="23"/>
        <v>136.69999999999999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8.6999999999999993</v>
      </c>
      <c r="J62" s="79">
        <v>2.4</v>
      </c>
      <c r="K62" s="79">
        <v>8.6</v>
      </c>
      <c r="L62" s="79">
        <v>8.6</v>
      </c>
      <c r="M62" s="221">
        <v>8.6</v>
      </c>
      <c r="N62" s="22">
        <v>8.6</v>
      </c>
      <c r="O62" s="79">
        <v>8.5</v>
      </c>
      <c r="P62" s="79">
        <v>2.4</v>
      </c>
      <c r="Q62" s="79">
        <v>8.6</v>
      </c>
      <c r="R62" s="79">
        <v>8.6999999999999993</v>
      </c>
      <c r="S62" s="221">
        <v>8.5</v>
      </c>
      <c r="T62" s="101">
        <f t="shared" si="23"/>
        <v>136.79999999999998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8.6999999999999993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8.6999999999999993</v>
      </c>
      <c r="S63" s="221">
        <v>8.5</v>
      </c>
      <c r="T63" s="101">
        <f t="shared" si="23"/>
        <v>136.89999999999998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8.6999999999999993</v>
      </c>
      <c r="D64" s="79">
        <v>2.5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8.6999999999999993</v>
      </c>
      <c r="J64" s="79">
        <v>2.5</v>
      </c>
      <c r="K64" s="79">
        <v>8.6</v>
      </c>
      <c r="L64" s="79">
        <v>8.6</v>
      </c>
      <c r="M64" s="221">
        <v>8.6</v>
      </c>
      <c r="N64" s="22">
        <v>8.6999999999999993</v>
      </c>
      <c r="O64" s="79">
        <v>8.6</v>
      </c>
      <c r="P64" s="79">
        <v>2.5</v>
      </c>
      <c r="Q64" s="79">
        <v>8.6999999999999993</v>
      </c>
      <c r="R64" s="79">
        <v>8.6999999999999993</v>
      </c>
      <c r="S64" s="221">
        <v>8.5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61.699999999999996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61.599999999999994</v>
      </c>
      <c r="F65" s="27">
        <f t="shared" si="24"/>
        <v>61.599999999999994</v>
      </c>
      <c r="G65" s="28">
        <f t="shared" si="24"/>
        <v>59.800000000000004</v>
      </c>
      <c r="H65" s="26">
        <f t="shared" si="24"/>
        <v>61.2</v>
      </c>
      <c r="I65" s="27">
        <f t="shared" si="24"/>
        <v>61.000000000000014</v>
      </c>
      <c r="J65" s="27">
        <f t="shared" si="24"/>
        <v>17.100000000000001</v>
      </c>
      <c r="K65" s="27">
        <f t="shared" si="24"/>
        <v>60.300000000000004</v>
      </c>
      <c r="L65" s="27">
        <f t="shared" si="24"/>
        <v>60.300000000000004</v>
      </c>
      <c r="M65" s="28">
        <f t="shared" si="24"/>
        <v>60.300000000000004</v>
      </c>
      <c r="N65" s="26">
        <f t="shared" si="24"/>
        <v>60.800000000000011</v>
      </c>
      <c r="O65" s="27">
        <f t="shared" si="24"/>
        <v>59.800000000000004</v>
      </c>
      <c r="P65" s="27">
        <f t="shared" si="24"/>
        <v>17.100000000000001</v>
      </c>
      <c r="Q65" s="27">
        <f t="shared" si="24"/>
        <v>60.5</v>
      </c>
      <c r="R65" s="27">
        <f t="shared" si="24"/>
        <v>60.7</v>
      </c>
      <c r="S65" s="28">
        <f t="shared" si="24"/>
        <v>59.6</v>
      </c>
      <c r="T65" s="101">
        <f t="shared" si="23"/>
        <v>961.2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133.96515679442507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65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65</v>
      </c>
      <c r="S67" s="223">
        <v>64</v>
      </c>
      <c r="T67" s="112">
        <f>SUM(B67:S67)</f>
        <v>1025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8.8105000000000011</v>
      </c>
      <c r="C68" s="38">
        <f t="shared" ref="C68:S68" si="25">((C67*C66)*7/1000-C58-C59)/5</f>
        <v>8.6256000000000004</v>
      </c>
      <c r="D68" s="38">
        <f t="shared" si="25"/>
        <v>2.4167999999999998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8.6740000000000013</v>
      </c>
      <c r="J68" s="38">
        <f t="shared" si="25"/>
        <v>2.4146000000000001</v>
      </c>
      <c r="K68" s="38">
        <f t="shared" si="25"/>
        <v>8.5775000000000006</v>
      </c>
      <c r="L68" s="38">
        <f t="shared" si="25"/>
        <v>8.5775000000000006</v>
      </c>
      <c r="M68" s="39">
        <f t="shared" si="25"/>
        <v>8.5775000000000006</v>
      </c>
      <c r="N68" s="37">
        <f t="shared" si="25"/>
        <v>8.6284999999999989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8.6684999999999999</v>
      </c>
      <c r="S68" s="39">
        <f t="shared" si="25"/>
        <v>8.4768000000000008</v>
      </c>
      <c r="T68" s="116">
        <f>((T65*1000)/T67)/7</f>
        <v>133.9651567944251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60.97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60.7425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135.38461538461539</v>
      </c>
      <c r="F70" s="47">
        <f t="shared" si="27"/>
        <v>135.38461538461539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134.0659340659341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133.62637362637366</v>
      </c>
      <c r="O70" s="47">
        <f t="shared" si="27"/>
        <v>133.48214285714286</v>
      </c>
      <c r="P70" s="47">
        <f t="shared" si="27"/>
        <v>135.71428571428572</v>
      </c>
      <c r="Q70" s="47">
        <f t="shared" si="27"/>
        <v>132.96703296703296</v>
      </c>
      <c r="R70" s="47">
        <f t="shared" si="27"/>
        <v>133.4065934065934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A2100-9505-4B18-9921-DE1F371A8DEC}">
  <dimension ref="A1:AQ239"/>
  <sheetViews>
    <sheetView view="pageBreakPreview" topLeftCell="A19" zoomScale="30" zoomScaleNormal="30" zoomScaleSheetLayoutView="30" workbookViewId="0">
      <selection activeCell="J45" sqref="J45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2"/>
      <c r="Z3" s="2"/>
      <c r="AA3" s="2"/>
      <c r="AB3" s="2"/>
      <c r="AC3" s="2"/>
      <c r="AD3" s="38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3" t="s">
        <v>1</v>
      </c>
      <c r="B9" s="383"/>
      <c r="C9" s="383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3"/>
      <c r="B10" s="383"/>
      <c r="C10" s="38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3" t="s">
        <v>4</v>
      </c>
      <c r="B11" s="383"/>
      <c r="C11" s="383"/>
      <c r="D11" s="1"/>
      <c r="E11" s="384">
        <v>2</v>
      </c>
      <c r="F11" s="1"/>
      <c r="G11" s="1"/>
      <c r="H11" s="1"/>
      <c r="I11" s="1"/>
      <c r="J11" s="1"/>
      <c r="K11" s="461" t="s">
        <v>115</v>
      </c>
      <c r="L11" s="461"/>
      <c r="M11" s="385"/>
      <c r="N11" s="38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3"/>
      <c r="B12" s="383"/>
      <c r="C12" s="383"/>
      <c r="D12" s="1"/>
      <c r="E12" s="5"/>
      <c r="F12" s="1"/>
      <c r="G12" s="1"/>
      <c r="H12" s="1"/>
      <c r="I12" s="1"/>
      <c r="J12" s="1"/>
      <c r="K12" s="385"/>
      <c r="L12" s="385"/>
      <c r="M12" s="385"/>
      <c r="N12" s="38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3"/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5"/>
      <c r="M13" s="385"/>
      <c r="N13" s="385"/>
      <c r="O13" s="385"/>
      <c r="P13" s="385"/>
      <c r="Q13" s="385"/>
      <c r="R13" s="385"/>
      <c r="S13" s="385"/>
      <c r="T13" s="385"/>
      <c r="U13" s="385"/>
      <c r="V13" s="385"/>
      <c r="W13" s="1"/>
      <c r="X13" s="1"/>
      <c r="Y13" s="1"/>
    </row>
    <row r="14" spans="1:30" s="3" customFormat="1" ht="27" thickBot="1" x14ac:dyDescent="0.3">
      <c r="A14" s="38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7"/>
      <c r="F15" s="467"/>
      <c r="G15" s="468"/>
      <c r="H15" s="475" t="s">
        <v>71</v>
      </c>
      <c r="I15" s="476"/>
      <c r="J15" s="476"/>
      <c r="K15" s="476"/>
      <c r="L15" s="476"/>
      <c r="M15" s="477"/>
      <c r="N15" s="469" t="s">
        <v>8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122.7097</v>
      </c>
      <c r="C18" s="23">
        <v>122.7097</v>
      </c>
      <c r="D18" s="23">
        <v>33.554699999999997</v>
      </c>
      <c r="E18" s="23">
        <v>122.54759999999999</v>
      </c>
      <c r="F18" s="122">
        <v>122.7097</v>
      </c>
      <c r="G18" s="24">
        <v>122.87179999999999</v>
      </c>
      <c r="H18" s="23">
        <v>123.196</v>
      </c>
      <c r="I18" s="23">
        <v>123.196</v>
      </c>
      <c r="J18" s="23">
        <v>33.392599999999995</v>
      </c>
      <c r="K18" s="23">
        <v>122.7097</v>
      </c>
      <c r="L18" s="23">
        <v>123.03389999999999</v>
      </c>
      <c r="M18" s="23">
        <v>122.54759999999999</v>
      </c>
      <c r="N18" s="22">
        <v>123.5202</v>
      </c>
      <c r="O18" s="23">
        <v>123.5202</v>
      </c>
      <c r="P18" s="23">
        <v>34.527299999999997</v>
      </c>
      <c r="Q18" s="23">
        <v>122.54759999999999</v>
      </c>
      <c r="R18" s="23">
        <v>122.54759999999999</v>
      </c>
      <c r="S18" s="24">
        <v>122.54759999999999</v>
      </c>
      <c r="T18" s="25">
        <f t="shared" ref="T18:T25" si="0">SUM(B18:S18)</f>
        <v>1944.3894999999998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122.7097</v>
      </c>
      <c r="C19" s="23">
        <v>122.7097</v>
      </c>
      <c r="D19" s="23">
        <v>33.554699999999997</v>
      </c>
      <c r="E19" s="23">
        <v>122.54759999999999</v>
      </c>
      <c r="F19" s="122">
        <v>122.7097</v>
      </c>
      <c r="G19" s="24">
        <v>122.87179999999999</v>
      </c>
      <c r="H19" s="23">
        <v>123.196</v>
      </c>
      <c r="I19" s="23">
        <v>123.196</v>
      </c>
      <c r="J19" s="23">
        <v>33.392599999999995</v>
      </c>
      <c r="K19" s="23">
        <v>122.7097</v>
      </c>
      <c r="L19" s="23">
        <v>123.03389999999999</v>
      </c>
      <c r="M19" s="23">
        <v>122.54759999999999</v>
      </c>
      <c r="N19" s="22">
        <v>123.5202</v>
      </c>
      <c r="O19" s="23">
        <v>123.5202</v>
      </c>
      <c r="P19" s="23">
        <v>34.527299999999997</v>
      </c>
      <c r="Q19" s="23">
        <v>122.54759999999999</v>
      </c>
      <c r="R19" s="23">
        <v>122.54759999999999</v>
      </c>
      <c r="S19" s="24">
        <v>122.54759999999999</v>
      </c>
      <c r="T19" s="25">
        <f t="shared" si="0"/>
        <v>1944.3894999999998</v>
      </c>
      <c r="V19" s="2"/>
      <c r="W19" s="19"/>
    </row>
    <row r="20" spans="1:32" ht="39.75" customHeight="1" x14ac:dyDescent="0.25">
      <c r="A20" s="91" t="s">
        <v>14</v>
      </c>
      <c r="B20" s="76">
        <v>127.595</v>
      </c>
      <c r="C20" s="23">
        <v>126.919</v>
      </c>
      <c r="D20" s="23">
        <v>34.645000000000003</v>
      </c>
      <c r="E20" s="23">
        <v>127.595</v>
      </c>
      <c r="F20" s="122">
        <v>127.426</v>
      </c>
      <c r="G20" s="24">
        <v>127.93300000000001</v>
      </c>
      <c r="H20" s="23">
        <v>128.44</v>
      </c>
      <c r="I20" s="23">
        <v>127.93300000000001</v>
      </c>
      <c r="J20" s="23">
        <v>34.814</v>
      </c>
      <c r="K20" s="23">
        <v>127.764</v>
      </c>
      <c r="L20" s="23">
        <v>127.93300000000001</v>
      </c>
      <c r="M20" s="23">
        <v>127.764</v>
      </c>
      <c r="N20" s="22">
        <v>128.77799999999999</v>
      </c>
      <c r="O20" s="23">
        <v>128.77799999999999</v>
      </c>
      <c r="P20" s="23">
        <v>35.49</v>
      </c>
      <c r="Q20" s="23">
        <v>127.764</v>
      </c>
      <c r="R20" s="23">
        <v>127.25700000000001</v>
      </c>
      <c r="S20" s="24">
        <v>127.764</v>
      </c>
      <c r="T20" s="25">
        <f t="shared" si="0"/>
        <v>2022.5919999999999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122.30999999999999</v>
      </c>
      <c r="C21" s="23">
        <v>121.66200000000001</v>
      </c>
      <c r="D21" s="23">
        <v>33.21</v>
      </c>
      <c r="E21" s="23">
        <v>122.30999999999999</v>
      </c>
      <c r="F21" s="122">
        <v>122.148</v>
      </c>
      <c r="G21" s="24">
        <v>122.634</v>
      </c>
      <c r="H21" s="23">
        <v>123.12</v>
      </c>
      <c r="I21" s="23">
        <v>122.634</v>
      </c>
      <c r="J21" s="23">
        <v>33.372</v>
      </c>
      <c r="K21" s="23">
        <v>122.47199999999999</v>
      </c>
      <c r="L21" s="23">
        <v>122.634</v>
      </c>
      <c r="M21" s="23">
        <v>122.47199999999999</v>
      </c>
      <c r="N21" s="22">
        <v>123.44399999999999</v>
      </c>
      <c r="O21" s="23">
        <v>123.44399999999999</v>
      </c>
      <c r="P21" s="23">
        <v>34.019999999999996</v>
      </c>
      <c r="Q21" s="23">
        <v>122.47199999999999</v>
      </c>
      <c r="R21" s="23">
        <v>121.986</v>
      </c>
      <c r="S21" s="24">
        <v>122.47199999999999</v>
      </c>
      <c r="T21" s="25">
        <f t="shared" si="0"/>
        <v>1938.816</v>
      </c>
      <c r="V21" s="2"/>
      <c r="W21" s="19"/>
    </row>
    <row r="22" spans="1:32" ht="39.950000000000003" customHeight="1" x14ac:dyDescent="0.25">
      <c r="A22" s="91" t="s">
        <v>16</v>
      </c>
      <c r="B22" s="76">
        <v>122.30999999999999</v>
      </c>
      <c r="C22" s="23">
        <v>121.66200000000001</v>
      </c>
      <c r="D22" s="23">
        <v>33.21</v>
      </c>
      <c r="E22" s="23">
        <v>122.30999999999999</v>
      </c>
      <c r="F22" s="122">
        <v>122.148</v>
      </c>
      <c r="G22" s="24">
        <v>122.634</v>
      </c>
      <c r="H22" s="23">
        <v>123.12</v>
      </c>
      <c r="I22" s="23">
        <v>122.634</v>
      </c>
      <c r="J22" s="23">
        <v>33.372</v>
      </c>
      <c r="K22" s="23">
        <v>122.47199999999999</v>
      </c>
      <c r="L22" s="23">
        <v>122.634</v>
      </c>
      <c r="M22" s="23">
        <v>122.47199999999999</v>
      </c>
      <c r="N22" s="22">
        <v>123.44399999999999</v>
      </c>
      <c r="O22" s="23">
        <v>123.44399999999999</v>
      </c>
      <c r="P22" s="23">
        <v>34.019999999999996</v>
      </c>
      <c r="Q22" s="23">
        <v>122.47199999999999</v>
      </c>
      <c r="R22" s="23">
        <v>121.986</v>
      </c>
      <c r="S22" s="24">
        <v>122.47199999999999</v>
      </c>
      <c r="T22" s="25">
        <f t="shared" si="0"/>
        <v>1938.816</v>
      </c>
      <c r="V22" s="2"/>
      <c r="W22" s="19"/>
    </row>
    <row r="23" spans="1:32" ht="39.950000000000003" customHeight="1" x14ac:dyDescent="0.25">
      <c r="A23" s="92" t="s">
        <v>17</v>
      </c>
      <c r="B23" s="76">
        <v>127.595</v>
      </c>
      <c r="C23" s="23">
        <v>126.919</v>
      </c>
      <c r="D23" s="23">
        <v>34.645000000000003</v>
      </c>
      <c r="E23" s="23">
        <v>127.595</v>
      </c>
      <c r="F23" s="122">
        <v>127.426</v>
      </c>
      <c r="G23" s="24">
        <v>127.93300000000001</v>
      </c>
      <c r="H23" s="23">
        <v>128.44</v>
      </c>
      <c r="I23" s="23">
        <v>127.93300000000001</v>
      </c>
      <c r="J23" s="23">
        <v>34.814</v>
      </c>
      <c r="K23" s="23">
        <v>127.764</v>
      </c>
      <c r="L23" s="23">
        <v>127.93300000000001</v>
      </c>
      <c r="M23" s="23">
        <v>127.764</v>
      </c>
      <c r="N23" s="22">
        <v>128.77799999999999</v>
      </c>
      <c r="O23" s="23">
        <v>128.77799999999999</v>
      </c>
      <c r="P23" s="23">
        <v>35.49</v>
      </c>
      <c r="Q23" s="23">
        <v>127.764</v>
      </c>
      <c r="R23" s="23">
        <v>127.25700000000001</v>
      </c>
      <c r="S23" s="24">
        <v>127.764</v>
      </c>
      <c r="T23" s="25">
        <f t="shared" si="0"/>
        <v>2022.5919999999999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122.30999999999999</v>
      </c>
      <c r="C24" s="23">
        <v>121.66200000000001</v>
      </c>
      <c r="D24" s="23">
        <v>33.21</v>
      </c>
      <c r="E24" s="23">
        <v>122.30999999999999</v>
      </c>
      <c r="F24" s="122">
        <v>122.148</v>
      </c>
      <c r="G24" s="24">
        <v>122.634</v>
      </c>
      <c r="H24" s="23">
        <v>123.12</v>
      </c>
      <c r="I24" s="23">
        <v>122.634</v>
      </c>
      <c r="J24" s="23">
        <v>33.372</v>
      </c>
      <c r="K24" s="23">
        <v>122.47199999999999</v>
      </c>
      <c r="L24" s="23">
        <v>122.634</v>
      </c>
      <c r="M24" s="23">
        <v>122.47199999999999</v>
      </c>
      <c r="N24" s="22">
        <v>123.44399999999999</v>
      </c>
      <c r="O24" s="23">
        <v>123.44399999999999</v>
      </c>
      <c r="P24" s="23">
        <v>34.019999999999996</v>
      </c>
      <c r="Q24" s="23">
        <v>122.47199999999999</v>
      </c>
      <c r="R24" s="23">
        <v>121.986</v>
      </c>
      <c r="S24" s="24">
        <v>122.47199999999999</v>
      </c>
      <c r="T24" s="25">
        <f t="shared" si="0"/>
        <v>1938.816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867.5394</v>
      </c>
      <c r="C25" s="27">
        <f t="shared" si="1"/>
        <v>864.24340000000007</v>
      </c>
      <c r="D25" s="27">
        <f t="shared" si="1"/>
        <v>236.02940000000004</v>
      </c>
      <c r="E25" s="27">
        <f t="shared" si="1"/>
        <v>867.21519999999998</v>
      </c>
      <c r="F25" s="27">
        <f t="shared" si="1"/>
        <v>866.71540000000005</v>
      </c>
      <c r="G25" s="228">
        <f t="shared" si="1"/>
        <v>869.51160000000004</v>
      </c>
      <c r="H25" s="27">
        <f t="shared" si="1"/>
        <v>872.63199999999995</v>
      </c>
      <c r="I25" s="27">
        <f t="shared" si="1"/>
        <v>870.16</v>
      </c>
      <c r="J25" s="27">
        <f t="shared" si="1"/>
        <v>236.5292</v>
      </c>
      <c r="K25" s="27">
        <f t="shared" si="1"/>
        <v>868.36339999999996</v>
      </c>
      <c r="L25" s="27">
        <f t="shared" si="1"/>
        <v>869.83579999999995</v>
      </c>
      <c r="M25" s="27">
        <f t="shared" si="1"/>
        <v>868.03919999999994</v>
      </c>
      <c r="N25" s="26">
        <f>SUM(N18:N24)</f>
        <v>874.9283999999999</v>
      </c>
      <c r="O25" s="27">
        <f t="shared" ref="O25:Q25" si="2">SUM(O18:O24)</f>
        <v>874.9283999999999</v>
      </c>
      <c r="P25" s="27">
        <f t="shared" si="2"/>
        <v>242.09459999999996</v>
      </c>
      <c r="Q25" s="27">
        <f t="shared" si="2"/>
        <v>868.03919999999994</v>
      </c>
      <c r="R25" s="27">
        <f>SUM(R18:R24)</f>
        <v>865.56720000000007</v>
      </c>
      <c r="S25" s="28">
        <f t="shared" ref="S25" si="3">SUM(S18:S24)</f>
        <v>868.03919999999994</v>
      </c>
      <c r="T25" s="25">
        <f t="shared" si="0"/>
        <v>13750.410999999998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164.13305720015276</v>
      </c>
    </row>
    <row r="27" spans="1:32" s="2" customFormat="1" ht="33" customHeight="1" x14ac:dyDescent="0.25">
      <c r="A27" s="94" t="s">
        <v>20</v>
      </c>
      <c r="B27" s="209">
        <v>755</v>
      </c>
      <c r="C27" s="34">
        <v>751</v>
      </c>
      <c r="D27" s="34">
        <v>205</v>
      </c>
      <c r="E27" s="34">
        <v>755</v>
      </c>
      <c r="F27" s="34">
        <v>754</v>
      </c>
      <c r="G27" s="230">
        <v>757</v>
      </c>
      <c r="H27" s="34">
        <v>760</v>
      </c>
      <c r="I27" s="34">
        <v>757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753</v>
      </c>
      <c r="S27" s="35">
        <v>756</v>
      </c>
      <c r="T27" s="36">
        <f>SUM(B27:S27)</f>
        <v>11968</v>
      </c>
      <c r="U27" s="2">
        <f>((T25*1000)/T27)/7</f>
        <v>164.13305720015276</v>
      </c>
    </row>
    <row r="28" spans="1:32" s="2" customFormat="1" ht="33" customHeight="1" x14ac:dyDescent="0.25">
      <c r="A28" s="95" t="s">
        <v>21</v>
      </c>
      <c r="B28" s="210">
        <f>((B27*B26)*7/1000/7)</f>
        <v>122.30999999999999</v>
      </c>
      <c r="C28" s="38">
        <f t="shared" ref="C28:S28" si="4">((C27*C26)*7/1000/7)</f>
        <v>121.66200000000001</v>
      </c>
      <c r="D28" s="38">
        <f t="shared" si="4"/>
        <v>33.21</v>
      </c>
      <c r="E28" s="38">
        <f t="shared" si="4"/>
        <v>122.30999999999999</v>
      </c>
      <c r="F28" s="38">
        <f t="shared" si="4"/>
        <v>122.148</v>
      </c>
      <c r="G28" s="231">
        <f t="shared" si="4"/>
        <v>122.634</v>
      </c>
      <c r="H28" s="38">
        <f t="shared" si="4"/>
        <v>123.12</v>
      </c>
      <c r="I28" s="38">
        <f t="shared" si="4"/>
        <v>122.634</v>
      </c>
      <c r="J28" s="38">
        <f t="shared" si="4"/>
        <v>33.372</v>
      </c>
      <c r="K28" s="38">
        <f t="shared" si="4"/>
        <v>122.47199999999999</v>
      </c>
      <c r="L28" s="38">
        <f t="shared" si="4"/>
        <v>122.634</v>
      </c>
      <c r="M28" s="38">
        <f t="shared" si="4"/>
        <v>122.47199999999999</v>
      </c>
      <c r="N28" s="37">
        <f t="shared" si="4"/>
        <v>123.44399999999999</v>
      </c>
      <c r="O28" s="38">
        <f t="shared" si="4"/>
        <v>123.44399999999999</v>
      </c>
      <c r="P28" s="38">
        <f t="shared" si="4"/>
        <v>34.019999999999996</v>
      </c>
      <c r="Q28" s="38">
        <f t="shared" si="4"/>
        <v>122.47199999999999</v>
      </c>
      <c r="R28" s="38">
        <f t="shared" si="4"/>
        <v>121.986</v>
      </c>
      <c r="S28" s="39">
        <f t="shared" si="4"/>
        <v>122.47199999999999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856.17</v>
      </c>
      <c r="C29" s="42">
        <f t="shared" si="5"/>
        <v>851.63400000000001</v>
      </c>
      <c r="D29" s="42">
        <f t="shared" si="5"/>
        <v>232.47</v>
      </c>
      <c r="E29" s="42">
        <f>((E27*E26)*7)/1000</f>
        <v>856.17</v>
      </c>
      <c r="F29" s="42">
        <f>((F27*F26)*7)/1000</f>
        <v>855.03599999999994</v>
      </c>
      <c r="G29" s="232">
        <f>((G27*G26)*7)/1000</f>
        <v>858.43799999999999</v>
      </c>
      <c r="H29" s="42">
        <f t="shared" ref="H29" si="6">((H27*H26)*7)/1000</f>
        <v>861.84</v>
      </c>
      <c r="I29" s="42">
        <f>((I27*I26)*7)/1000</f>
        <v>858.43799999999999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853.90200000000004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164.15125827814569</v>
      </c>
      <c r="C30" s="47">
        <f t="shared" si="9"/>
        <v>164.39859235305309</v>
      </c>
      <c r="D30" s="47">
        <f t="shared" si="9"/>
        <v>164.48041811846693</v>
      </c>
      <c r="E30" s="47">
        <f>+(E25/E27)/7*1000</f>
        <v>164.08991485335855</v>
      </c>
      <c r="F30" s="47">
        <f t="shared" ref="F30:H30" si="10">+(F25/F27)/7*1000</f>
        <v>164.21284577491477</v>
      </c>
      <c r="G30" s="233">
        <f t="shared" si="10"/>
        <v>164.08975278354407</v>
      </c>
      <c r="H30" s="47">
        <f t="shared" si="10"/>
        <v>164.02857142857141</v>
      </c>
      <c r="I30" s="47">
        <f>+(I25/I27)/7*1000</f>
        <v>164.21211549348934</v>
      </c>
      <c r="J30" s="47">
        <f t="shared" ref="J30:M30" si="11">+(J25/J27)/7*1000</f>
        <v>164.02857142857144</v>
      </c>
      <c r="K30" s="47">
        <f t="shared" si="11"/>
        <v>164.08983371126226</v>
      </c>
      <c r="L30" s="47">
        <f t="shared" si="11"/>
        <v>164.1509341385167</v>
      </c>
      <c r="M30" s="47">
        <f t="shared" si="11"/>
        <v>164.02857142857141</v>
      </c>
      <c r="N30" s="46">
        <f>+(N25/N27)/7*1000</f>
        <v>164.02857142857141</v>
      </c>
      <c r="O30" s="47">
        <f t="shared" ref="O30:S30" si="12">+(O25/O27)/7*1000</f>
        <v>164.02857142857141</v>
      </c>
      <c r="P30" s="47">
        <f t="shared" si="12"/>
        <v>164.69020408163263</v>
      </c>
      <c r="Q30" s="47">
        <f t="shared" si="12"/>
        <v>164.02857142857141</v>
      </c>
      <c r="R30" s="47">
        <f t="shared" si="12"/>
        <v>164.21309049516222</v>
      </c>
      <c r="S30" s="48">
        <f t="shared" si="12"/>
        <v>164.02857142857141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2" t="s">
        <v>8</v>
      </c>
      <c r="M36" s="453"/>
      <c r="N36" s="453"/>
      <c r="O36" s="453"/>
      <c r="P36" s="453"/>
      <c r="Q36" s="45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104.74199999999998</v>
      </c>
      <c r="C39" s="79">
        <v>105.85289999999999</v>
      </c>
      <c r="D39" s="79">
        <v>31.898699999999995</v>
      </c>
      <c r="E39" s="79">
        <v>104.9007</v>
      </c>
      <c r="F39" s="79">
        <v>105.69420000000001</v>
      </c>
      <c r="G39" s="79">
        <v>105.7</v>
      </c>
      <c r="H39" s="79"/>
      <c r="I39" s="101">
        <f t="shared" ref="I39:I46" si="13">SUM(B39:H39)</f>
        <v>558.7885</v>
      </c>
      <c r="J39" s="138"/>
      <c r="K39" s="91" t="s">
        <v>12</v>
      </c>
      <c r="L39" s="79">
        <v>7.5</v>
      </c>
      <c r="M39" s="79">
        <v>7.4</v>
      </c>
      <c r="N39" s="79">
        <v>1.7</v>
      </c>
      <c r="O39" s="79">
        <v>7.3</v>
      </c>
      <c r="P39" s="79">
        <v>7.6</v>
      </c>
      <c r="Q39" s="79">
        <v>7.4</v>
      </c>
      <c r="R39" s="101">
        <f t="shared" ref="R39:R46" si="14">SUM(L39:Q39)</f>
        <v>38.9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104.74199999999998</v>
      </c>
      <c r="C40" s="79">
        <v>105.85289999999999</v>
      </c>
      <c r="D40" s="79">
        <v>31.898699999999995</v>
      </c>
      <c r="E40" s="79">
        <v>104.9007</v>
      </c>
      <c r="F40" s="79">
        <v>105.69420000000001</v>
      </c>
      <c r="G40" s="79">
        <v>105.7</v>
      </c>
      <c r="H40" s="79"/>
      <c r="I40" s="101">
        <f t="shared" si="13"/>
        <v>558.7885</v>
      </c>
      <c r="J40" s="2"/>
      <c r="K40" s="92" t="s">
        <v>13</v>
      </c>
      <c r="L40" s="79">
        <v>7.5</v>
      </c>
      <c r="M40" s="79">
        <v>7.4</v>
      </c>
      <c r="N40" s="79">
        <v>1.7</v>
      </c>
      <c r="O40" s="79">
        <v>7.3</v>
      </c>
      <c r="P40" s="79">
        <v>7.6</v>
      </c>
      <c r="Q40" s="79">
        <v>7.4</v>
      </c>
      <c r="R40" s="101">
        <f t="shared" si="14"/>
        <v>38.9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104.74199999999998</v>
      </c>
      <c r="C41" s="79">
        <v>105.85289999999999</v>
      </c>
      <c r="D41" s="79">
        <v>31.898699999999995</v>
      </c>
      <c r="E41" s="79">
        <v>104.9007</v>
      </c>
      <c r="F41" s="79">
        <v>105.69420000000001</v>
      </c>
      <c r="G41" s="79">
        <v>105.7</v>
      </c>
      <c r="H41" s="23"/>
      <c r="I41" s="101">
        <f t="shared" si="13"/>
        <v>558.7885</v>
      </c>
      <c r="J41" s="2"/>
      <c r="K41" s="91" t="s">
        <v>14</v>
      </c>
      <c r="L41" s="79">
        <v>7.4</v>
      </c>
      <c r="M41" s="79">
        <v>7.5</v>
      </c>
      <c r="N41" s="79">
        <v>1.5</v>
      </c>
      <c r="O41" s="79">
        <v>7.3</v>
      </c>
      <c r="P41" s="79">
        <v>7.5</v>
      </c>
      <c r="Q41" s="79">
        <v>7.3</v>
      </c>
      <c r="R41" s="101">
        <f t="shared" si="14"/>
        <v>38.5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104.74199999999998</v>
      </c>
      <c r="C42" s="79">
        <v>105.85289999999999</v>
      </c>
      <c r="D42" s="79">
        <v>31.898699999999995</v>
      </c>
      <c r="E42" s="79">
        <v>104.9007</v>
      </c>
      <c r="F42" s="79">
        <v>105.69420000000001</v>
      </c>
      <c r="G42" s="79">
        <v>105.7</v>
      </c>
      <c r="H42" s="79"/>
      <c r="I42" s="101">
        <f t="shared" si="13"/>
        <v>558.7885</v>
      </c>
      <c r="J42" s="2"/>
      <c r="K42" s="92" t="s">
        <v>15</v>
      </c>
      <c r="L42" s="79">
        <v>7.4</v>
      </c>
      <c r="M42" s="79">
        <v>7.5</v>
      </c>
      <c r="N42" s="79">
        <v>1.5</v>
      </c>
      <c r="O42" s="79">
        <v>7.3</v>
      </c>
      <c r="P42" s="79">
        <v>7.5</v>
      </c>
      <c r="Q42" s="79">
        <v>7.3</v>
      </c>
      <c r="R42" s="101">
        <f t="shared" si="14"/>
        <v>38.5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104.74199999999998</v>
      </c>
      <c r="C43" s="79">
        <v>105.85289999999999</v>
      </c>
      <c r="D43" s="79">
        <v>31.898699999999995</v>
      </c>
      <c r="E43" s="79">
        <v>104.9007</v>
      </c>
      <c r="F43" s="79">
        <v>105.69420000000001</v>
      </c>
      <c r="G43" s="79">
        <v>105.7</v>
      </c>
      <c r="H43" s="79"/>
      <c r="I43" s="101">
        <f t="shared" si="13"/>
        <v>558.7885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7.3</v>
      </c>
      <c r="P43" s="79">
        <v>7.5</v>
      </c>
      <c r="Q43" s="79">
        <v>7.3</v>
      </c>
      <c r="R43" s="101">
        <f t="shared" si="14"/>
        <v>38.700000000000003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104.74199999999998</v>
      </c>
      <c r="C44" s="79">
        <v>105.85289999999999</v>
      </c>
      <c r="D44" s="79">
        <v>31.898699999999995</v>
      </c>
      <c r="E44" s="79">
        <v>104.9007</v>
      </c>
      <c r="F44" s="79">
        <v>105.69420000000001</v>
      </c>
      <c r="G44" s="79">
        <v>105.7</v>
      </c>
      <c r="H44" s="79"/>
      <c r="I44" s="101">
        <f t="shared" si="13"/>
        <v>558.7885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7.3</v>
      </c>
      <c r="P44" s="79">
        <v>7.5</v>
      </c>
      <c r="Q44" s="79">
        <v>7.3</v>
      </c>
      <c r="R44" s="101">
        <f t="shared" si="14"/>
        <v>38.700000000000003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104.74199999999998</v>
      </c>
      <c r="C45" s="79">
        <v>105.85289999999999</v>
      </c>
      <c r="D45" s="79">
        <v>31.898699999999995</v>
      </c>
      <c r="E45" s="79">
        <v>104.9007</v>
      </c>
      <c r="F45" s="79">
        <v>105.69420000000001</v>
      </c>
      <c r="G45" s="79">
        <v>105.7</v>
      </c>
      <c r="H45" s="79"/>
      <c r="I45" s="101">
        <f t="shared" si="13"/>
        <v>558.7885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7.5</v>
      </c>
      <c r="Q45" s="79">
        <v>7.3</v>
      </c>
      <c r="R45" s="101">
        <f t="shared" si="14"/>
        <v>38.799999999999997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733.19399999999985</v>
      </c>
      <c r="C46" s="27">
        <f t="shared" si="15"/>
        <v>740.97029999999995</v>
      </c>
      <c r="D46" s="27">
        <f t="shared" si="15"/>
        <v>223.29089999999997</v>
      </c>
      <c r="E46" s="27">
        <f t="shared" si="15"/>
        <v>734.30490000000009</v>
      </c>
      <c r="F46" s="27">
        <f t="shared" si="15"/>
        <v>739.85940000000005</v>
      </c>
      <c r="G46" s="27">
        <f t="shared" si="15"/>
        <v>739.90000000000009</v>
      </c>
      <c r="H46" s="27">
        <f t="shared" si="15"/>
        <v>0</v>
      </c>
      <c r="I46" s="101">
        <f t="shared" si="13"/>
        <v>3911.5194999999999</v>
      </c>
      <c r="K46" s="77" t="s">
        <v>10</v>
      </c>
      <c r="L46" s="81">
        <f t="shared" ref="L46:Q46" si="16">SUM(L39:L45)</f>
        <v>52.3</v>
      </c>
      <c r="M46" s="27">
        <f t="shared" si="16"/>
        <v>52.3</v>
      </c>
      <c r="N46" s="27">
        <f t="shared" si="16"/>
        <v>11.2</v>
      </c>
      <c r="O46" s="27">
        <f t="shared" si="16"/>
        <v>51.199999999999996</v>
      </c>
      <c r="P46" s="27">
        <f t="shared" si="16"/>
        <v>52.7</v>
      </c>
      <c r="Q46" s="27">
        <f t="shared" si="16"/>
        <v>51.3</v>
      </c>
      <c r="R46" s="101">
        <f t="shared" si="14"/>
        <v>271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159.74514008004576</v>
      </c>
      <c r="K47" s="110" t="s">
        <v>19</v>
      </c>
      <c r="L47" s="82">
        <v>133.5</v>
      </c>
      <c r="M47" s="30">
        <v>133.5</v>
      </c>
      <c r="N47" s="30">
        <v>133</v>
      </c>
      <c r="O47" s="30">
        <v>133</v>
      </c>
      <c r="P47" s="30">
        <v>132</v>
      </c>
      <c r="Q47" s="30">
        <v>131</v>
      </c>
      <c r="R47" s="102">
        <f>+((R46/R48)/7)*1000</f>
        <v>132.58317025440314</v>
      </c>
      <c r="S47" s="63"/>
      <c r="T47" s="63"/>
    </row>
    <row r="48" spans="1:30" ht="33.75" customHeight="1" x14ac:dyDescent="0.25">
      <c r="A48" s="94" t="s">
        <v>20</v>
      </c>
      <c r="B48" s="83">
        <v>657</v>
      </c>
      <c r="C48" s="34">
        <v>661</v>
      </c>
      <c r="D48" s="34">
        <v>194</v>
      </c>
      <c r="E48" s="34">
        <v>658</v>
      </c>
      <c r="F48" s="34">
        <v>665</v>
      </c>
      <c r="G48" s="34">
        <v>663</v>
      </c>
      <c r="H48" s="34"/>
      <c r="I48" s="103">
        <f>SUM(B48:H48)</f>
        <v>3498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104.26589999999999</v>
      </c>
      <c r="C49" s="38">
        <f t="shared" si="17"/>
        <v>104.9007</v>
      </c>
      <c r="D49" s="38">
        <f t="shared" si="17"/>
        <v>30.787800000000001</v>
      </c>
      <c r="E49" s="38">
        <f t="shared" si="17"/>
        <v>104.42459999999998</v>
      </c>
      <c r="F49" s="38">
        <f t="shared" si="17"/>
        <v>105.53549999999998</v>
      </c>
      <c r="G49" s="38">
        <f t="shared" si="17"/>
        <v>105.21810000000001</v>
      </c>
      <c r="H49" s="38">
        <f t="shared" si="17"/>
        <v>0</v>
      </c>
      <c r="I49" s="104">
        <f>((I46*1000)/I48)/7</f>
        <v>159.74514008004573</v>
      </c>
      <c r="K49" s="95" t="s">
        <v>21</v>
      </c>
      <c r="L49" s="84">
        <f t="shared" ref="L49:Q49" si="18">((L48*L47)*7/1000-L39-L40)/5</f>
        <v>7.4664000000000001</v>
      </c>
      <c r="M49" s="38">
        <f t="shared" si="18"/>
        <v>7.5064000000000011</v>
      </c>
      <c r="N49" s="38">
        <f t="shared" si="18"/>
        <v>1.5544000000000002</v>
      </c>
      <c r="O49" s="38">
        <f t="shared" si="18"/>
        <v>7.3210000000000006</v>
      </c>
      <c r="P49" s="38">
        <f t="shared" si="18"/>
        <v>7.4935999999999989</v>
      </c>
      <c r="Q49" s="38">
        <f t="shared" si="18"/>
        <v>7.3103999999999996</v>
      </c>
      <c r="R49" s="113">
        <f>((R46*1000)/R48)/7</f>
        <v>132.58317025440314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729.86129999999991</v>
      </c>
      <c r="C50" s="42">
        <f t="shared" si="19"/>
        <v>734.30489999999998</v>
      </c>
      <c r="D50" s="42">
        <f t="shared" si="19"/>
        <v>215.5146</v>
      </c>
      <c r="E50" s="42">
        <f t="shared" si="19"/>
        <v>730.97219999999993</v>
      </c>
      <c r="F50" s="42">
        <f t="shared" si="19"/>
        <v>738.74849999999992</v>
      </c>
      <c r="G50" s="42">
        <f t="shared" si="19"/>
        <v>736.52670000000001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52.332000000000001</v>
      </c>
      <c r="M50" s="42">
        <f t="shared" si="20"/>
        <v>52.332000000000001</v>
      </c>
      <c r="N50" s="42">
        <f t="shared" si="20"/>
        <v>11.172000000000001</v>
      </c>
      <c r="O50" s="42">
        <f t="shared" si="20"/>
        <v>51.204999999999998</v>
      </c>
      <c r="P50" s="42">
        <f t="shared" si="20"/>
        <v>52.667999999999999</v>
      </c>
      <c r="Q50" s="42">
        <f t="shared" si="20"/>
        <v>51.351999999999997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159.42465753424656</v>
      </c>
      <c r="C51" s="47">
        <f t="shared" si="21"/>
        <v>160.14054462934948</v>
      </c>
      <c r="D51" s="47">
        <f t="shared" si="21"/>
        <v>164.42628865979378</v>
      </c>
      <c r="E51" s="47">
        <f t="shared" si="21"/>
        <v>159.42355623100306</v>
      </c>
      <c r="F51" s="47">
        <f t="shared" si="21"/>
        <v>158.93864661654138</v>
      </c>
      <c r="G51" s="47">
        <f t="shared" si="21"/>
        <v>159.4268476621418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133.41836734693877</v>
      </c>
      <c r="M51" s="47">
        <f t="shared" si="22"/>
        <v>133.41836734693877</v>
      </c>
      <c r="N51" s="47">
        <f t="shared" si="22"/>
        <v>133.33333333333334</v>
      </c>
      <c r="O51" s="47">
        <f t="shared" si="22"/>
        <v>132.98701298701295</v>
      </c>
      <c r="P51" s="47">
        <f t="shared" si="22"/>
        <v>132.08020050125316</v>
      </c>
      <c r="Q51" s="47">
        <f t="shared" si="22"/>
        <v>130.86734693877548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72" t="s">
        <v>70</v>
      </c>
      <c r="C55" s="473"/>
      <c r="D55" s="473"/>
      <c r="E55" s="473"/>
      <c r="F55" s="473"/>
      <c r="G55" s="474"/>
      <c r="H55" s="472" t="s">
        <v>71</v>
      </c>
      <c r="I55" s="473"/>
      <c r="J55" s="473"/>
      <c r="K55" s="473"/>
      <c r="L55" s="473"/>
      <c r="M55" s="474"/>
      <c r="N55" s="472" t="s">
        <v>8</v>
      </c>
      <c r="O55" s="473"/>
      <c r="P55" s="473"/>
      <c r="Q55" s="473"/>
      <c r="R55" s="473"/>
      <c r="S55" s="47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8.6999999999999993</v>
      </c>
      <c r="D58" s="79">
        <v>2.5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8.6999999999999993</v>
      </c>
      <c r="J58" s="79">
        <v>2.5</v>
      </c>
      <c r="K58" s="79">
        <v>8.6</v>
      </c>
      <c r="L58" s="79">
        <v>8.6</v>
      </c>
      <c r="M58" s="221">
        <v>8.6</v>
      </c>
      <c r="N58" s="22">
        <v>8.6999999999999993</v>
      </c>
      <c r="O58" s="79">
        <v>8.6</v>
      </c>
      <c r="P58" s="79">
        <v>2.5</v>
      </c>
      <c r="Q58" s="79">
        <v>8.6999999999999993</v>
      </c>
      <c r="R58" s="79">
        <v>8.6999999999999993</v>
      </c>
      <c r="S58" s="221">
        <v>8.5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8.6999999999999993</v>
      </c>
      <c r="D59" s="79">
        <v>2.5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8.6999999999999993</v>
      </c>
      <c r="J59" s="79">
        <v>2.5</v>
      </c>
      <c r="K59" s="79">
        <v>8.6</v>
      </c>
      <c r="L59" s="79">
        <v>8.6</v>
      </c>
      <c r="M59" s="221">
        <v>8.6</v>
      </c>
      <c r="N59" s="22">
        <v>8.6999999999999993</v>
      </c>
      <c r="O59" s="79">
        <v>8.6</v>
      </c>
      <c r="P59" s="79">
        <v>2.5</v>
      </c>
      <c r="Q59" s="79">
        <v>8.6999999999999993</v>
      </c>
      <c r="R59" s="79">
        <v>8.6999999999999993</v>
      </c>
      <c r="S59" s="221">
        <v>8.5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8.6999999999999993</v>
      </c>
      <c r="C60" s="79">
        <v>8.6999999999999993</v>
      </c>
      <c r="D60" s="79">
        <v>2.2999999999999998</v>
      </c>
      <c r="E60" s="79">
        <v>8.8000000000000007</v>
      </c>
      <c r="F60" s="79">
        <v>8.8000000000000007</v>
      </c>
      <c r="G60" s="221">
        <v>8.5</v>
      </c>
      <c r="H60" s="22">
        <v>8.6999999999999993</v>
      </c>
      <c r="I60" s="79">
        <v>8.5</v>
      </c>
      <c r="J60" s="79">
        <v>2.4</v>
      </c>
      <c r="K60" s="79">
        <v>8.6</v>
      </c>
      <c r="L60" s="79">
        <v>8.6</v>
      </c>
      <c r="M60" s="221">
        <v>8.6</v>
      </c>
      <c r="N60" s="22">
        <v>8.6</v>
      </c>
      <c r="O60" s="79">
        <v>8.5</v>
      </c>
      <c r="P60" s="79">
        <v>2.4</v>
      </c>
      <c r="Q60" s="79">
        <v>8.6</v>
      </c>
      <c r="R60" s="79">
        <v>8.4</v>
      </c>
      <c r="S60" s="221">
        <v>8.5</v>
      </c>
      <c r="T60" s="101">
        <f t="shared" si="23"/>
        <v>136.19999999999999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8.6999999999999993</v>
      </c>
      <c r="D61" s="79">
        <v>2.4</v>
      </c>
      <c r="E61" s="79">
        <v>8.8000000000000007</v>
      </c>
      <c r="F61" s="79">
        <v>8.8000000000000007</v>
      </c>
      <c r="G61" s="221">
        <v>8.5</v>
      </c>
      <c r="H61" s="22">
        <v>8.6999999999999993</v>
      </c>
      <c r="I61" s="79">
        <v>8.5</v>
      </c>
      <c r="J61" s="79">
        <v>2.4</v>
      </c>
      <c r="K61" s="79">
        <v>8.6</v>
      </c>
      <c r="L61" s="79">
        <v>8.6</v>
      </c>
      <c r="M61" s="221">
        <v>8.6</v>
      </c>
      <c r="N61" s="22">
        <v>8.6</v>
      </c>
      <c r="O61" s="79">
        <v>8.5</v>
      </c>
      <c r="P61" s="79">
        <v>2.4</v>
      </c>
      <c r="Q61" s="79">
        <v>8.6</v>
      </c>
      <c r="R61" s="79">
        <v>8.5</v>
      </c>
      <c r="S61" s="221">
        <v>8.5</v>
      </c>
      <c r="T61" s="101">
        <f t="shared" si="23"/>
        <v>136.5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8.6999999999999993</v>
      </c>
      <c r="D62" s="79">
        <v>2.4</v>
      </c>
      <c r="E62" s="79">
        <v>8.8000000000000007</v>
      </c>
      <c r="F62" s="79">
        <v>8.8000000000000007</v>
      </c>
      <c r="G62" s="221">
        <v>8.5</v>
      </c>
      <c r="H62" s="22">
        <v>8.6999999999999993</v>
      </c>
      <c r="I62" s="79">
        <v>8.5</v>
      </c>
      <c r="J62" s="79">
        <v>2.4</v>
      </c>
      <c r="K62" s="79">
        <v>8.6</v>
      </c>
      <c r="L62" s="79">
        <v>8.6</v>
      </c>
      <c r="M62" s="221">
        <v>8.6</v>
      </c>
      <c r="N62" s="22">
        <v>8.6999999999999993</v>
      </c>
      <c r="O62" s="79">
        <v>8.5</v>
      </c>
      <c r="P62" s="79">
        <v>2.4</v>
      </c>
      <c r="Q62" s="79">
        <v>8.6</v>
      </c>
      <c r="R62" s="79">
        <v>8.5</v>
      </c>
      <c r="S62" s="221">
        <v>8.5</v>
      </c>
      <c r="T62" s="101">
        <f t="shared" si="23"/>
        <v>136.6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8.6999999999999993</v>
      </c>
      <c r="D63" s="79">
        <v>2.4</v>
      </c>
      <c r="E63" s="79">
        <v>8.8000000000000007</v>
      </c>
      <c r="F63" s="79">
        <v>8.8000000000000007</v>
      </c>
      <c r="G63" s="221">
        <v>8.5</v>
      </c>
      <c r="H63" s="22">
        <v>8.6999999999999993</v>
      </c>
      <c r="I63" s="79">
        <v>8.5</v>
      </c>
      <c r="J63" s="79">
        <v>2.4</v>
      </c>
      <c r="K63" s="79">
        <v>8.6</v>
      </c>
      <c r="L63" s="79">
        <v>8.6</v>
      </c>
      <c r="M63" s="221">
        <v>8.6</v>
      </c>
      <c r="N63" s="22">
        <v>8.6999999999999993</v>
      </c>
      <c r="O63" s="79">
        <v>8.5</v>
      </c>
      <c r="P63" s="79">
        <v>2.4</v>
      </c>
      <c r="Q63" s="79">
        <v>8.6</v>
      </c>
      <c r="R63" s="79">
        <v>8.5</v>
      </c>
      <c r="S63" s="221">
        <v>8.5</v>
      </c>
      <c r="T63" s="101">
        <f t="shared" si="23"/>
        <v>136.6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8.6999999999999993</v>
      </c>
      <c r="D64" s="79">
        <v>2.4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8.6999999999999993</v>
      </c>
      <c r="N64" s="22">
        <v>8.6999999999999993</v>
      </c>
      <c r="O64" s="79">
        <v>8.6</v>
      </c>
      <c r="P64" s="79">
        <v>2.4</v>
      </c>
      <c r="Q64" s="79">
        <v>8.6999999999999993</v>
      </c>
      <c r="R64" s="79">
        <v>8.5</v>
      </c>
      <c r="S64" s="221">
        <v>8.6</v>
      </c>
      <c r="T64" s="101">
        <f t="shared" si="23"/>
        <v>137.79999999999998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61.699999999999989</v>
      </c>
      <c r="C65" s="27">
        <f t="shared" ref="C65:S65" si="24">SUM(C58:C64)</f>
        <v>60.900000000000006</v>
      </c>
      <c r="D65" s="27">
        <f t="shared" si="24"/>
        <v>16.899999999999999</v>
      </c>
      <c r="E65" s="27">
        <f t="shared" si="24"/>
        <v>61.699999999999996</v>
      </c>
      <c r="F65" s="27">
        <f t="shared" si="24"/>
        <v>61.699999999999996</v>
      </c>
      <c r="G65" s="28">
        <f t="shared" si="24"/>
        <v>59.800000000000004</v>
      </c>
      <c r="H65" s="26">
        <f t="shared" si="24"/>
        <v>61.2</v>
      </c>
      <c r="I65" s="27">
        <f t="shared" si="24"/>
        <v>60</v>
      </c>
      <c r="J65" s="27">
        <f t="shared" si="24"/>
        <v>17.100000000000001</v>
      </c>
      <c r="K65" s="27">
        <f t="shared" si="24"/>
        <v>60.3</v>
      </c>
      <c r="L65" s="27">
        <f t="shared" si="24"/>
        <v>60.3</v>
      </c>
      <c r="M65" s="28">
        <f t="shared" si="24"/>
        <v>60.3</v>
      </c>
      <c r="N65" s="26">
        <f t="shared" si="24"/>
        <v>60.7</v>
      </c>
      <c r="O65" s="27">
        <f t="shared" si="24"/>
        <v>59.800000000000004</v>
      </c>
      <c r="P65" s="27">
        <f t="shared" si="24"/>
        <v>17</v>
      </c>
      <c r="Q65" s="27">
        <f t="shared" si="24"/>
        <v>60.5</v>
      </c>
      <c r="R65" s="27">
        <f t="shared" si="24"/>
        <v>59.8</v>
      </c>
      <c r="S65" s="28">
        <f t="shared" si="24"/>
        <v>59.6</v>
      </c>
      <c r="T65" s="101">
        <f t="shared" si="23"/>
        <v>959.29999999999984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135.5</v>
      </c>
      <c r="C66" s="30">
        <v>136</v>
      </c>
      <c r="D66" s="30">
        <v>134</v>
      </c>
      <c r="E66" s="30">
        <v>135.5</v>
      </c>
      <c r="F66" s="30">
        <v>135.5</v>
      </c>
      <c r="G66" s="31">
        <v>133.5</v>
      </c>
      <c r="H66" s="29">
        <v>134.5</v>
      </c>
      <c r="I66" s="30">
        <v>134</v>
      </c>
      <c r="J66" s="30">
        <v>135.5</v>
      </c>
      <c r="K66" s="30">
        <v>132.5</v>
      </c>
      <c r="L66" s="30">
        <v>132.5</v>
      </c>
      <c r="M66" s="31">
        <v>132.5</v>
      </c>
      <c r="N66" s="29">
        <v>133.5</v>
      </c>
      <c r="O66" s="30">
        <v>133.5</v>
      </c>
      <c r="P66" s="30">
        <v>135.5</v>
      </c>
      <c r="Q66" s="30">
        <v>133</v>
      </c>
      <c r="R66" s="30">
        <v>133.5</v>
      </c>
      <c r="S66" s="31">
        <v>133</v>
      </c>
      <c r="T66" s="102">
        <f>+((T65/T67)/7)*1000</f>
        <v>133.9617371875436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65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8.770500000000002</v>
      </c>
      <c r="C68" s="38">
        <f t="shared" ref="C68:S68" si="25">((C67*C66)*7/1000-C58-C59)/5</f>
        <v>8.7055999999999987</v>
      </c>
      <c r="D68" s="38">
        <f t="shared" si="25"/>
        <v>2.3768000000000002</v>
      </c>
      <c r="E68" s="38">
        <f t="shared" si="25"/>
        <v>8.8105000000000011</v>
      </c>
      <c r="F68" s="38">
        <f t="shared" si="25"/>
        <v>8.8105000000000011</v>
      </c>
      <c r="G68" s="39">
        <f t="shared" si="25"/>
        <v>8.5215999999999994</v>
      </c>
      <c r="H68" s="37">
        <f t="shared" si="25"/>
        <v>8.7195</v>
      </c>
      <c r="I68" s="38">
        <f t="shared" si="25"/>
        <v>8.5263999999999989</v>
      </c>
      <c r="J68" s="38">
        <f t="shared" si="25"/>
        <v>2.4146000000000001</v>
      </c>
      <c r="K68" s="38">
        <f t="shared" si="25"/>
        <v>8.6174999999999997</v>
      </c>
      <c r="L68" s="38">
        <f t="shared" si="25"/>
        <v>8.6174999999999997</v>
      </c>
      <c r="M68" s="39">
        <f t="shared" si="25"/>
        <v>8.6174999999999997</v>
      </c>
      <c r="N68" s="37">
        <f t="shared" si="25"/>
        <v>8.6684999999999999</v>
      </c>
      <c r="O68" s="38">
        <f t="shared" si="25"/>
        <v>8.5215999999999994</v>
      </c>
      <c r="P68" s="38">
        <f t="shared" si="25"/>
        <v>2.4146000000000001</v>
      </c>
      <c r="Q68" s="38">
        <f t="shared" si="25"/>
        <v>8.6229999999999993</v>
      </c>
      <c r="R68" s="38">
        <f t="shared" si="25"/>
        <v>8.4816000000000003</v>
      </c>
      <c r="S68" s="39">
        <f t="shared" si="25"/>
        <v>8.5167999999999999</v>
      </c>
      <c r="T68" s="116">
        <f>((T65*1000)/T67)/7</f>
        <v>133.96173718754363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61.652500000000003</v>
      </c>
      <c r="C69" s="42">
        <f>((C67*C66)*7)/1000</f>
        <v>60.927999999999997</v>
      </c>
      <c r="D69" s="42">
        <f>((D67*D66)*7)/1000</f>
        <v>16.884</v>
      </c>
      <c r="E69" s="42">
        <f t="shared" ref="E69:R69" si="26">((E67*E66)*7)/1000</f>
        <v>61.652500000000003</v>
      </c>
      <c r="F69" s="42">
        <f t="shared" si="26"/>
        <v>61.652500000000003</v>
      </c>
      <c r="G69" s="87">
        <f t="shared" si="26"/>
        <v>59.808</v>
      </c>
      <c r="H69" s="41">
        <f t="shared" si="26"/>
        <v>61.197499999999998</v>
      </c>
      <c r="I69" s="42">
        <f t="shared" si="26"/>
        <v>60.031999999999996</v>
      </c>
      <c r="J69" s="42">
        <f t="shared" si="26"/>
        <v>17.073</v>
      </c>
      <c r="K69" s="42">
        <f t="shared" si="26"/>
        <v>60.287500000000001</v>
      </c>
      <c r="L69" s="42">
        <f t="shared" si="26"/>
        <v>60.287500000000001</v>
      </c>
      <c r="M69" s="87">
        <f t="shared" si="26"/>
        <v>60.287500000000001</v>
      </c>
      <c r="N69" s="41">
        <f t="shared" si="26"/>
        <v>60.7425</v>
      </c>
      <c r="O69" s="42">
        <f t="shared" si="26"/>
        <v>59.808</v>
      </c>
      <c r="P69" s="42">
        <f t="shared" si="26"/>
        <v>17.073</v>
      </c>
      <c r="Q69" s="42">
        <f t="shared" si="26"/>
        <v>60.515000000000001</v>
      </c>
      <c r="R69" s="42">
        <f t="shared" si="26"/>
        <v>59.808</v>
      </c>
      <c r="S69" s="87">
        <f>((S67*S66)*7)/1000</f>
        <v>59.584000000000003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135.60439560439559</v>
      </c>
      <c r="C70" s="47">
        <f>+(C65/C67)/7*1000</f>
        <v>135.93750000000003</v>
      </c>
      <c r="D70" s="47">
        <f>+(D65/D67)/7*1000</f>
        <v>134.12698412698413</v>
      </c>
      <c r="E70" s="47">
        <f t="shared" ref="E70:R70" si="27">+(E65/E67)/7*1000</f>
        <v>135.60439560439559</v>
      </c>
      <c r="F70" s="47">
        <f t="shared" si="27"/>
        <v>135.60439560439559</v>
      </c>
      <c r="G70" s="48">
        <f t="shared" si="27"/>
        <v>133.48214285714286</v>
      </c>
      <c r="H70" s="46">
        <f t="shared" si="27"/>
        <v>134.50549450549451</v>
      </c>
      <c r="I70" s="47">
        <f t="shared" si="27"/>
        <v>133.92857142857142</v>
      </c>
      <c r="J70" s="47">
        <f t="shared" si="27"/>
        <v>135.71428571428572</v>
      </c>
      <c r="K70" s="47">
        <f t="shared" si="27"/>
        <v>132.52747252747253</v>
      </c>
      <c r="L70" s="47">
        <f t="shared" si="27"/>
        <v>132.52747252747253</v>
      </c>
      <c r="M70" s="48">
        <f t="shared" si="27"/>
        <v>132.52747252747253</v>
      </c>
      <c r="N70" s="46">
        <f t="shared" si="27"/>
        <v>133.4065934065934</v>
      </c>
      <c r="O70" s="47">
        <f t="shared" si="27"/>
        <v>133.48214285714286</v>
      </c>
      <c r="P70" s="47">
        <f t="shared" si="27"/>
        <v>134.92063492063491</v>
      </c>
      <c r="Q70" s="47">
        <f t="shared" si="27"/>
        <v>132.96703296703296</v>
      </c>
      <c r="R70" s="47">
        <f t="shared" si="27"/>
        <v>133.48214285714286</v>
      </c>
      <c r="S70" s="48">
        <f>+(S65/S67)/7*1000</f>
        <v>133.03571428571428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4F5F1-FC7F-4FC5-8F0A-35571C47E9D6}">
  <dimension ref="A1:AQ239"/>
  <sheetViews>
    <sheetView view="pageBreakPreview" topLeftCell="A52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386"/>
      <c r="E3" s="386"/>
      <c r="F3" s="386"/>
      <c r="G3" s="386"/>
      <c r="H3" s="386"/>
      <c r="I3" s="386"/>
      <c r="J3" s="386"/>
      <c r="K3" s="386"/>
      <c r="L3" s="386"/>
      <c r="M3" s="386"/>
      <c r="N3" s="386"/>
      <c r="O3" s="386"/>
      <c r="P3" s="386"/>
      <c r="Q3" s="386"/>
      <c r="R3" s="386"/>
      <c r="S3" s="386"/>
      <c r="T3" s="386"/>
      <c r="U3" s="386"/>
      <c r="V3" s="386"/>
      <c r="W3" s="386"/>
      <c r="X3" s="386"/>
      <c r="Y3" s="2"/>
      <c r="Z3" s="2"/>
      <c r="AA3" s="2"/>
      <c r="AB3" s="2"/>
      <c r="AC3" s="2"/>
      <c r="AD3" s="38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86" t="s">
        <v>1</v>
      </c>
      <c r="B9" s="386"/>
      <c r="C9" s="386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86"/>
      <c r="B10" s="386"/>
      <c r="C10" s="38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86" t="s">
        <v>4</v>
      </c>
      <c r="B11" s="386"/>
      <c r="C11" s="386"/>
      <c r="D11" s="1"/>
      <c r="E11" s="387">
        <v>2</v>
      </c>
      <c r="F11" s="1"/>
      <c r="G11" s="1"/>
      <c r="H11" s="1"/>
      <c r="I11" s="1"/>
      <c r="J11" s="1"/>
      <c r="K11" s="461" t="s">
        <v>143</v>
      </c>
      <c r="L11" s="461"/>
      <c r="M11" s="388"/>
      <c r="N11" s="38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86"/>
      <c r="B12" s="386"/>
      <c r="C12" s="386"/>
      <c r="D12" s="1"/>
      <c r="E12" s="5"/>
      <c r="F12" s="1"/>
      <c r="G12" s="1"/>
      <c r="H12" s="1"/>
      <c r="I12" s="1"/>
      <c r="J12" s="1"/>
      <c r="K12" s="388"/>
      <c r="L12" s="388"/>
      <c r="M12" s="388"/>
      <c r="N12" s="38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86"/>
      <c r="B13" s="386"/>
      <c r="C13" s="386"/>
      <c r="D13" s="386"/>
      <c r="E13" s="386"/>
      <c r="F13" s="386"/>
      <c r="G13" s="386"/>
      <c r="H13" s="386"/>
      <c r="I13" s="386"/>
      <c r="J13" s="386"/>
      <c r="K13" s="386"/>
      <c r="L13" s="388"/>
      <c r="M13" s="388"/>
      <c r="N13" s="388"/>
      <c r="O13" s="388"/>
      <c r="P13" s="388"/>
      <c r="Q13" s="388"/>
      <c r="R13" s="388"/>
      <c r="S13" s="388"/>
      <c r="T13" s="388"/>
      <c r="U13" s="388"/>
      <c r="V13" s="388"/>
      <c r="W13" s="1"/>
      <c r="X13" s="1"/>
      <c r="Y13" s="1"/>
    </row>
    <row r="14" spans="1:30" s="3" customFormat="1" ht="27" thickBot="1" x14ac:dyDescent="0.3">
      <c r="A14" s="38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7"/>
      <c r="F15" s="467"/>
      <c r="G15" s="468"/>
      <c r="H15" s="475" t="s">
        <v>71</v>
      </c>
      <c r="I15" s="476"/>
      <c r="J15" s="476"/>
      <c r="K15" s="476"/>
      <c r="L15" s="476"/>
      <c r="M15" s="477"/>
      <c r="N15" s="469" t="s">
        <v>8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6"/>
      <c r="I16" s="137"/>
      <c r="J16" s="137"/>
      <c r="K16" s="137"/>
      <c r="L16" s="137"/>
      <c r="M16" s="137"/>
      <c r="N16" s="196"/>
      <c r="O16" s="136"/>
      <c r="P16" s="136"/>
      <c r="Q16" s="136"/>
      <c r="R16" s="136"/>
      <c r="S16" s="195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122.30999999999999</v>
      </c>
      <c r="C18" s="23">
        <v>121.66200000000001</v>
      </c>
      <c r="D18" s="23">
        <v>33.21</v>
      </c>
      <c r="E18" s="23">
        <v>122.30999999999999</v>
      </c>
      <c r="F18" s="122">
        <v>122.148</v>
      </c>
      <c r="G18" s="24">
        <v>122.634</v>
      </c>
      <c r="H18" s="23">
        <v>123.12</v>
      </c>
      <c r="I18" s="23">
        <v>122.634</v>
      </c>
      <c r="J18" s="23">
        <v>33.372</v>
      </c>
      <c r="K18" s="23">
        <v>122.47199999999999</v>
      </c>
      <c r="L18" s="23">
        <v>122.634</v>
      </c>
      <c r="M18" s="23">
        <v>122.47199999999999</v>
      </c>
      <c r="N18" s="22">
        <v>123.44399999999999</v>
      </c>
      <c r="O18" s="23">
        <v>123.44399999999999</v>
      </c>
      <c r="P18" s="23">
        <v>34.019999999999996</v>
      </c>
      <c r="Q18" s="23">
        <v>122.47199999999999</v>
      </c>
      <c r="R18" s="23">
        <v>121.986</v>
      </c>
      <c r="S18" s="24">
        <v>122.47199999999999</v>
      </c>
      <c r="T18" s="25">
        <f t="shared" ref="T18:T25" si="0">SUM(B18:S18)</f>
        <v>1938.816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122.30999999999999</v>
      </c>
      <c r="C19" s="23">
        <v>121.66200000000001</v>
      </c>
      <c r="D19" s="23">
        <v>33.21</v>
      </c>
      <c r="E19" s="23">
        <v>122.30999999999999</v>
      </c>
      <c r="F19" s="122">
        <v>122.148</v>
      </c>
      <c r="G19" s="24">
        <v>122.634</v>
      </c>
      <c r="H19" s="23">
        <v>123.12</v>
      </c>
      <c r="I19" s="23">
        <v>122.634</v>
      </c>
      <c r="J19" s="23">
        <v>33.372</v>
      </c>
      <c r="K19" s="23">
        <v>122.47199999999999</v>
      </c>
      <c r="L19" s="23">
        <v>122.634</v>
      </c>
      <c r="M19" s="23">
        <v>122.47199999999999</v>
      </c>
      <c r="N19" s="22">
        <v>123.44399999999999</v>
      </c>
      <c r="O19" s="23">
        <v>123.44399999999999</v>
      </c>
      <c r="P19" s="23">
        <v>34.019999999999996</v>
      </c>
      <c r="Q19" s="23">
        <v>122.47199999999999</v>
      </c>
      <c r="R19" s="23">
        <v>121.986</v>
      </c>
      <c r="S19" s="24">
        <v>122.47199999999999</v>
      </c>
      <c r="T19" s="25">
        <f t="shared" si="0"/>
        <v>1938.816</v>
      </c>
      <c r="V19" s="2"/>
      <c r="W19" s="19"/>
    </row>
    <row r="20" spans="1:32" ht="39.75" customHeight="1" x14ac:dyDescent="0.25">
      <c r="A20" s="91" t="s">
        <v>14</v>
      </c>
      <c r="B20" s="76">
        <v>122.08320000000001</v>
      </c>
      <c r="C20" s="23">
        <v>121.43519999999998</v>
      </c>
      <c r="D20" s="23">
        <v>32.983199999999997</v>
      </c>
      <c r="E20" s="23">
        <v>122.08320000000001</v>
      </c>
      <c r="F20" s="122">
        <v>122.14799999999998</v>
      </c>
      <c r="G20" s="24">
        <v>122.18039999999999</v>
      </c>
      <c r="H20" s="23">
        <v>122.4396</v>
      </c>
      <c r="I20" s="23">
        <v>122.40719999999999</v>
      </c>
      <c r="J20" s="23">
        <v>33.372</v>
      </c>
      <c r="K20" s="23">
        <v>122.47200000000001</v>
      </c>
      <c r="L20" s="23">
        <v>122.63399999999999</v>
      </c>
      <c r="M20" s="23">
        <v>122.47200000000001</v>
      </c>
      <c r="N20" s="22">
        <v>123.444</v>
      </c>
      <c r="O20" s="23">
        <v>123.444</v>
      </c>
      <c r="P20" s="23">
        <v>34.020000000000003</v>
      </c>
      <c r="Q20" s="23">
        <v>122.47200000000001</v>
      </c>
      <c r="R20" s="23">
        <v>121.75920000000001</v>
      </c>
      <c r="S20" s="24">
        <v>122.47200000000001</v>
      </c>
      <c r="T20" s="25">
        <f t="shared" si="0"/>
        <v>1936.3211999999999</v>
      </c>
      <c r="V20" s="2"/>
      <c r="W20" s="19"/>
    </row>
    <row r="21" spans="1:32" ht="39.950000000000003" customHeight="1" x14ac:dyDescent="0.25">
      <c r="A21" s="92" t="s">
        <v>15</v>
      </c>
      <c r="B21" s="76">
        <v>122.08320000000001</v>
      </c>
      <c r="C21" s="23">
        <v>121.43519999999998</v>
      </c>
      <c r="D21" s="23">
        <v>32.983199999999997</v>
      </c>
      <c r="E21" s="23">
        <v>122.08320000000001</v>
      </c>
      <c r="F21" s="122">
        <v>122.14799999999998</v>
      </c>
      <c r="G21" s="24">
        <v>122.18039999999999</v>
      </c>
      <c r="H21" s="23">
        <v>122.4396</v>
      </c>
      <c r="I21" s="23">
        <v>122.40719999999999</v>
      </c>
      <c r="J21" s="23">
        <v>33.372</v>
      </c>
      <c r="K21" s="23">
        <v>122.47200000000001</v>
      </c>
      <c r="L21" s="23">
        <v>122.63399999999999</v>
      </c>
      <c r="M21" s="23">
        <v>122.47200000000001</v>
      </c>
      <c r="N21" s="22">
        <v>123.444</v>
      </c>
      <c r="O21" s="23">
        <v>123.444</v>
      </c>
      <c r="P21" s="23">
        <v>34.020000000000003</v>
      </c>
      <c r="Q21" s="23">
        <v>122.47200000000001</v>
      </c>
      <c r="R21" s="23">
        <v>121.75920000000001</v>
      </c>
      <c r="S21" s="24">
        <v>122.47200000000001</v>
      </c>
      <c r="T21" s="25">
        <f t="shared" si="0"/>
        <v>1936.3211999999999</v>
      </c>
      <c r="V21" s="2"/>
      <c r="W21" s="19"/>
    </row>
    <row r="22" spans="1:32" ht="39.950000000000003" customHeight="1" x14ac:dyDescent="0.25">
      <c r="A22" s="91" t="s">
        <v>16</v>
      </c>
      <c r="B22" s="76">
        <v>122.08320000000001</v>
      </c>
      <c r="C22" s="23">
        <v>121.43519999999998</v>
      </c>
      <c r="D22" s="23">
        <v>32.983199999999997</v>
      </c>
      <c r="E22" s="23">
        <v>122.08320000000001</v>
      </c>
      <c r="F22" s="122">
        <v>122.14799999999998</v>
      </c>
      <c r="G22" s="24">
        <v>122.18039999999999</v>
      </c>
      <c r="H22" s="23">
        <v>122.4396</v>
      </c>
      <c r="I22" s="23">
        <v>122.40719999999999</v>
      </c>
      <c r="J22" s="23">
        <v>33.372</v>
      </c>
      <c r="K22" s="23">
        <v>122.47200000000001</v>
      </c>
      <c r="L22" s="23">
        <v>122.63399999999999</v>
      </c>
      <c r="M22" s="23">
        <v>122.47200000000001</v>
      </c>
      <c r="N22" s="22">
        <v>123.444</v>
      </c>
      <c r="O22" s="23">
        <v>123.444</v>
      </c>
      <c r="P22" s="23">
        <v>34.020000000000003</v>
      </c>
      <c r="Q22" s="23">
        <v>122.47200000000001</v>
      </c>
      <c r="R22" s="23">
        <v>121.75920000000001</v>
      </c>
      <c r="S22" s="24">
        <v>122.47200000000001</v>
      </c>
      <c r="T22" s="25">
        <f t="shared" si="0"/>
        <v>1936.3211999999999</v>
      </c>
      <c r="V22" s="2"/>
      <c r="W22" s="19"/>
    </row>
    <row r="23" spans="1:32" ht="39.950000000000003" customHeight="1" x14ac:dyDescent="0.25">
      <c r="A23" s="92" t="s">
        <v>17</v>
      </c>
      <c r="B23" s="76">
        <v>122.08320000000001</v>
      </c>
      <c r="C23" s="23">
        <v>121.43519999999998</v>
      </c>
      <c r="D23" s="23">
        <v>32.983199999999997</v>
      </c>
      <c r="E23" s="23">
        <v>122.08320000000001</v>
      </c>
      <c r="F23" s="122">
        <v>122.14799999999998</v>
      </c>
      <c r="G23" s="24">
        <v>122.18039999999999</v>
      </c>
      <c r="H23" s="23">
        <v>122.4396</v>
      </c>
      <c r="I23" s="23">
        <v>122.40719999999999</v>
      </c>
      <c r="J23" s="23">
        <v>33.372</v>
      </c>
      <c r="K23" s="23">
        <v>122.47200000000001</v>
      </c>
      <c r="L23" s="23">
        <v>122.63399999999999</v>
      </c>
      <c r="M23" s="23">
        <v>122.47200000000001</v>
      </c>
      <c r="N23" s="22">
        <v>123.444</v>
      </c>
      <c r="O23" s="23">
        <v>123.444</v>
      </c>
      <c r="P23" s="23">
        <v>34.020000000000003</v>
      </c>
      <c r="Q23" s="23">
        <v>122.47200000000001</v>
      </c>
      <c r="R23" s="23">
        <v>121.75920000000001</v>
      </c>
      <c r="S23" s="24">
        <v>122.47200000000001</v>
      </c>
      <c r="T23" s="25">
        <f t="shared" si="0"/>
        <v>1936.3211999999999</v>
      </c>
      <c r="V23" s="2"/>
      <c r="W23" s="19"/>
    </row>
    <row r="24" spans="1:32" ht="39.950000000000003" customHeight="1" x14ac:dyDescent="0.25">
      <c r="A24" s="91" t="s">
        <v>18</v>
      </c>
      <c r="B24" s="76">
        <v>122.08320000000001</v>
      </c>
      <c r="C24" s="23">
        <v>121.43519999999998</v>
      </c>
      <c r="D24" s="23">
        <v>32.983199999999997</v>
      </c>
      <c r="E24" s="23">
        <v>122.08320000000001</v>
      </c>
      <c r="F24" s="122">
        <v>122.14799999999998</v>
      </c>
      <c r="G24" s="24">
        <v>122.18039999999999</v>
      </c>
      <c r="H24" s="23">
        <v>122.4396</v>
      </c>
      <c r="I24" s="23">
        <v>122.40719999999999</v>
      </c>
      <c r="J24" s="23">
        <v>33.372</v>
      </c>
      <c r="K24" s="23">
        <v>122.47200000000001</v>
      </c>
      <c r="L24" s="23">
        <v>122.63399999999999</v>
      </c>
      <c r="M24" s="23">
        <v>122.47200000000001</v>
      </c>
      <c r="N24" s="22">
        <v>123.444</v>
      </c>
      <c r="O24" s="23">
        <v>123.444</v>
      </c>
      <c r="P24" s="23">
        <v>34.020000000000003</v>
      </c>
      <c r="Q24" s="23">
        <v>122.47200000000001</v>
      </c>
      <c r="R24" s="23">
        <v>121.75920000000001</v>
      </c>
      <c r="S24" s="24">
        <v>122.47200000000001</v>
      </c>
      <c r="T24" s="25">
        <f t="shared" si="0"/>
        <v>1936.3211999999999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855.03600000000006</v>
      </c>
      <c r="C25" s="27">
        <f t="shared" si="1"/>
        <v>850.5</v>
      </c>
      <c r="D25" s="27">
        <f t="shared" si="1"/>
        <v>231.33600000000001</v>
      </c>
      <c r="E25" s="27">
        <f t="shared" si="1"/>
        <v>855.03600000000006</v>
      </c>
      <c r="F25" s="27">
        <f t="shared" si="1"/>
        <v>855.03599999999994</v>
      </c>
      <c r="G25" s="228">
        <f t="shared" si="1"/>
        <v>856.16999999999985</v>
      </c>
      <c r="H25" s="27">
        <f t="shared" si="1"/>
        <v>858.4380000000001</v>
      </c>
      <c r="I25" s="27">
        <f t="shared" si="1"/>
        <v>857.30399999999997</v>
      </c>
      <c r="J25" s="27">
        <f t="shared" si="1"/>
        <v>233.60400000000004</v>
      </c>
      <c r="K25" s="27">
        <f t="shared" si="1"/>
        <v>857.30399999999997</v>
      </c>
      <c r="L25" s="27">
        <f t="shared" si="1"/>
        <v>858.43799999999999</v>
      </c>
      <c r="M25" s="27">
        <f t="shared" si="1"/>
        <v>857.30399999999997</v>
      </c>
      <c r="N25" s="26">
        <f>SUM(N18:N24)</f>
        <v>864.10799999999995</v>
      </c>
      <c r="O25" s="27">
        <f t="shared" ref="O25:Q25" si="2">SUM(O18:O24)</f>
        <v>864.10799999999995</v>
      </c>
      <c r="P25" s="27">
        <f t="shared" si="2"/>
        <v>238.14000000000004</v>
      </c>
      <c r="Q25" s="27">
        <f t="shared" si="2"/>
        <v>857.30399999999997</v>
      </c>
      <c r="R25" s="27">
        <f>SUM(R18:R24)</f>
        <v>852.76799999999992</v>
      </c>
      <c r="S25" s="28">
        <f t="shared" ref="S25" si="3">SUM(S18:S24)</f>
        <v>857.30399999999997</v>
      </c>
      <c r="T25" s="25">
        <f t="shared" si="0"/>
        <v>13559.238000000001</v>
      </c>
    </row>
    <row r="26" spans="1:32" s="2" customFormat="1" ht="36.75" customHeight="1" x14ac:dyDescent="0.25">
      <c r="A26" s="93" t="s">
        <v>19</v>
      </c>
      <c r="B26" s="208">
        <v>162</v>
      </c>
      <c r="C26" s="30">
        <v>162</v>
      </c>
      <c r="D26" s="30">
        <v>162</v>
      </c>
      <c r="E26" s="30">
        <v>162</v>
      </c>
      <c r="F26" s="30">
        <v>162</v>
      </c>
      <c r="G26" s="229">
        <v>162</v>
      </c>
      <c r="H26" s="30">
        <v>162</v>
      </c>
      <c r="I26" s="30">
        <v>162</v>
      </c>
      <c r="J26" s="30">
        <v>162</v>
      </c>
      <c r="K26" s="30">
        <v>162</v>
      </c>
      <c r="L26" s="30">
        <v>162</v>
      </c>
      <c r="M26" s="30">
        <v>162</v>
      </c>
      <c r="N26" s="29">
        <v>162</v>
      </c>
      <c r="O26" s="30">
        <v>162</v>
      </c>
      <c r="P26" s="30">
        <v>162</v>
      </c>
      <c r="Q26" s="30">
        <v>162</v>
      </c>
      <c r="R26" s="30">
        <v>162</v>
      </c>
      <c r="S26" s="31">
        <v>162</v>
      </c>
      <c r="T26" s="32">
        <f>+((T25/T27)/7)*1000</f>
        <v>162</v>
      </c>
    </row>
    <row r="27" spans="1:32" s="2" customFormat="1" ht="33" customHeight="1" x14ac:dyDescent="0.25">
      <c r="A27" s="94" t="s">
        <v>20</v>
      </c>
      <c r="B27" s="209">
        <v>754</v>
      </c>
      <c r="C27" s="34">
        <v>750</v>
      </c>
      <c r="D27" s="34">
        <v>204</v>
      </c>
      <c r="E27" s="34">
        <v>754</v>
      </c>
      <c r="F27" s="34">
        <v>754</v>
      </c>
      <c r="G27" s="230">
        <v>755</v>
      </c>
      <c r="H27" s="34">
        <v>757</v>
      </c>
      <c r="I27" s="34">
        <v>756</v>
      </c>
      <c r="J27" s="34">
        <v>206</v>
      </c>
      <c r="K27" s="34">
        <v>756</v>
      </c>
      <c r="L27" s="34">
        <v>757</v>
      </c>
      <c r="M27" s="34">
        <v>756</v>
      </c>
      <c r="N27" s="33">
        <v>762</v>
      </c>
      <c r="O27" s="34">
        <v>762</v>
      </c>
      <c r="P27" s="34">
        <v>210</v>
      </c>
      <c r="Q27" s="34">
        <v>756</v>
      </c>
      <c r="R27" s="34">
        <v>752</v>
      </c>
      <c r="S27" s="35">
        <v>756</v>
      </c>
      <c r="T27" s="36">
        <f>SUM(B27:S27)</f>
        <v>11957</v>
      </c>
      <c r="U27" s="2">
        <f>((T25*1000)/T27)/7</f>
        <v>162.00000000000003</v>
      </c>
    </row>
    <row r="28" spans="1:32" s="2" customFormat="1" ht="33" customHeight="1" x14ac:dyDescent="0.25">
      <c r="A28" s="95" t="s">
        <v>21</v>
      </c>
      <c r="B28" s="84">
        <f t="shared" ref="B28:S28" si="4">((B27*B26)*7/1000-B18-B19)/5</f>
        <v>122.08320000000001</v>
      </c>
      <c r="C28" s="84">
        <f t="shared" si="4"/>
        <v>121.43519999999998</v>
      </c>
      <c r="D28" s="84">
        <f t="shared" si="4"/>
        <v>32.983199999999997</v>
      </c>
      <c r="E28" s="84">
        <f t="shared" si="4"/>
        <v>122.08320000000001</v>
      </c>
      <c r="F28" s="84">
        <f t="shared" si="4"/>
        <v>122.14799999999998</v>
      </c>
      <c r="G28" s="84">
        <f t="shared" si="4"/>
        <v>122.18039999999999</v>
      </c>
      <c r="H28" s="84">
        <f t="shared" si="4"/>
        <v>122.4396</v>
      </c>
      <c r="I28" s="84">
        <f t="shared" si="4"/>
        <v>122.40719999999999</v>
      </c>
      <c r="J28" s="84">
        <f t="shared" si="4"/>
        <v>33.372</v>
      </c>
      <c r="K28" s="84">
        <f t="shared" si="4"/>
        <v>122.47200000000001</v>
      </c>
      <c r="L28" s="84">
        <f t="shared" si="4"/>
        <v>122.63399999999999</v>
      </c>
      <c r="M28" s="84">
        <f t="shared" si="4"/>
        <v>122.47200000000001</v>
      </c>
      <c r="N28" s="84">
        <f t="shared" si="4"/>
        <v>123.444</v>
      </c>
      <c r="O28" s="84">
        <f t="shared" si="4"/>
        <v>123.444</v>
      </c>
      <c r="P28" s="84">
        <f t="shared" si="4"/>
        <v>34.020000000000003</v>
      </c>
      <c r="Q28" s="84">
        <f t="shared" si="4"/>
        <v>122.47200000000001</v>
      </c>
      <c r="R28" s="84">
        <f t="shared" si="4"/>
        <v>121.75920000000001</v>
      </c>
      <c r="S28" s="84">
        <f t="shared" si="4"/>
        <v>122.47200000000001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855.03599999999994</v>
      </c>
      <c r="C29" s="42">
        <f t="shared" si="5"/>
        <v>850.5</v>
      </c>
      <c r="D29" s="42">
        <f t="shared" si="5"/>
        <v>231.33600000000001</v>
      </c>
      <c r="E29" s="42">
        <f>((E27*E26)*7)/1000</f>
        <v>855.03599999999994</v>
      </c>
      <c r="F29" s="42">
        <f>((F27*F26)*7)/1000</f>
        <v>855.03599999999994</v>
      </c>
      <c r="G29" s="232">
        <f>((G27*G26)*7)/1000</f>
        <v>856.17</v>
      </c>
      <c r="H29" s="42">
        <f t="shared" ref="H29" si="6">((H27*H26)*7)/1000</f>
        <v>858.43799999999999</v>
      </c>
      <c r="I29" s="42">
        <f>((I27*I26)*7)/1000</f>
        <v>857.30399999999997</v>
      </c>
      <c r="J29" s="42">
        <f t="shared" ref="J29:M29" si="7">((J27*J26)*7)/1000</f>
        <v>233.60400000000001</v>
      </c>
      <c r="K29" s="42">
        <f t="shared" si="7"/>
        <v>857.30399999999997</v>
      </c>
      <c r="L29" s="42">
        <f t="shared" si="7"/>
        <v>858.43799999999999</v>
      </c>
      <c r="M29" s="42">
        <f t="shared" si="7"/>
        <v>857.30399999999997</v>
      </c>
      <c r="N29" s="41">
        <f>((N27*N26)*7)/1000</f>
        <v>864.10799999999995</v>
      </c>
      <c r="O29" s="42">
        <f>((O27*O26)*7)/1000</f>
        <v>864.10799999999995</v>
      </c>
      <c r="P29" s="42">
        <f t="shared" ref="P29:S29" si="8">((P27*P26)*7)/1000</f>
        <v>238.14</v>
      </c>
      <c r="Q29" s="42">
        <f t="shared" si="8"/>
        <v>857.30399999999997</v>
      </c>
      <c r="R29" s="43">
        <f t="shared" si="8"/>
        <v>852.76800000000003</v>
      </c>
      <c r="S29" s="44">
        <f t="shared" si="8"/>
        <v>857.30399999999997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162</v>
      </c>
      <c r="C30" s="47">
        <f t="shared" si="9"/>
        <v>161.99999999999997</v>
      </c>
      <c r="D30" s="47">
        <f t="shared" si="9"/>
        <v>162</v>
      </c>
      <c r="E30" s="47">
        <f>+(E25/E27)/7*1000</f>
        <v>162</v>
      </c>
      <c r="F30" s="47">
        <f t="shared" ref="F30:H30" si="10">+(F25/F27)/7*1000</f>
        <v>161.99999999999997</v>
      </c>
      <c r="G30" s="233">
        <f t="shared" si="10"/>
        <v>161.99999999999997</v>
      </c>
      <c r="H30" s="47">
        <f t="shared" si="10"/>
        <v>162</v>
      </c>
      <c r="I30" s="47">
        <f>+(I25/I27)/7*1000</f>
        <v>161.99999999999997</v>
      </c>
      <c r="J30" s="47">
        <f t="shared" ref="J30:M30" si="11">+(J25/J27)/7*1000</f>
        <v>162</v>
      </c>
      <c r="K30" s="47">
        <f t="shared" si="11"/>
        <v>161.99999999999997</v>
      </c>
      <c r="L30" s="47">
        <f t="shared" si="11"/>
        <v>161.99999999999997</v>
      </c>
      <c r="M30" s="47">
        <f t="shared" si="11"/>
        <v>161.99999999999997</v>
      </c>
      <c r="N30" s="46">
        <f>+(N25/N27)/7*1000</f>
        <v>161.99999999999997</v>
      </c>
      <c r="O30" s="47">
        <f t="shared" ref="O30:S30" si="12">+(O25/O27)/7*1000</f>
        <v>161.99999999999997</v>
      </c>
      <c r="P30" s="47">
        <f t="shared" si="12"/>
        <v>162</v>
      </c>
      <c r="Q30" s="47">
        <f t="shared" si="12"/>
        <v>161.99999999999997</v>
      </c>
      <c r="R30" s="47">
        <f t="shared" si="12"/>
        <v>161.99999999999997</v>
      </c>
      <c r="S30" s="48">
        <f t="shared" si="12"/>
        <v>161.99999999999997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2" t="s">
        <v>8</v>
      </c>
      <c r="M36" s="453"/>
      <c r="N36" s="453"/>
      <c r="O36" s="453"/>
      <c r="P36" s="453"/>
      <c r="Q36" s="45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103.47239999999999</v>
      </c>
      <c r="C39" s="79">
        <v>104.26589999999999</v>
      </c>
      <c r="D39" s="79">
        <v>30.470400000000001</v>
      </c>
      <c r="E39" s="79">
        <v>103.63109999999999</v>
      </c>
      <c r="F39" s="79">
        <v>104.9007</v>
      </c>
      <c r="G39" s="79">
        <v>104.58329999999998</v>
      </c>
      <c r="H39" s="79"/>
      <c r="I39" s="101">
        <f t="shared" ref="I39:I46" si="13">SUM(B39:H39)</f>
        <v>551.32380000000001</v>
      </c>
      <c r="J39" s="138"/>
      <c r="K39" s="91" t="s">
        <v>12</v>
      </c>
      <c r="L39" s="79">
        <v>7.5</v>
      </c>
      <c r="M39" s="79">
        <v>7.5</v>
      </c>
      <c r="N39" s="79">
        <v>1.6</v>
      </c>
      <c r="O39" s="79">
        <v>7.4</v>
      </c>
      <c r="P39" s="79">
        <v>7.5</v>
      </c>
      <c r="Q39" s="79">
        <v>7.3</v>
      </c>
      <c r="R39" s="101">
        <f t="shared" ref="R39:R46" si="14">SUM(L39:Q39)</f>
        <v>38.799999999999997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103.47239999999999</v>
      </c>
      <c r="C40" s="79">
        <v>104.26589999999999</v>
      </c>
      <c r="D40" s="79">
        <v>30.470400000000001</v>
      </c>
      <c r="E40" s="79">
        <v>103.63109999999999</v>
      </c>
      <c r="F40" s="79">
        <v>104.9007</v>
      </c>
      <c r="G40" s="79">
        <v>104.58329999999998</v>
      </c>
      <c r="H40" s="79"/>
      <c r="I40" s="101">
        <f t="shared" si="13"/>
        <v>551.32380000000001</v>
      </c>
      <c r="J40" s="2"/>
      <c r="K40" s="92" t="s">
        <v>13</v>
      </c>
      <c r="L40" s="79">
        <v>7.5</v>
      </c>
      <c r="M40" s="79">
        <v>7.5</v>
      </c>
      <c r="N40" s="79">
        <v>1.6</v>
      </c>
      <c r="O40" s="79">
        <v>7.4</v>
      </c>
      <c r="P40" s="79">
        <v>7.5</v>
      </c>
      <c r="Q40" s="79">
        <v>7.3</v>
      </c>
      <c r="R40" s="101">
        <f t="shared" si="14"/>
        <v>38.799999999999997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103.47239999999999</v>
      </c>
      <c r="C41" s="79">
        <v>104.26589999999999</v>
      </c>
      <c r="D41" s="79">
        <v>30.470400000000001</v>
      </c>
      <c r="E41" s="79">
        <v>103.63109999999999</v>
      </c>
      <c r="F41" s="79">
        <v>104.9007</v>
      </c>
      <c r="G41" s="79">
        <v>104.58329999999998</v>
      </c>
      <c r="H41" s="23"/>
      <c r="I41" s="101">
        <f t="shared" si="13"/>
        <v>551.32380000000001</v>
      </c>
      <c r="J41" s="2"/>
      <c r="K41" s="91" t="s">
        <v>14</v>
      </c>
      <c r="L41" s="79">
        <v>7.5</v>
      </c>
      <c r="M41" s="79">
        <v>7.5</v>
      </c>
      <c r="N41" s="79">
        <v>1.6</v>
      </c>
      <c r="O41" s="79">
        <v>7.3</v>
      </c>
      <c r="P41" s="79">
        <v>7.5</v>
      </c>
      <c r="Q41" s="79">
        <v>7.3</v>
      </c>
      <c r="R41" s="101">
        <f t="shared" si="14"/>
        <v>38.700000000000003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103.47239999999999</v>
      </c>
      <c r="C42" s="79">
        <v>104.26589999999999</v>
      </c>
      <c r="D42" s="79">
        <v>30.470400000000001</v>
      </c>
      <c r="E42" s="79">
        <v>103.63109999999999</v>
      </c>
      <c r="F42" s="79">
        <v>104.9007</v>
      </c>
      <c r="G42" s="79">
        <v>104.58329999999998</v>
      </c>
      <c r="H42" s="79"/>
      <c r="I42" s="101">
        <f t="shared" si="13"/>
        <v>551.32380000000001</v>
      </c>
      <c r="J42" s="2"/>
      <c r="K42" s="92" t="s">
        <v>15</v>
      </c>
      <c r="L42" s="79">
        <v>7.5</v>
      </c>
      <c r="M42" s="79">
        <v>7.5</v>
      </c>
      <c r="N42" s="79">
        <v>1.6</v>
      </c>
      <c r="O42" s="79">
        <v>7.3</v>
      </c>
      <c r="P42" s="79">
        <v>7.6</v>
      </c>
      <c r="Q42" s="79">
        <v>7.4</v>
      </c>
      <c r="R42" s="101">
        <f t="shared" si="14"/>
        <v>38.9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103.47239999999999</v>
      </c>
      <c r="C43" s="79">
        <v>104.26589999999999</v>
      </c>
      <c r="D43" s="79">
        <v>30.470400000000001</v>
      </c>
      <c r="E43" s="79">
        <v>103.63109999999999</v>
      </c>
      <c r="F43" s="79">
        <v>104.9007</v>
      </c>
      <c r="G43" s="79">
        <v>104.58329999999998</v>
      </c>
      <c r="H43" s="79"/>
      <c r="I43" s="101">
        <f t="shared" si="13"/>
        <v>551.32380000000001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7.4</v>
      </c>
      <c r="P43" s="79">
        <v>7.6</v>
      </c>
      <c r="Q43" s="79">
        <v>7.4</v>
      </c>
      <c r="R43" s="101">
        <f t="shared" si="14"/>
        <v>39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103.47239999999999</v>
      </c>
      <c r="C44" s="79">
        <v>104.26589999999999</v>
      </c>
      <c r="D44" s="79">
        <v>30.470400000000001</v>
      </c>
      <c r="E44" s="79">
        <v>103.63109999999999</v>
      </c>
      <c r="F44" s="79">
        <v>104.9007</v>
      </c>
      <c r="G44" s="79">
        <v>104.58329999999998</v>
      </c>
      <c r="H44" s="79"/>
      <c r="I44" s="101">
        <f t="shared" si="13"/>
        <v>551.32380000000001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7.4</v>
      </c>
      <c r="P44" s="79">
        <v>7.6</v>
      </c>
      <c r="Q44" s="79">
        <v>7.4</v>
      </c>
      <c r="R44" s="101">
        <f t="shared" si="14"/>
        <v>39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103.47239999999999</v>
      </c>
      <c r="C45" s="79">
        <v>104.26589999999999</v>
      </c>
      <c r="D45" s="79">
        <v>30.470400000000001</v>
      </c>
      <c r="E45" s="79">
        <v>103.63109999999999</v>
      </c>
      <c r="F45" s="79">
        <v>104.9007</v>
      </c>
      <c r="G45" s="79">
        <v>104.58329999999998</v>
      </c>
      <c r="H45" s="79"/>
      <c r="I45" s="101">
        <f t="shared" si="13"/>
        <v>551.32380000000001</v>
      </c>
      <c r="J45" s="2"/>
      <c r="K45" s="91" t="s">
        <v>18</v>
      </c>
      <c r="L45" s="79">
        <v>7.5</v>
      </c>
      <c r="M45" s="79">
        <v>7.5</v>
      </c>
      <c r="N45" s="79">
        <v>1.6</v>
      </c>
      <c r="O45" s="79">
        <v>7.4</v>
      </c>
      <c r="P45" s="79">
        <v>7.6</v>
      </c>
      <c r="Q45" s="79">
        <v>7.4</v>
      </c>
      <c r="R45" s="101">
        <f t="shared" si="14"/>
        <v>39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724.30679999999995</v>
      </c>
      <c r="C46" s="27">
        <f t="shared" si="15"/>
        <v>729.86129999999991</v>
      </c>
      <c r="D46" s="27">
        <f t="shared" si="15"/>
        <v>213.29280000000003</v>
      </c>
      <c r="E46" s="27">
        <f t="shared" si="15"/>
        <v>725.41769999999985</v>
      </c>
      <c r="F46" s="27">
        <f t="shared" si="15"/>
        <v>734.30490000000009</v>
      </c>
      <c r="G46" s="27">
        <f t="shared" si="15"/>
        <v>732.08309999999994</v>
      </c>
      <c r="H46" s="27">
        <f t="shared" si="15"/>
        <v>0</v>
      </c>
      <c r="I46" s="101">
        <f t="shared" si="13"/>
        <v>3859.2665999999995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11.2</v>
      </c>
      <c r="O46" s="27">
        <f t="shared" si="16"/>
        <v>51.6</v>
      </c>
      <c r="P46" s="27">
        <f t="shared" si="16"/>
        <v>52.900000000000006</v>
      </c>
      <c r="Q46" s="27">
        <f t="shared" si="16"/>
        <v>51.499999999999993</v>
      </c>
      <c r="R46" s="101">
        <f t="shared" si="14"/>
        <v>272.2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158.69999999999999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133.17025440313111</v>
      </c>
      <c r="S47" s="63"/>
      <c r="T47" s="63"/>
    </row>
    <row r="48" spans="1:30" ht="33.75" customHeight="1" x14ac:dyDescent="0.25">
      <c r="A48" s="94" t="s">
        <v>20</v>
      </c>
      <c r="B48" s="83">
        <v>652</v>
      </c>
      <c r="C48" s="34">
        <v>657</v>
      </c>
      <c r="D48" s="34">
        <v>192</v>
      </c>
      <c r="E48" s="34">
        <v>653</v>
      </c>
      <c r="F48" s="34">
        <v>661</v>
      </c>
      <c r="G48" s="34">
        <v>659</v>
      </c>
      <c r="H48" s="34"/>
      <c r="I48" s="103">
        <f>SUM(B48:H48)</f>
        <v>3474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55</v>
      </c>
      <c r="P48" s="65">
        <v>57</v>
      </c>
      <c r="Q48" s="65">
        <v>56</v>
      </c>
      <c r="R48" s="112">
        <f>SUM(L48:Q48)</f>
        <v>292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103.47239999999999</v>
      </c>
      <c r="C49" s="38">
        <f t="shared" si="17"/>
        <v>104.26589999999999</v>
      </c>
      <c r="D49" s="38">
        <f t="shared" si="17"/>
        <v>30.470400000000001</v>
      </c>
      <c r="E49" s="38">
        <f t="shared" si="17"/>
        <v>103.63109999999999</v>
      </c>
      <c r="F49" s="38">
        <f t="shared" si="17"/>
        <v>104.9007</v>
      </c>
      <c r="G49" s="38">
        <f t="shared" si="17"/>
        <v>104.58329999999998</v>
      </c>
      <c r="H49" s="38">
        <f t="shared" si="17"/>
        <v>0</v>
      </c>
      <c r="I49" s="104">
        <f>((I46*1000)/I48)/7</f>
        <v>158.69999999999999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1.6112000000000002</v>
      </c>
      <c r="O49" s="38">
        <f t="shared" si="18"/>
        <v>7.3580000000000014</v>
      </c>
      <c r="P49" s="38">
        <f t="shared" si="18"/>
        <v>7.5735000000000001</v>
      </c>
      <c r="Q49" s="38">
        <f t="shared" si="18"/>
        <v>7.3896000000000015</v>
      </c>
      <c r="R49" s="113">
        <f>((R46*1000)/R48)/7</f>
        <v>133.17025440313111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724.30679999999995</v>
      </c>
      <c r="C50" s="42">
        <f t="shared" si="19"/>
        <v>729.86129999999991</v>
      </c>
      <c r="D50" s="42">
        <f t="shared" si="19"/>
        <v>213.2928</v>
      </c>
      <c r="E50" s="42">
        <f t="shared" si="19"/>
        <v>725.41769999999997</v>
      </c>
      <c r="F50" s="42">
        <f t="shared" si="19"/>
        <v>734.30489999999998</v>
      </c>
      <c r="G50" s="42">
        <f t="shared" si="19"/>
        <v>732.08309999999983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11.256</v>
      </c>
      <c r="O50" s="42">
        <f t="shared" si="20"/>
        <v>51.59</v>
      </c>
      <c r="P50" s="42">
        <f t="shared" si="20"/>
        <v>52.8675</v>
      </c>
      <c r="Q50" s="42">
        <f t="shared" si="20"/>
        <v>51.548000000000002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158.70000000000002</v>
      </c>
      <c r="C51" s="47">
        <f t="shared" si="21"/>
        <v>158.69999999999999</v>
      </c>
      <c r="D51" s="47">
        <f t="shared" si="21"/>
        <v>158.70000000000005</v>
      </c>
      <c r="E51" s="47">
        <f t="shared" si="21"/>
        <v>158.69999999999999</v>
      </c>
      <c r="F51" s="47">
        <f t="shared" si="21"/>
        <v>158.70000000000005</v>
      </c>
      <c r="G51" s="47">
        <f t="shared" si="21"/>
        <v>158.70000000000002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133.33333333333334</v>
      </c>
      <c r="O51" s="47">
        <f t="shared" si="22"/>
        <v>134.02597402597402</v>
      </c>
      <c r="P51" s="47">
        <f t="shared" si="22"/>
        <v>132.58145363408522</v>
      </c>
      <c r="Q51" s="47">
        <f t="shared" si="22"/>
        <v>131.37755102040813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72" t="s">
        <v>70</v>
      </c>
      <c r="C55" s="473"/>
      <c r="D55" s="473"/>
      <c r="E55" s="473"/>
      <c r="F55" s="473"/>
      <c r="G55" s="474"/>
      <c r="H55" s="472" t="s">
        <v>71</v>
      </c>
      <c r="I55" s="473"/>
      <c r="J55" s="473"/>
      <c r="K55" s="473"/>
      <c r="L55" s="473"/>
      <c r="M55" s="474"/>
      <c r="N55" s="472" t="s">
        <v>8</v>
      </c>
      <c r="O55" s="473"/>
      <c r="P55" s="473"/>
      <c r="Q55" s="473"/>
      <c r="R55" s="473"/>
      <c r="S55" s="47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8.6999999999999993</v>
      </c>
      <c r="D58" s="79">
        <v>2.4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8.6999999999999993</v>
      </c>
      <c r="N58" s="22">
        <v>8.6999999999999993</v>
      </c>
      <c r="O58" s="79">
        <v>8.6</v>
      </c>
      <c r="P58" s="79">
        <v>2.4</v>
      </c>
      <c r="Q58" s="79">
        <v>8.6999999999999993</v>
      </c>
      <c r="R58" s="79">
        <v>8.5</v>
      </c>
      <c r="S58" s="221">
        <v>8.6</v>
      </c>
      <c r="T58" s="101">
        <f t="shared" ref="T58:T65" si="23">SUM(B58:S58)</f>
        <v>137.79999999999998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8.6999999999999993</v>
      </c>
      <c r="D59" s="79">
        <v>2.4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8.6999999999999993</v>
      </c>
      <c r="N59" s="22">
        <v>8.6999999999999993</v>
      </c>
      <c r="O59" s="79">
        <v>8.6</v>
      </c>
      <c r="P59" s="79">
        <v>2.4</v>
      </c>
      <c r="Q59" s="79">
        <v>8.6999999999999993</v>
      </c>
      <c r="R59" s="79">
        <v>8.5</v>
      </c>
      <c r="S59" s="221">
        <v>8.6</v>
      </c>
      <c r="T59" s="101">
        <f t="shared" si="23"/>
        <v>137.79999999999998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8.6</v>
      </c>
      <c r="M60" s="221">
        <v>8.4</v>
      </c>
      <c r="N60" s="22">
        <v>8.6999999999999993</v>
      </c>
      <c r="O60" s="79">
        <v>8.6</v>
      </c>
      <c r="P60" s="79">
        <v>2.4</v>
      </c>
      <c r="Q60" s="79">
        <v>8.6</v>
      </c>
      <c r="R60" s="79">
        <v>8.6</v>
      </c>
      <c r="S60" s="221">
        <v>8.5</v>
      </c>
      <c r="T60" s="101">
        <f t="shared" si="23"/>
        <v>136.9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8.6</v>
      </c>
      <c r="M61" s="221">
        <v>8.4</v>
      </c>
      <c r="N61" s="22">
        <v>8.6999999999999993</v>
      </c>
      <c r="O61" s="79">
        <v>8.6</v>
      </c>
      <c r="P61" s="79">
        <v>2.5</v>
      </c>
      <c r="Q61" s="79">
        <v>8.6</v>
      </c>
      <c r="R61" s="79">
        <v>8.6</v>
      </c>
      <c r="S61" s="221">
        <v>8.5</v>
      </c>
      <c r="T61" s="101">
        <f t="shared" si="23"/>
        <v>137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8.8000000000000007</v>
      </c>
      <c r="D62" s="79">
        <v>2.4</v>
      </c>
      <c r="E62" s="79">
        <v>8.8000000000000007</v>
      </c>
      <c r="F62" s="79">
        <v>8.8000000000000007</v>
      </c>
      <c r="G62" s="221">
        <v>8.6</v>
      </c>
      <c r="H62" s="22">
        <v>8.8000000000000007</v>
      </c>
      <c r="I62" s="79">
        <v>8.6</v>
      </c>
      <c r="J62" s="79">
        <v>2.4</v>
      </c>
      <c r="K62" s="79">
        <v>8.6</v>
      </c>
      <c r="L62" s="79">
        <v>8.6</v>
      </c>
      <c r="M62" s="221">
        <v>8.4</v>
      </c>
      <c r="N62" s="22">
        <v>8.6999999999999993</v>
      </c>
      <c r="O62" s="79">
        <v>8.6</v>
      </c>
      <c r="P62" s="79">
        <v>2.5</v>
      </c>
      <c r="Q62" s="79">
        <v>8.6999999999999993</v>
      </c>
      <c r="R62" s="79">
        <v>8.6</v>
      </c>
      <c r="S62" s="221">
        <v>8.5</v>
      </c>
      <c r="T62" s="101">
        <f t="shared" si="23"/>
        <v>137.30000000000001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8.8000000000000007</v>
      </c>
      <c r="D63" s="79">
        <v>2.5</v>
      </c>
      <c r="E63" s="79">
        <v>8.8000000000000007</v>
      </c>
      <c r="F63" s="79">
        <v>8.8000000000000007</v>
      </c>
      <c r="G63" s="221">
        <v>8.6</v>
      </c>
      <c r="H63" s="22">
        <v>8.8000000000000007</v>
      </c>
      <c r="I63" s="79">
        <v>8.6</v>
      </c>
      <c r="J63" s="79">
        <v>2.4</v>
      </c>
      <c r="K63" s="79">
        <v>8.6</v>
      </c>
      <c r="L63" s="79">
        <v>8.6</v>
      </c>
      <c r="M63" s="221">
        <v>8.5</v>
      </c>
      <c r="N63" s="22">
        <v>8.6999999999999993</v>
      </c>
      <c r="O63" s="79">
        <v>8.6</v>
      </c>
      <c r="P63" s="79">
        <v>2.5</v>
      </c>
      <c r="Q63" s="79">
        <v>8.6999999999999993</v>
      </c>
      <c r="R63" s="79">
        <v>8.6</v>
      </c>
      <c r="S63" s="221">
        <v>8.5</v>
      </c>
      <c r="T63" s="101">
        <f t="shared" si="23"/>
        <v>137.5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8.8000000000000007</v>
      </c>
      <c r="D64" s="79">
        <v>2.5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8.5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</v>
      </c>
      <c r="S64" s="221">
        <v>8.6</v>
      </c>
      <c r="T64" s="101">
        <f t="shared" si="23"/>
        <v>138.19999999999999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61.9</v>
      </c>
      <c r="C65" s="27">
        <f t="shared" ref="C65:S65" si="24">SUM(C58:C64)</f>
        <v>61.399999999999991</v>
      </c>
      <c r="D65" s="27">
        <f t="shared" si="24"/>
        <v>17</v>
      </c>
      <c r="E65" s="27">
        <f t="shared" si="24"/>
        <v>61.9</v>
      </c>
      <c r="F65" s="27">
        <f t="shared" si="24"/>
        <v>61.9</v>
      </c>
      <c r="G65" s="28">
        <f t="shared" si="24"/>
        <v>60.2</v>
      </c>
      <c r="H65" s="26">
        <f t="shared" si="24"/>
        <v>61.399999999999991</v>
      </c>
      <c r="I65" s="27">
        <f t="shared" si="24"/>
        <v>60.2</v>
      </c>
      <c r="J65" s="27">
        <f t="shared" si="24"/>
        <v>17.100000000000001</v>
      </c>
      <c r="K65" s="27">
        <f t="shared" si="24"/>
        <v>60.5</v>
      </c>
      <c r="L65" s="27">
        <f t="shared" si="24"/>
        <v>60.5</v>
      </c>
      <c r="M65" s="28">
        <f t="shared" si="24"/>
        <v>59.599999999999994</v>
      </c>
      <c r="N65" s="26">
        <f t="shared" si="24"/>
        <v>61</v>
      </c>
      <c r="O65" s="27">
        <f t="shared" si="24"/>
        <v>60.2</v>
      </c>
      <c r="P65" s="27">
        <f t="shared" si="24"/>
        <v>17.2</v>
      </c>
      <c r="Q65" s="27">
        <f t="shared" si="24"/>
        <v>60.7</v>
      </c>
      <c r="R65" s="27">
        <f t="shared" si="24"/>
        <v>60.000000000000007</v>
      </c>
      <c r="S65" s="28">
        <f t="shared" si="24"/>
        <v>59.800000000000004</v>
      </c>
      <c r="T65" s="101">
        <f t="shared" si="23"/>
        <v>962.50000000000011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134.54011741682976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1022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8.8559999999999999</v>
      </c>
      <c r="C68" s="38">
        <f t="shared" ref="C68:S68" si="25">((C67*C66)*7/1000-C58-C59)/5</f>
        <v>8.7951999999999995</v>
      </c>
      <c r="D68" s="38">
        <f t="shared" si="25"/>
        <v>2.4420000000000002</v>
      </c>
      <c r="E68" s="38">
        <f t="shared" si="25"/>
        <v>8.8160000000000007</v>
      </c>
      <c r="F68" s="38">
        <f t="shared" si="25"/>
        <v>8.8160000000000007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2.4272</v>
      </c>
      <c r="K68" s="38">
        <f t="shared" si="25"/>
        <v>8.6229999999999993</v>
      </c>
      <c r="L68" s="38">
        <f t="shared" si="25"/>
        <v>8.6229999999999993</v>
      </c>
      <c r="M68" s="39">
        <f t="shared" si="25"/>
        <v>8.4367999999999999</v>
      </c>
      <c r="N68" s="37">
        <f t="shared" si="25"/>
        <v>8.7139999999999986</v>
      </c>
      <c r="O68" s="38">
        <f t="shared" si="25"/>
        <v>8.6112000000000002</v>
      </c>
      <c r="P68" s="38">
        <f t="shared" si="25"/>
        <v>2.4798</v>
      </c>
      <c r="Q68" s="38">
        <f t="shared" si="25"/>
        <v>8.6684999999999999</v>
      </c>
      <c r="R68" s="38">
        <f t="shared" si="25"/>
        <v>8.6063999999999989</v>
      </c>
      <c r="S68" s="39">
        <f t="shared" si="25"/>
        <v>8.5215999999999994</v>
      </c>
      <c r="T68" s="116">
        <f>((T65*1000)/T67)/7</f>
        <v>134.54011741682976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61.375999999999998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136.04395604395606</v>
      </c>
      <c r="C70" s="47">
        <f>+(C65/C67)/7*1000</f>
        <v>137.05357142857142</v>
      </c>
      <c r="D70" s="47">
        <f>+(D65/D67)/7*1000</f>
        <v>134.92063492063491</v>
      </c>
      <c r="E70" s="47">
        <f t="shared" ref="E70:R70" si="27">+(E65/E67)/7*1000</f>
        <v>136.04395604395606</v>
      </c>
      <c r="F70" s="47">
        <f t="shared" si="27"/>
        <v>136.04395604395606</v>
      </c>
      <c r="G70" s="48">
        <f t="shared" si="27"/>
        <v>134.375</v>
      </c>
      <c r="H70" s="46">
        <f t="shared" si="27"/>
        <v>134.94505494505492</v>
      </c>
      <c r="I70" s="47">
        <f t="shared" si="27"/>
        <v>134.375</v>
      </c>
      <c r="J70" s="47">
        <f t="shared" si="27"/>
        <v>135.71428571428572</v>
      </c>
      <c r="K70" s="47">
        <f t="shared" si="27"/>
        <v>132.96703296703296</v>
      </c>
      <c r="L70" s="47">
        <f t="shared" si="27"/>
        <v>132.96703296703296</v>
      </c>
      <c r="M70" s="48">
        <f t="shared" si="27"/>
        <v>133.03571428571428</v>
      </c>
      <c r="N70" s="46">
        <f t="shared" si="27"/>
        <v>134.06593406593407</v>
      </c>
      <c r="O70" s="47">
        <f t="shared" si="27"/>
        <v>134.375</v>
      </c>
      <c r="P70" s="47">
        <f t="shared" si="27"/>
        <v>136.50793650793651</v>
      </c>
      <c r="Q70" s="47">
        <f t="shared" si="27"/>
        <v>133.4065934065934</v>
      </c>
      <c r="R70" s="47">
        <f t="shared" si="27"/>
        <v>133.92857142857144</v>
      </c>
      <c r="S70" s="48">
        <f>+(S65/S67)/7*1000</f>
        <v>133.48214285714286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B9E63-F1D1-4E21-8743-E0EAC3416572}">
  <dimension ref="A1:AQ239"/>
  <sheetViews>
    <sheetView view="pageBreakPreview" topLeftCell="A25" zoomScale="30" zoomScaleNormal="30" zoomScaleSheetLayoutView="30" workbookViewId="0">
      <selection activeCell="B39" sqref="B39:G39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391"/>
      <c r="E3" s="391"/>
      <c r="F3" s="391"/>
      <c r="G3" s="391"/>
      <c r="H3" s="391"/>
      <c r="I3" s="391"/>
      <c r="J3" s="391"/>
      <c r="K3" s="391"/>
      <c r="L3" s="391"/>
      <c r="M3" s="391"/>
      <c r="N3" s="391"/>
      <c r="O3" s="391"/>
      <c r="P3" s="391"/>
      <c r="Q3" s="391"/>
      <c r="R3" s="391"/>
      <c r="S3" s="391"/>
      <c r="T3" s="391"/>
      <c r="U3" s="391"/>
      <c r="V3" s="391"/>
      <c r="W3" s="391"/>
      <c r="X3" s="391"/>
      <c r="Y3" s="2"/>
      <c r="Z3" s="2"/>
      <c r="AA3" s="2"/>
      <c r="AB3" s="2"/>
      <c r="AC3" s="2"/>
      <c r="AD3" s="3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1" t="s">
        <v>1</v>
      </c>
      <c r="B9" s="391"/>
      <c r="C9" s="391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1"/>
      <c r="B10" s="391"/>
      <c r="C10" s="3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1" t="s">
        <v>4</v>
      </c>
      <c r="B11" s="391"/>
      <c r="C11" s="391"/>
      <c r="D11" s="1"/>
      <c r="E11" s="389">
        <v>2</v>
      </c>
      <c r="F11" s="1"/>
      <c r="G11" s="1"/>
      <c r="H11" s="1"/>
      <c r="I11" s="1"/>
      <c r="J11" s="1"/>
      <c r="K11" s="461" t="s">
        <v>144</v>
      </c>
      <c r="L11" s="461"/>
      <c r="M11" s="390"/>
      <c r="N11" s="3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1"/>
      <c r="B12" s="391"/>
      <c r="C12" s="391"/>
      <c r="D12" s="1"/>
      <c r="E12" s="5"/>
      <c r="F12" s="1"/>
      <c r="G12" s="1"/>
      <c r="H12" s="1"/>
      <c r="I12" s="1"/>
      <c r="J12" s="1"/>
      <c r="K12" s="390"/>
      <c r="L12" s="390"/>
      <c r="M12" s="390"/>
      <c r="N12" s="3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1"/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0"/>
      <c r="M13" s="390"/>
      <c r="N13" s="390"/>
      <c r="O13" s="390"/>
      <c r="P13" s="390"/>
      <c r="Q13" s="390"/>
      <c r="R13" s="390"/>
      <c r="S13" s="390"/>
      <c r="T13" s="390"/>
      <c r="U13" s="390"/>
      <c r="V13" s="390"/>
      <c r="W13" s="1"/>
      <c r="X13" s="1"/>
      <c r="Y13" s="1"/>
    </row>
    <row r="14" spans="1:30" s="3" customFormat="1" ht="27" thickBot="1" x14ac:dyDescent="0.3">
      <c r="A14" s="3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7"/>
      <c r="F15" s="467"/>
      <c r="G15" s="468"/>
      <c r="H15" s="475" t="s">
        <v>71</v>
      </c>
      <c r="I15" s="476"/>
      <c r="J15" s="476"/>
      <c r="K15" s="476"/>
      <c r="L15" s="476"/>
      <c r="M15" s="477"/>
      <c r="N15" s="469" t="s">
        <v>8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122.08320000000001</v>
      </c>
      <c r="C18" s="23">
        <v>121.43519999999998</v>
      </c>
      <c r="D18" s="23">
        <v>32.983199999999997</v>
      </c>
      <c r="E18" s="23">
        <v>122.08320000000001</v>
      </c>
      <c r="F18" s="122">
        <v>122.14799999999998</v>
      </c>
      <c r="G18" s="24">
        <v>122.18039999999999</v>
      </c>
      <c r="H18" s="23">
        <v>122.4396</v>
      </c>
      <c r="I18" s="23">
        <v>122.40719999999999</v>
      </c>
      <c r="J18" s="23">
        <v>33.372</v>
      </c>
      <c r="K18" s="23">
        <v>122.47200000000001</v>
      </c>
      <c r="L18" s="23">
        <v>122.63399999999999</v>
      </c>
      <c r="M18" s="23">
        <v>122.47200000000001</v>
      </c>
      <c r="N18" s="22">
        <v>123.444</v>
      </c>
      <c r="O18" s="23">
        <v>123.444</v>
      </c>
      <c r="P18" s="23">
        <v>34.020000000000003</v>
      </c>
      <c r="Q18" s="23">
        <v>122.47200000000001</v>
      </c>
      <c r="R18" s="23">
        <v>121.75920000000001</v>
      </c>
      <c r="S18" s="24">
        <v>122.47200000000001</v>
      </c>
      <c r="T18" s="25">
        <f t="shared" ref="T18:T25" si="0">SUM(B18:S18)</f>
        <v>1936.3211999999999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122.08320000000001</v>
      </c>
      <c r="C19" s="23">
        <v>121.43519999999998</v>
      </c>
      <c r="D19" s="23">
        <v>32.983199999999997</v>
      </c>
      <c r="E19" s="23">
        <v>122.08320000000001</v>
      </c>
      <c r="F19" s="122">
        <v>122.14799999999998</v>
      </c>
      <c r="G19" s="24">
        <v>122.18039999999999</v>
      </c>
      <c r="H19" s="23">
        <v>122.4396</v>
      </c>
      <c r="I19" s="23">
        <v>122.40719999999999</v>
      </c>
      <c r="J19" s="23">
        <v>33.372</v>
      </c>
      <c r="K19" s="23">
        <v>122.47200000000001</v>
      </c>
      <c r="L19" s="23">
        <v>122.63399999999999</v>
      </c>
      <c r="M19" s="23">
        <v>122.47200000000001</v>
      </c>
      <c r="N19" s="22">
        <v>123.444</v>
      </c>
      <c r="O19" s="23">
        <v>123.444</v>
      </c>
      <c r="P19" s="23">
        <v>34.020000000000003</v>
      </c>
      <c r="Q19" s="23">
        <v>122.47200000000001</v>
      </c>
      <c r="R19" s="23">
        <v>121.75920000000001</v>
      </c>
      <c r="S19" s="24">
        <v>122.47200000000001</v>
      </c>
      <c r="T19" s="25">
        <f t="shared" si="0"/>
        <v>1936.3211999999999</v>
      </c>
      <c r="V19" s="2"/>
      <c r="W19" s="19"/>
    </row>
    <row r="20" spans="1:32" ht="39.75" customHeight="1" x14ac:dyDescent="0.25">
      <c r="A20" s="91" t="s">
        <v>14</v>
      </c>
      <c r="B20" s="76">
        <v>121.64612</v>
      </c>
      <c r="C20" s="23">
        <v>119.41821999999999</v>
      </c>
      <c r="D20" s="23">
        <v>32.93112</v>
      </c>
      <c r="E20" s="23">
        <v>121.42001999999998</v>
      </c>
      <c r="F20" s="122">
        <v>121.39409999999998</v>
      </c>
      <c r="G20" s="24">
        <v>121.15504000000001</v>
      </c>
      <c r="H20" s="23">
        <v>121.95575999999998</v>
      </c>
      <c r="I20" s="23">
        <v>121.74262000000002</v>
      </c>
      <c r="J20" s="23">
        <v>33.227800000000002</v>
      </c>
      <c r="K20" s="23">
        <v>121.94280000000001</v>
      </c>
      <c r="L20" s="23">
        <v>122.10409999999999</v>
      </c>
      <c r="M20" s="23">
        <v>121.94280000000001</v>
      </c>
      <c r="N20" s="22">
        <v>122.23230000000001</v>
      </c>
      <c r="O20" s="23">
        <v>122.68450000000003</v>
      </c>
      <c r="P20" s="23">
        <v>33.646899999999995</v>
      </c>
      <c r="Q20" s="23">
        <v>121.94280000000001</v>
      </c>
      <c r="R20" s="23">
        <v>121.09742000000001</v>
      </c>
      <c r="S20" s="24">
        <v>121.94280000000001</v>
      </c>
      <c r="T20" s="25">
        <f t="shared" si="0"/>
        <v>1924.42722</v>
      </c>
      <c r="V20" s="2"/>
      <c r="W20" s="19"/>
    </row>
    <row r="21" spans="1:32" ht="39.950000000000003" customHeight="1" x14ac:dyDescent="0.25">
      <c r="A21" s="92" t="s">
        <v>15</v>
      </c>
      <c r="B21" s="76">
        <v>121.64612</v>
      </c>
      <c r="C21" s="23">
        <v>119.41821999999999</v>
      </c>
      <c r="D21" s="23">
        <v>32.93112</v>
      </c>
      <c r="E21" s="23">
        <v>121.42001999999998</v>
      </c>
      <c r="F21" s="122">
        <v>121.39409999999998</v>
      </c>
      <c r="G21" s="24">
        <v>121.15504000000001</v>
      </c>
      <c r="H21" s="23">
        <v>121.95575999999998</v>
      </c>
      <c r="I21" s="23">
        <v>121.74262000000002</v>
      </c>
      <c r="J21" s="23">
        <v>33.227800000000002</v>
      </c>
      <c r="K21" s="23">
        <v>121.94280000000001</v>
      </c>
      <c r="L21" s="23">
        <v>122.10409999999999</v>
      </c>
      <c r="M21" s="23">
        <v>121.94280000000001</v>
      </c>
      <c r="N21" s="22">
        <v>122.23230000000001</v>
      </c>
      <c r="O21" s="23">
        <v>122.68450000000003</v>
      </c>
      <c r="P21" s="23">
        <v>33.646899999999995</v>
      </c>
      <c r="Q21" s="23">
        <v>121.94280000000001</v>
      </c>
      <c r="R21" s="23">
        <v>121.09742000000001</v>
      </c>
      <c r="S21" s="24">
        <v>121.94280000000001</v>
      </c>
      <c r="T21" s="25">
        <f t="shared" si="0"/>
        <v>1924.42722</v>
      </c>
      <c r="V21" s="2"/>
      <c r="W21" s="19"/>
    </row>
    <row r="22" spans="1:32" ht="39.950000000000003" customHeight="1" x14ac:dyDescent="0.25">
      <c r="A22" s="91" t="s">
        <v>16</v>
      </c>
      <c r="B22" s="76">
        <v>121.64612</v>
      </c>
      <c r="C22" s="23">
        <v>119.41821999999999</v>
      </c>
      <c r="D22" s="23">
        <v>32.93112</v>
      </c>
      <c r="E22" s="23">
        <v>121.42001999999998</v>
      </c>
      <c r="F22" s="122">
        <v>121.39409999999998</v>
      </c>
      <c r="G22" s="24">
        <v>121.15504000000001</v>
      </c>
      <c r="H22" s="23">
        <v>121.95575999999998</v>
      </c>
      <c r="I22" s="23">
        <v>121.74262000000002</v>
      </c>
      <c r="J22" s="23">
        <v>33.227800000000002</v>
      </c>
      <c r="K22" s="23">
        <v>121.94280000000001</v>
      </c>
      <c r="L22" s="23">
        <v>122.10409999999999</v>
      </c>
      <c r="M22" s="23">
        <v>121.94280000000001</v>
      </c>
      <c r="N22" s="22">
        <v>122.23230000000001</v>
      </c>
      <c r="O22" s="23">
        <v>122.68450000000003</v>
      </c>
      <c r="P22" s="23">
        <v>33.646899999999995</v>
      </c>
      <c r="Q22" s="23">
        <v>121.94280000000001</v>
      </c>
      <c r="R22" s="23">
        <v>121.09742000000001</v>
      </c>
      <c r="S22" s="24">
        <v>121.94280000000001</v>
      </c>
      <c r="T22" s="25">
        <f t="shared" si="0"/>
        <v>1924.42722</v>
      </c>
      <c r="V22" s="2"/>
      <c r="W22" s="19"/>
    </row>
    <row r="23" spans="1:32" ht="39.950000000000003" customHeight="1" x14ac:dyDescent="0.25">
      <c r="A23" s="92" t="s">
        <v>17</v>
      </c>
      <c r="B23" s="76">
        <v>121.64612</v>
      </c>
      <c r="C23" s="23">
        <v>119.41821999999999</v>
      </c>
      <c r="D23" s="23">
        <v>32.93112</v>
      </c>
      <c r="E23" s="23">
        <v>121.42001999999998</v>
      </c>
      <c r="F23" s="122">
        <v>121.39409999999998</v>
      </c>
      <c r="G23" s="24">
        <v>121.15504000000001</v>
      </c>
      <c r="H23" s="23">
        <v>121.95575999999998</v>
      </c>
      <c r="I23" s="23">
        <v>121.74262000000002</v>
      </c>
      <c r="J23" s="23">
        <v>33.227800000000002</v>
      </c>
      <c r="K23" s="23">
        <v>121.94280000000001</v>
      </c>
      <c r="L23" s="23">
        <v>122.10409999999999</v>
      </c>
      <c r="M23" s="23">
        <v>121.94280000000001</v>
      </c>
      <c r="N23" s="22">
        <v>122.23230000000001</v>
      </c>
      <c r="O23" s="23">
        <v>122.68450000000003</v>
      </c>
      <c r="P23" s="23">
        <v>33.646899999999995</v>
      </c>
      <c r="Q23" s="23">
        <v>121.94280000000001</v>
      </c>
      <c r="R23" s="23">
        <v>121.09742000000001</v>
      </c>
      <c r="S23" s="24">
        <v>121.94280000000001</v>
      </c>
      <c r="T23" s="25">
        <f t="shared" si="0"/>
        <v>1924.42722</v>
      </c>
      <c r="V23" s="2"/>
      <c r="W23" s="19"/>
    </row>
    <row r="24" spans="1:32" ht="39.950000000000003" customHeight="1" x14ac:dyDescent="0.25">
      <c r="A24" s="91" t="s">
        <v>18</v>
      </c>
      <c r="B24" s="76">
        <v>121.64612</v>
      </c>
      <c r="C24" s="23">
        <v>119.41821999999999</v>
      </c>
      <c r="D24" s="23">
        <v>32.93112</v>
      </c>
      <c r="E24" s="23">
        <v>121.42001999999998</v>
      </c>
      <c r="F24" s="122">
        <v>121.39409999999998</v>
      </c>
      <c r="G24" s="24">
        <v>121.15504000000001</v>
      </c>
      <c r="H24" s="23">
        <v>121.95575999999998</v>
      </c>
      <c r="I24" s="23">
        <v>121.74262000000002</v>
      </c>
      <c r="J24" s="23">
        <v>33.227800000000002</v>
      </c>
      <c r="K24" s="23">
        <v>121.94280000000001</v>
      </c>
      <c r="L24" s="23">
        <v>122.10409999999999</v>
      </c>
      <c r="M24" s="23">
        <v>121.94280000000001</v>
      </c>
      <c r="N24" s="22">
        <v>122.23230000000001</v>
      </c>
      <c r="O24" s="23">
        <v>122.68450000000003</v>
      </c>
      <c r="P24" s="23">
        <v>33.646899999999995</v>
      </c>
      <c r="Q24" s="23">
        <v>121.94280000000001</v>
      </c>
      <c r="R24" s="23">
        <v>121.09742000000001</v>
      </c>
      <c r="S24" s="24">
        <v>121.94280000000001</v>
      </c>
      <c r="T24" s="25">
        <f t="shared" si="0"/>
        <v>1924.42722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852.39699999999993</v>
      </c>
      <c r="C25" s="27">
        <f t="shared" si="1"/>
        <v>839.9615</v>
      </c>
      <c r="D25" s="27">
        <f t="shared" si="1"/>
        <v>230.62199999999996</v>
      </c>
      <c r="E25" s="27">
        <f t="shared" si="1"/>
        <v>851.26649999999995</v>
      </c>
      <c r="F25" s="27">
        <f t="shared" si="1"/>
        <v>851.26649999999984</v>
      </c>
      <c r="G25" s="228">
        <f t="shared" si="1"/>
        <v>850.13599999999997</v>
      </c>
      <c r="H25" s="27">
        <f t="shared" si="1"/>
        <v>854.65799999999979</v>
      </c>
      <c r="I25" s="27">
        <f t="shared" si="1"/>
        <v>853.52749999999992</v>
      </c>
      <c r="J25" s="27">
        <f t="shared" si="1"/>
        <v>232.88300000000001</v>
      </c>
      <c r="K25" s="27">
        <f t="shared" si="1"/>
        <v>854.65800000000013</v>
      </c>
      <c r="L25" s="27">
        <f t="shared" si="1"/>
        <v>855.7885</v>
      </c>
      <c r="M25" s="27">
        <f t="shared" si="1"/>
        <v>854.65800000000013</v>
      </c>
      <c r="N25" s="26">
        <f>SUM(N18:N24)</f>
        <v>858.04950000000008</v>
      </c>
      <c r="O25" s="27">
        <f t="shared" ref="O25:Q25" si="2">SUM(O18:O24)</f>
        <v>860.31050000000027</v>
      </c>
      <c r="P25" s="27">
        <f t="shared" si="2"/>
        <v>236.27449999999996</v>
      </c>
      <c r="Q25" s="27">
        <f t="shared" si="2"/>
        <v>854.65800000000013</v>
      </c>
      <c r="R25" s="27">
        <f>SUM(R18:R24)</f>
        <v>849.00550000000021</v>
      </c>
      <c r="S25" s="28">
        <f t="shared" ref="S25" si="3">SUM(S18:S24)</f>
        <v>854.65800000000013</v>
      </c>
      <c r="T25" s="25">
        <f t="shared" si="0"/>
        <v>13494.778499999997</v>
      </c>
    </row>
    <row r="26" spans="1:32" s="2" customFormat="1" ht="36.75" customHeight="1" x14ac:dyDescent="0.25">
      <c r="A26" s="93" t="s">
        <v>19</v>
      </c>
      <c r="B26" s="208">
        <v>161.5</v>
      </c>
      <c r="C26" s="30">
        <v>161.5</v>
      </c>
      <c r="D26" s="30">
        <v>161.5</v>
      </c>
      <c r="E26" s="30">
        <v>161.5</v>
      </c>
      <c r="F26" s="30">
        <v>161.5</v>
      </c>
      <c r="G26" s="229">
        <v>161.5</v>
      </c>
      <c r="H26" s="30">
        <v>161.5</v>
      </c>
      <c r="I26" s="30">
        <v>161.5</v>
      </c>
      <c r="J26" s="30">
        <v>161.5</v>
      </c>
      <c r="K26" s="30">
        <v>161.5</v>
      </c>
      <c r="L26" s="30">
        <v>161.5</v>
      </c>
      <c r="M26" s="30">
        <v>161.5</v>
      </c>
      <c r="N26" s="29">
        <v>161.5</v>
      </c>
      <c r="O26" s="30">
        <v>161.5</v>
      </c>
      <c r="P26" s="30">
        <v>161.5</v>
      </c>
      <c r="Q26" s="30">
        <v>161.5</v>
      </c>
      <c r="R26" s="30">
        <v>161.5</v>
      </c>
      <c r="S26" s="31">
        <v>161.5</v>
      </c>
      <c r="T26" s="32">
        <f>+((T25/T27)/7)*1000</f>
        <v>161.49999999999994</v>
      </c>
    </row>
    <row r="27" spans="1:32" s="2" customFormat="1" ht="33" customHeight="1" x14ac:dyDescent="0.25">
      <c r="A27" s="94" t="s">
        <v>20</v>
      </c>
      <c r="B27" s="209">
        <v>754</v>
      </c>
      <c r="C27" s="34">
        <v>743</v>
      </c>
      <c r="D27" s="34">
        <v>204</v>
      </c>
      <c r="E27" s="34">
        <v>753</v>
      </c>
      <c r="F27" s="34">
        <v>753</v>
      </c>
      <c r="G27" s="230">
        <v>752</v>
      </c>
      <c r="H27" s="34">
        <v>756</v>
      </c>
      <c r="I27" s="34">
        <v>755</v>
      </c>
      <c r="J27" s="34">
        <v>206</v>
      </c>
      <c r="K27" s="34">
        <v>756</v>
      </c>
      <c r="L27" s="34">
        <v>757</v>
      </c>
      <c r="M27" s="34">
        <v>756</v>
      </c>
      <c r="N27" s="33">
        <v>759</v>
      </c>
      <c r="O27" s="34">
        <v>761</v>
      </c>
      <c r="P27" s="34">
        <v>209</v>
      </c>
      <c r="Q27" s="34">
        <v>756</v>
      </c>
      <c r="R27" s="34">
        <v>751</v>
      </c>
      <c r="S27" s="35">
        <v>756</v>
      </c>
      <c r="T27" s="36">
        <f>SUM(B27:S27)</f>
        <v>11937</v>
      </c>
      <c r="U27" s="2">
        <f>((T25*1000)/T27)/7</f>
        <v>161.49999999999997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121.64612</v>
      </c>
      <c r="C28" s="84">
        <f t="shared" si="4"/>
        <v>119.41821999999999</v>
      </c>
      <c r="D28" s="84">
        <f t="shared" si="4"/>
        <v>32.93112</v>
      </c>
      <c r="E28" s="84">
        <f t="shared" si="4"/>
        <v>121.42001999999998</v>
      </c>
      <c r="F28" s="84">
        <f t="shared" si="4"/>
        <v>121.39409999999998</v>
      </c>
      <c r="G28" s="84">
        <f t="shared" si="4"/>
        <v>121.15504000000001</v>
      </c>
      <c r="H28" s="84">
        <f t="shared" si="4"/>
        <v>121.95575999999998</v>
      </c>
      <c r="I28" s="84">
        <f t="shared" si="4"/>
        <v>121.74262000000002</v>
      </c>
      <c r="J28" s="84">
        <f t="shared" si="4"/>
        <v>33.227800000000002</v>
      </c>
      <c r="K28" s="84">
        <f t="shared" si="4"/>
        <v>121.94280000000001</v>
      </c>
      <c r="L28" s="84">
        <f t="shared" si="4"/>
        <v>122.10409999999999</v>
      </c>
      <c r="M28" s="84">
        <f t="shared" si="4"/>
        <v>121.94280000000001</v>
      </c>
      <c r="N28" s="84">
        <f t="shared" si="4"/>
        <v>122.23230000000001</v>
      </c>
      <c r="O28" s="84">
        <f t="shared" si="4"/>
        <v>122.68450000000003</v>
      </c>
      <c r="P28" s="84">
        <f t="shared" si="4"/>
        <v>33.646899999999995</v>
      </c>
      <c r="Q28" s="84">
        <f t="shared" si="4"/>
        <v>121.94280000000001</v>
      </c>
      <c r="R28" s="84">
        <f t="shared" si="4"/>
        <v>121.09742000000001</v>
      </c>
      <c r="S28" s="231">
        <f t="shared" si="4"/>
        <v>121.94280000000001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852.39700000000005</v>
      </c>
      <c r="C29" s="42">
        <f t="shared" si="5"/>
        <v>839.9615</v>
      </c>
      <c r="D29" s="42">
        <f t="shared" si="5"/>
        <v>230.62200000000001</v>
      </c>
      <c r="E29" s="42">
        <f>((E27*E26)*7)/1000</f>
        <v>851.26649999999995</v>
      </c>
      <c r="F29" s="42">
        <f>((F27*F26)*7)/1000</f>
        <v>851.26649999999995</v>
      </c>
      <c r="G29" s="232">
        <f>((G27*G26)*7)/1000</f>
        <v>850.13599999999997</v>
      </c>
      <c r="H29" s="42">
        <f t="shared" ref="H29" si="6">((H27*H26)*7)/1000</f>
        <v>854.65800000000002</v>
      </c>
      <c r="I29" s="42">
        <f>((I27*I26)*7)/1000</f>
        <v>853.52750000000003</v>
      </c>
      <c r="J29" s="42">
        <f t="shared" ref="J29:M29" si="7">((J27*J26)*7)/1000</f>
        <v>232.88300000000001</v>
      </c>
      <c r="K29" s="42">
        <f t="shared" si="7"/>
        <v>854.65800000000002</v>
      </c>
      <c r="L29" s="42">
        <f t="shared" si="7"/>
        <v>855.7885</v>
      </c>
      <c r="M29" s="42">
        <f t="shared" si="7"/>
        <v>854.65800000000002</v>
      </c>
      <c r="N29" s="41">
        <f>((N27*N26)*7)/1000</f>
        <v>858.04949999999997</v>
      </c>
      <c r="O29" s="42">
        <f>((O27*O26)*7)/1000</f>
        <v>860.31050000000005</v>
      </c>
      <c r="P29" s="42">
        <f t="shared" ref="P29:S29" si="8">((P27*P26)*7)/1000</f>
        <v>236.27449999999999</v>
      </c>
      <c r="Q29" s="42">
        <f t="shared" si="8"/>
        <v>854.65800000000002</v>
      </c>
      <c r="R29" s="43">
        <f t="shared" si="8"/>
        <v>849.00549999999998</v>
      </c>
      <c r="S29" s="44">
        <f t="shared" si="8"/>
        <v>854.65800000000002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161.49999999999997</v>
      </c>
      <c r="C30" s="47">
        <f t="shared" si="9"/>
        <v>161.5</v>
      </c>
      <c r="D30" s="47">
        <f t="shared" si="9"/>
        <v>161.49999999999997</v>
      </c>
      <c r="E30" s="47">
        <f>+(E25/E27)/7*1000</f>
        <v>161.49999999999997</v>
      </c>
      <c r="F30" s="47">
        <f t="shared" ref="F30:H30" si="10">+(F25/F27)/7*1000</f>
        <v>161.49999999999997</v>
      </c>
      <c r="G30" s="233">
        <f t="shared" si="10"/>
        <v>161.5</v>
      </c>
      <c r="H30" s="47">
        <f t="shared" si="10"/>
        <v>161.49999999999994</v>
      </c>
      <c r="I30" s="47">
        <f>+(I25/I27)/7*1000</f>
        <v>161.49999999999997</v>
      </c>
      <c r="J30" s="47">
        <f t="shared" ref="J30:M30" si="11">+(J25/J27)/7*1000</f>
        <v>161.5</v>
      </c>
      <c r="K30" s="47">
        <f t="shared" si="11"/>
        <v>161.5</v>
      </c>
      <c r="L30" s="47">
        <f t="shared" si="11"/>
        <v>161.5</v>
      </c>
      <c r="M30" s="47">
        <f t="shared" si="11"/>
        <v>161.5</v>
      </c>
      <c r="N30" s="46">
        <f>+(N25/N27)/7*1000</f>
        <v>161.5</v>
      </c>
      <c r="O30" s="47">
        <f t="shared" ref="O30:S30" si="12">+(O25/O27)/7*1000</f>
        <v>161.50000000000003</v>
      </c>
      <c r="P30" s="47">
        <f t="shared" si="12"/>
        <v>161.49999999999997</v>
      </c>
      <c r="Q30" s="47">
        <f t="shared" si="12"/>
        <v>161.5</v>
      </c>
      <c r="R30" s="47">
        <f t="shared" si="12"/>
        <v>161.50000000000003</v>
      </c>
      <c r="S30" s="48">
        <f t="shared" si="12"/>
        <v>161.5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2" t="s">
        <v>8</v>
      </c>
      <c r="M36" s="453"/>
      <c r="N36" s="453"/>
      <c r="O36" s="453"/>
      <c r="P36" s="453"/>
      <c r="Q36" s="45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102.67889999999998</v>
      </c>
      <c r="C39" s="79">
        <v>103.94849999999998</v>
      </c>
      <c r="D39" s="79">
        <v>29.676899999999996</v>
      </c>
      <c r="E39" s="79">
        <v>102.67889999999998</v>
      </c>
      <c r="F39" s="79">
        <v>103.63109999999999</v>
      </c>
      <c r="G39" s="79">
        <v>102.99629999999999</v>
      </c>
      <c r="H39" s="79"/>
      <c r="I39" s="101">
        <f t="shared" ref="I39:I46" si="13">SUM(B39:H39)</f>
        <v>545.61059999999998</v>
      </c>
      <c r="J39" s="138"/>
      <c r="K39" s="91" t="s">
        <v>12</v>
      </c>
      <c r="L39" s="79">
        <v>7.5</v>
      </c>
      <c r="M39" s="79">
        <v>7.5</v>
      </c>
      <c r="N39" s="79">
        <v>1.6</v>
      </c>
      <c r="O39" s="79">
        <v>7.4</v>
      </c>
      <c r="P39" s="79">
        <v>7.6</v>
      </c>
      <c r="Q39" s="79">
        <v>7.4</v>
      </c>
      <c r="R39" s="101">
        <f t="shared" ref="R39:R46" si="14">SUM(L39:Q39)</f>
        <v>39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/>
      <c r="C40" s="79"/>
      <c r="D40" s="79"/>
      <c r="E40" s="79"/>
      <c r="F40" s="79"/>
      <c r="G40" s="79"/>
      <c r="H40" s="79"/>
      <c r="I40" s="101">
        <f t="shared" si="13"/>
        <v>0</v>
      </c>
      <c r="J40" s="2"/>
      <c r="K40" s="92" t="s">
        <v>13</v>
      </c>
      <c r="L40" s="79">
        <v>7.5</v>
      </c>
      <c r="M40" s="79">
        <v>7.5</v>
      </c>
      <c r="N40" s="79">
        <v>1.6</v>
      </c>
      <c r="O40" s="79">
        <v>7.4</v>
      </c>
      <c r="P40" s="79">
        <v>7.6</v>
      </c>
      <c r="Q40" s="79">
        <v>7.4</v>
      </c>
      <c r="R40" s="101">
        <f t="shared" si="14"/>
        <v>39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7.5</v>
      </c>
      <c r="M41" s="79">
        <v>7.5</v>
      </c>
      <c r="N41" s="79">
        <v>1.6</v>
      </c>
      <c r="O41" s="79">
        <v>6.9</v>
      </c>
      <c r="P41" s="79">
        <v>7.5</v>
      </c>
      <c r="Q41" s="79">
        <v>6.9</v>
      </c>
      <c r="R41" s="101">
        <f t="shared" si="14"/>
        <v>37.9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7.5</v>
      </c>
      <c r="M42" s="79">
        <v>7.5</v>
      </c>
      <c r="N42" s="79">
        <v>1.6</v>
      </c>
      <c r="O42" s="79">
        <v>7</v>
      </c>
      <c r="P42" s="79">
        <v>7.5</v>
      </c>
      <c r="Q42" s="79">
        <v>7</v>
      </c>
      <c r="R42" s="101">
        <f t="shared" si="14"/>
        <v>38.1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7.5</v>
      </c>
      <c r="M43" s="79">
        <v>7.5</v>
      </c>
      <c r="N43" s="79">
        <v>1.6</v>
      </c>
      <c r="O43" s="79">
        <v>7</v>
      </c>
      <c r="P43" s="79">
        <v>7.5</v>
      </c>
      <c r="Q43" s="79">
        <v>7</v>
      </c>
      <c r="R43" s="101">
        <f t="shared" si="14"/>
        <v>38.1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7.5</v>
      </c>
      <c r="M44" s="79">
        <v>7.5</v>
      </c>
      <c r="N44" s="79">
        <v>1.6</v>
      </c>
      <c r="O44" s="79">
        <v>7</v>
      </c>
      <c r="P44" s="79">
        <v>7.6</v>
      </c>
      <c r="Q44" s="79">
        <v>7</v>
      </c>
      <c r="R44" s="101">
        <f t="shared" si="14"/>
        <v>38.200000000000003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7.5</v>
      </c>
      <c r="M45" s="79">
        <v>7.5</v>
      </c>
      <c r="N45" s="79">
        <v>1.7</v>
      </c>
      <c r="O45" s="79">
        <v>7</v>
      </c>
      <c r="P45" s="79">
        <v>7.6</v>
      </c>
      <c r="Q45" s="79">
        <v>7</v>
      </c>
      <c r="R45" s="101">
        <f t="shared" si="14"/>
        <v>38.299999999999997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102.67889999999998</v>
      </c>
      <c r="C46" s="27">
        <f t="shared" si="15"/>
        <v>103.94849999999998</v>
      </c>
      <c r="D46" s="27">
        <f t="shared" si="15"/>
        <v>29.676899999999996</v>
      </c>
      <c r="E46" s="27">
        <f t="shared" si="15"/>
        <v>102.67889999999998</v>
      </c>
      <c r="F46" s="27">
        <f t="shared" si="15"/>
        <v>103.63109999999999</v>
      </c>
      <c r="G46" s="27">
        <f t="shared" si="15"/>
        <v>102.99629999999999</v>
      </c>
      <c r="H46" s="27">
        <f t="shared" si="15"/>
        <v>0</v>
      </c>
      <c r="I46" s="101">
        <f t="shared" si="13"/>
        <v>545.61059999999998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11.299999999999999</v>
      </c>
      <c r="O46" s="27">
        <f t="shared" si="16"/>
        <v>49.7</v>
      </c>
      <c r="P46" s="27">
        <f t="shared" si="16"/>
        <v>52.900000000000006</v>
      </c>
      <c r="Q46" s="27">
        <f t="shared" si="16"/>
        <v>49.7</v>
      </c>
      <c r="R46" s="101">
        <f t="shared" si="14"/>
        <v>268.60000000000002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158.69999999999999</v>
      </c>
      <c r="C47" s="30">
        <v>158.69999999999999</v>
      </c>
      <c r="D47" s="30">
        <v>158.69999999999999</v>
      </c>
      <c r="E47" s="30">
        <v>158.69999999999999</v>
      </c>
      <c r="F47" s="30">
        <v>158.69999999999999</v>
      </c>
      <c r="G47" s="30">
        <v>158.69999999999999</v>
      </c>
      <c r="H47" s="30"/>
      <c r="I47" s="102">
        <f>+((I46/I48)/7)*1000</f>
        <v>22.671428571428567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133.23412698412702</v>
      </c>
      <c r="S47" s="63"/>
      <c r="T47" s="63"/>
    </row>
    <row r="48" spans="1:30" ht="33.75" customHeight="1" x14ac:dyDescent="0.25">
      <c r="A48" s="94" t="s">
        <v>20</v>
      </c>
      <c r="B48" s="83">
        <v>647</v>
      </c>
      <c r="C48" s="34">
        <v>655</v>
      </c>
      <c r="D48" s="34">
        <v>187</v>
      </c>
      <c r="E48" s="34">
        <v>647</v>
      </c>
      <c r="F48" s="34">
        <v>653</v>
      </c>
      <c r="G48" s="34">
        <v>649</v>
      </c>
      <c r="H48" s="34"/>
      <c r="I48" s="103">
        <f>SUM(B48:H48)</f>
        <v>3438</v>
      </c>
      <c r="J48" s="64"/>
      <c r="K48" s="94" t="s">
        <v>20</v>
      </c>
      <c r="L48" s="106">
        <v>56</v>
      </c>
      <c r="M48" s="65">
        <v>56</v>
      </c>
      <c r="N48" s="65">
        <v>12</v>
      </c>
      <c r="O48" s="65">
        <v>53</v>
      </c>
      <c r="P48" s="65">
        <v>57</v>
      </c>
      <c r="Q48" s="65">
        <v>54</v>
      </c>
      <c r="R48" s="112">
        <f>SUM(L48:Q48)</f>
        <v>288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102.67889999999998</v>
      </c>
      <c r="C49" s="38">
        <f t="shared" si="17"/>
        <v>103.94849999999998</v>
      </c>
      <c r="D49" s="38">
        <f t="shared" si="17"/>
        <v>29.676899999999996</v>
      </c>
      <c r="E49" s="38">
        <f t="shared" si="17"/>
        <v>102.67889999999998</v>
      </c>
      <c r="F49" s="38">
        <f t="shared" si="17"/>
        <v>103.63109999999999</v>
      </c>
      <c r="G49" s="38">
        <f t="shared" si="17"/>
        <v>102.99629999999999</v>
      </c>
      <c r="H49" s="38">
        <f t="shared" si="17"/>
        <v>0</v>
      </c>
      <c r="I49" s="104">
        <f>((I46*1000)/I48)/7</f>
        <v>22.671428571428571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1.6112000000000002</v>
      </c>
      <c r="O49" s="38">
        <f t="shared" si="18"/>
        <v>6.9828000000000001</v>
      </c>
      <c r="P49" s="38">
        <f t="shared" si="18"/>
        <v>7.5334999999999992</v>
      </c>
      <c r="Q49" s="38">
        <f t="shared" si="18"/>
        <v>6.9814000000000007</v>
      </c>
      <c r="R49" s="113">
        <f>((R46*1000)/R48)/7</f>
        <v>133.23412698412699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718.75229999999988</v>
      </c>
      <c r="C50" s="42">
        <f t="shared" si="19"/>
        <v>727.63949999999988</v>
      </c>
      <c r="D50" s="42">
        <f t="shared" si="19"/>
        <v>207.73829999999998</v>
      </c>
      <c r="E50" s="42">
        <f t="shared" si="19"/>
        <v>718.75229999999988</v>
      </c>
      <c r="F50" s="42">
        <f t="shared" si="19"/>
        <v>725.41769999999997</v>
      </c>
      <c r="G50" s="42">
        <f t="shared" si="19"/>
        <v>720.97409999999991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11.256</v>
      </c>
      <c r="O50" s="42">
        <f t="shared" si="20"/>
        <v>49.713999999999999</v>
      </c>
      <c r="P50" s="42">
        <f t="shared" si="20"/>
        <v>52.8675</v>
      </c>
      <c r="Q50" s="42">
        <f t="shared" si="20"/>
        <v>49.707000000000001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22.671428571428567</v>
      </c>
      <c r="C51" s="47">
        <f t="shared" si="21"/>
        <v>22.671428571428567</v>
      </c>
      <c r="D51" s="47">
        <f t="shared" si="21"/>
        <v>22.671428571428567</v>
      </c>
      <c r="E51" s="47">
        <f t="shared" si="21"/>
        <v>22.671428571428567</v>
      </c>
      <c r="F51" s="47">
        <f t="shared" si="21"/>
        <v>22.671428571428567</v>
      </c>
      <c r="G51" s="47">
        <f t="shared" si="21"/>
        <v>22.671428571428567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134.52380952380952</v>
      </c>
      <c r="O51" s="47">
        <f t="shared" si="22"/>
        <v>133.96226415094338</v>
      </c>
      <c r="P51" s="47">
        <f t="shared" si="22"/>
        <v>132.58145363408522</v>
      </c>
      <c r="Q51" s="47">
        <f t="shared" si="22"/>
        <v>131.48148148148147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72" t="s">
        <v>70</v>
      </c>
      <c r="C55" s="473"/>
      <c r="D55" s="473"/>
      <c r="E55" s="473"/>
      <c r="F55" s="473"/>
      <c r="G55" s="474"/>
      <c r="H55" s="472" t="s">
        <v>71</v>
      </c>
      <c r="I55" s="473"/>
      <c r="J55" s="473"/>
      <c r="K55" s="473"/>
      <c r="L55" s="473"/>
      <c r="M55" s="474"/>
      <c r="N55" s="472" t="s">
        <v>8</v>
      </c>
      <c r="O55" s="473"/>
      <c r="P55" s="473"/>
      <c r="Q55" s="473"/>
      <c r="R55" s="473"/>
      <c r="S55" s="47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8.8000000000000007</v>
      </c>
      <c r="D58" s="79">
        <v>2.5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8.5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</v>
      </c>
      <c r="S58" s="221">
        <v>8.6</v>
      </c>
      <c r="T58" s="101">
        <f t="shared" ref="T58:T65" si="23">SUM(B58:S58)</f>
        <v>138.19999999999999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8.8000000000000007</v>
      </c>
      <c r="D59" s="79">
        <v>2.5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8.5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</v>
      </c>
      <c r="S59" s="221">
        <v>8.6</v>
      </c>
      <c r="T59" s="101">
        <f t="shared" si="23"/>
        <v>138.19999999999999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8.8000000000000007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8.8000000000000007</v>
      </c>
      <c r="I60" s="79">
        <v>8.6</v>
      </c>
      <c r="J60" s="79">
        <v>2.4</v>
      </c>
      <c r="K60" s="79">
        <v>8.6</v>
      </c>
      <c r="L60" s="79">
        <v>8.6</v>
      </c>
      <c r="M60" s="221">
        <v>8.5</v>
      </c>
      <c r="N60" s="22">
        <v>8.6999999999999993</v>
      </c>
      <c r="O60" s="79">
        <v>8.6</v>
      </c>
      <c r="P60" s="79">
        <v>2.4</v>
      </c>
      <c r="Q60" s="79">
        <v>8.6999999999999993</v>
      </c>
      <c r="R60" s="79">
        <v>8.6</v>
      </c>
      <c r="S60" s="221">
        <v>8.5</v>
      </c>
      <c r="T60" s="101">
        <f t="shared" si="23"/>
        <v>137.19999999999999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8.8000000000000007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8.8000000000000007</v>
      </c>
      <c r="I61" s="79">
        <v>8.6</v>
      </c>
      <c r="J61" s="79">
        <v>2.4</v>
      </c>
      <c r="K61" s="79">
        <v>8.6</v>
      </c>
      <c r="L61" s="79">
        <v>8.6</v>
      </c>
      <c r="M61" s="221">
        <v>8.5</v>
      </c>
      <c r="N61" s="22">
        <v>8.6999999999999993</v>
      </c>
      <c r="O61" s="79">
        <v>8.6</v>
      </c>
      <c r="P61" s="79">
        <v>2.4</v>
      </c>
      <c r="Q61" s="79">
        <v>8.6999999999999993</v>
      </c>
      <c r="R61" s="79">
        <v>8.6</v>
      </c>
      <c r="S61" s="221">
        <v>8.5</v>
      </c>
      <c r="T61" s="101">
        <f t="shared" si="23"/>
        <v>137.19999999999999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8.8000000000000007</v>
      </c>
      <c r="C62" s="79">
        <v>8.8000000000000007</v>
      </c>
      <c r="D62" s="79">
        <v>2.4</v>
      </c>
      <c r="E62" s="79">
        <v>8.8000000000000007</v>
      </c>
      <c r="F62" s="79">
        <v>8.8000000000000007</v>
      </c>
      <c r="G62" s="221">
        <v>8.6</v>
      </c>
      <c r="H62" s="22">
        <v>8.8000000000000007</v>
      </c>
      <c r="I62" s="79">
        <v>8.6</v>
      </c>
      <c r="J62" s="79">
        <v>2.4</v>
      </c>
      <c r="K62" s="79">
        <v>8.6</v>
      </c>
      <c r="L62" s="79">
        <v>8.6</v>
      </c>
      <c r="M62" s="221">
        <v>8.5</v>
      </c>
      <c r="N62" s="22">
        <v>8.6999999999999993</v>
      </c>
      <c r="O62" s="79">
        <v>8.6</v>
      </c>
      <c r="P62" s="79">
        <v>2.4</v>
      </c>
      <c r="Q62" s="79">
        <v>8.6999999999999993</v>
      </c>
      <c r="R62" s="79">
        <v>8.6</v>
      </c>
      <c r="S62" s="221">
        <v>8.5</v>
      </c>
      <c r="T62" s="101">
        <f t="shared" si="23"/>
        <v>137.19999999999999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8.8000000000000007</v>
      </c>
      <c r="C63" s="79">
        <v>8.8000000000000007</v>
      </c>
      <c r="D63" s="79">
        <v>2.4</v>
      </c>
      <c r="E63" s="79">
        <v>8.8000000000000007</v>
      </c>
      <c r="F63" s="79">
        <v>8.8000000000000007</v>
      </c>
      <c r="G63" s="221">
        <v>8.6</v>
      </c>
      <c r="H63" s="22">
        <v>8.8000000000000007</v>
      </c>
      <c r="I63" s="79">
        <v>8.6</v>
      </c>
      <c r="J63" s="79">
        <v>2.4</v>
      </c>
      <c r="K63" s="79">
        <v>8.6</v>
      </c>
      <c r="L63" s="79">
        <v>8.6</v>
      </c>
      <c r="M63" s="221">
        <v>8.5</v>
      </c>
      <c r="N63" s="22">
        <v>8.6999999999999993</v>
      </c>
      <c r="O63" s="79">
        <v>8.6</v>
      </c>
      <c r="P63" s="79">
        <v>2.4</v>
      </c>
      <c r="Q63" s="79">
        <v>8.6999999999999993</v>
      </c>
      <c r="R63" s="79">
        <v>8.6</v>
      </c>
      <c r="S63" s="221">
        <v>8.5</v>
      </c>
      <c r="T63" s="101">
        <f t="shared" si="23"/>
        <v>137.19999999999999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8.8000000000000007</v>
      </c>
      <c r="C64" s="79">
        <v>8.8000000000000007</v>
      </c>
      <c r="D64" s="79">
        <v>2.4</v>
      </c>
      <c r="E64" s="79">
        <v>8.8000000000000007</v>
      </c>
      <c r="F64" s="79">
        <v>8.8000000000000007</v>
      </c>
      <c r="G64" s="221">
        <v>8.6</v>
      </c>
      <c r="H64" s="22">
        <v>8.8000000000000007</v>
      </c>
      <c r="I64" s="79">
        <v>8.6</v>
      </c>
      <c r="J64" s="79">
        <v>2.4</v>
      </c>
      <c r="K64" s="79">
        <v>8.6</v>
      </c>
      <c r="L64" s="79">
        <v>8.6</v>
      </c>
      <c r="M64" s="221">
        <v>8.5</v>
      </c>
      <c r="N64" s="22">
        <v>8.6999999999999993</v>
      </c>
      <c r="O64" s="79">
        <v>8.6</v>
      </c>
      <c r="P64" s="79">
        <v>2.4</v>
      </c>
      <c r="Q64" s="79">
        <v>8.6999999999999993</v>
      </c>
      <c r="R64" s="79">
        <v>8.6</v>
      </c>
      <c r="S64" s="221">
        <v>8.5</v>
      </c>
      <c r="T64" s="101">
        <f t="shared" si="23"/>
        <v>137.19999999999999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61.8</v>
      </c>
      <c r="C65" s="27">
        <f t="shared" ref="C65:S65" si="24">SUM(C58:C64)</f>
        <v>61.599999999999994</v>
      </c>
      <c r="D65" s="27">
        <f t="shared" si="24"/>
        <v>17</v>
      </c>
      <c r="E65" s="27">
        <f t="shared" si="24"/>
        <v>61.8</v>
      </c>
      <c r="F65" s="27">
        <f t="shared" si="24"/>
        <v>61.8</v>
      </c>
      <c r="G65" s="28">
        <f t="shared" si="24"/>
        <v>60.2</v>
      </c>
      <c r="H65" s="26">
        <f t="shared" si="24"/>
        <v>61.599999999999994</v>
      </c>
      <c r="I65" s="27">
        <f t="shared" si="24"/>
        <v>60.2</v>
      </c>
      <c r="J65" s="27">
        <f t="shared" si="24"/>
        <v>17</v>
      </c>
      <c r="K65" s="27">
        <f t="shared" si="24"/>
        <v>60.400000000000006</v>
      </c>
      <c r="L65" s="27">
        <f t="shared" si="24"/>
        <v>60.400000000000006</v>
      </c>
      <c r="M65" s="28">
        <f t="shared" si="24"/>
        <v>59.5</v>
      </c>
      <c r="N65" s="26">
        <f t="shared" si="24"/>
        <v>61.100000000000009</v>
      </c>
      <c r="O65" s="27">
        <f t="shared" si="24"/>
        <v>60.2</v>
      </c>
      <c r="P65" s="27">
        <f t="shared" si="24"/>
        <v>17</v>
      </c>
      <c r="Q65" s="27">
        <f t="shared" si="24"/>
        <v>60.900000000000006</v>
      </c>
      <c r="R65" s="27">
        <f t="shared" si="24"/>
        <v>60.2</v>
      </c>
      <c r="S65" s="28">
        <f t="shared" si="24"/>
        <v>59.7</v>
      </c>
      <c r="T65" s="101">
        <f t="shared" si="23"/>
        <v>962.40000000000009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134.52613922281242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64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1022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8.8160000000000007</v>
      </c>
      <c r="C68" s="38">
        <f t="shared" ref="C68:S68" si="25">((C67*C66)*7/1000-C58-C59)/5</f>
        <v>8.7551999999999985</v>
      </c>
      <c r="D68" s="38">
        <f t="shared" si="25"/>
        <v>2.4020000000000001</v>
      </c>
      <c r="E68" s="38">
        <f t="shared" si="25"/>
        <v>8.8160000000000007</v>
      </c>
      <c r="F68" s="38">
        <f t="shared" si="25"/>
        <v>8.8160000000000007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2.4272</v>
      </c>
      <c r="K68" s="38">
        <f t="shared" si="25"/>
        <v>8.6229999999999993</v>
      </c>
      <c r="L68" s="38">
        <f t="shared" si="25"/>
        <v>8.6229999999999993</v>
      </c>
      <c r="M68" s="39">
        <f t="shared" si="25"/>
        <v>8.5167999999999999</v>
      </c>
      <c r="N68" s="37">
        <f t="shared" si="25"/>
        <v>8.6740000000000013</v>
      </c>
      <c r="O68" s="38">
        <f t="shared" si="25"/>
        <v>8.6112000000000002</v>
      </c>
      <c r="P68" s="38">
        <f t="shared" si="25"/>
        <v>2.4398000000000004</v>
      </c>
      <c r="Q68" s="38">
        <f t="shared" si="25"/>
        <v>8.6684999999999999</v>
      </c>
      <c r="R68" s="38">
        <f t="shared" si="25"/>
        <v>8.566399999999998</v>
      </c>
      <c r="S68" s="39">
        <f t="shared" si="25"/>
        <v>8.5215999999999994</v>
      </c>
      <c r="T68" s="116">
        <f>((T65*1000)/T67)/7</f>
        <v>134.52613922281242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61.375999999999998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135.8241758241758</v>
      </c>
      <c r="C70" s="47">
        <f>+(C65/C67)/7*1000</f>
        <v>137.49999999999997</v>
      </c>
      <c r="D70" s="47">
        <f>+(D65/D67)/7*1000</f>
        <v>134.92063492063491</v>
      </c>
      <c r="E70" s="47">
        <f t="shared" ref="E70:R70" si="27">+(E65/E67)/7*1000</f>
        <v>135.8241758241758</v>
      </c>
      <c r="F70" s="47">
        <f t="shared" si="27"/>
        <v>135.8241758241758</v>
      </c>
      <c r="G70" s="48">
        <f t="shared" si="27"/>
        <v>134.375</v>
      </c>
      <c r="H70" s="46">
        <f t="shared" si="27"/>
        <v>135.38461538461539</v>
      </c>
      <c r="I70" s="47">
        <f t="shared" si="27"/>
        <v>134.375</v>
      </c>
      <c r="J70" s="47">
        <f t="shared" si="27"/>
        <v>134.92063492063491</v>
      </c>
      <c r="K70" s="47">
        <f t="shared" si="27"/>
        <v>132.74725274725276</v>
      </c>
      <c r="L70" s="47">
        <f t="shared" si="27"/>
        <v>132.74725274725276</v>
      </c>
      <c r="M70" s="48">
        <f t="shared" si="27"/>
        <v>132.8125</v>
      </c>
      <c r="N70" s="46">
        <f t="shared" si="27"/>
        <v>134.28571428571431</v>
      </c>
      <c r="O70" s="47">
        <f t="shared" si="27"/>
        <v>134.375</v>
      </c>
      <c r="P70" s="47">
        <f t="shared" si="27"/>
        <v>134.92063492063491</v>
      </c>
      <c r="Q70" s="47">
        <f t="shared" si="27"/>
        <v>133.84615384615387</v>
      </c>
      <c r="R70" s="47">
        <f t="shared" si="27"/>
        <v>134.375</v>
      </c>
      <c r="S70" s="48">
        <f>+(S65/S67)/7*1000</f>
        <v>133.25892857142858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697A0-53DB-46B4-BC4E-48FF9B489822}">
  <dimension ref="A1:AQ239"/>
  <sheetViews>
    <sheetView view="pageBreakPreview" topLeftCell="A31" zoomScale="30" zoomScaleNormal="30" zoomScaleSheetLayoutView="30" workbookViewId="0">
      <selection activeCell="R47" sqref="R4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392"/>
      <c r="E3" s="392"/>
      <c r="F3" s="392"/>
      <c r="G3" s="392"/>
      <c r="H3" s="392"/>
      <c r="I3" s="392"/>
      <c r="J3" s="392"/>
      <c r="K3" s="392"/>
      <c r="L3" s="392"/>
      <c r="M3" s="392"/>
      <c r="N3" s="392"/>
      <c r="O3" s="392"/>
      <c r="P3" s="392"/>
      <c r="Q3" s="392"/>
      <c r="R3" s="392"/>
      <c r="S3" s="392"/>
      <c r="T3" s="392"/>
      <c r="U3" s="392"/>
      <c r="V3" s="392"/>
      <c r="W3" s="392"/>
      <c r="X3" s="392"/>
      <c r="Y3" s="2"/>
      <c r="Z3" s="2"/>
      <c r="AA3" s="2"/>
      <c r="AB3" s="2"/>
      <c r="AC3" s="2"/>
      <c r="AD3" s="3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92" t="s">
        <v>1</v>
      </c>
      <c r="B9" s="392"/>
      <c r="C9" s="392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92"/>
      <c r="B10" s="392"/>
      <c r="C10" s="3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92" t="s">
        <v>4</v>
      </c>
      <c r="B11" s="392"/>
      <c r="C11" s="392"/>
      <c r="D11" s="1"/>
      <c r="E11" s="393">
        <v>2</v>
      </c>
      <c r="F11" s="1"/>
      <c r="G11" s="1"/>
      <c r="H11" s="1"/>
      <c r="I11" s="1"/>
      <c r="J11" s="1"/>
      <c r="K11" s="461" t="s">
        <v>145</v>
      </c>
      <c r="L11" s="461"/>
      <c r="M11" s="394"/>
      <c r="N11" s="3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92"/>
      <c r="B12" s="392"/>
      <c r="C12" s="392"/>
      <c r="D12" s="1"/>
      <c r="E12" s="5"/>
      <c r="F12" s="1"/>
      <c r="G12" s="1"/>
      <c r="H12" s="1"/>
      <c r="I12" s="1"/>
      <c r="J12" s="1"/>
      <c r="K12" s="394"/>
      <c r="L12" s="394"/>
      <c r="M12" s="394"/>
      <c r="N12" s="3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92"/>
      <c r="B13" s="392"/>
      <c r="C13" s="392"/>
      <c r="D13" s="392"/>
      <c r="E13" s="392"/>
      <c r="F13" s="392"/>
      <c r="G13" s="392"/>
      <c r="H13" s="392"/>
      <c r="I13" s="392"/>
      <c r="J13" s="392"/>
      <c r="K13" s="392"/>
      <c r="L13" s="394"/>
      <c r="M13" s="394"/>
      <c r="N13" s="394"/>
      <c r="O13" s="394"/>
      <c r="P13" s="394"/>
      <c r="Q13" s="394"/>
      <c r="R13" s="394"/>
      <c r="S13" s="394"/>
      <c r="T13" s="394"/>
      <c r="U13" s="394"/>
      <c r="V13" s="394"/>
      <c r="W13" s="1"/>
      <c r="X13" s="1"/>
      <c r="Y13" s="1"/>
    </row>
    <row r="14" spans="1:30" s="3" customFormat="1" ht="27" thickBot="1" x14ac:dyDescent="0.3">
      <c r="A14" s="3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7"/>
      <c r="F15" s="467"/>
      <c r="G15" s="468"/>
      <c r="H15" s="475" t="s">
        <v>71</v>
      </c>
      <c r="I15" s="476"/>
      <c r="J15" s="476"/>
      <c r="K15" s="476"/>
      <c r="L15" s="476"/>
      <c r="M15" s="477"/>
      <c r="N15" s="469" t="s">
        <v>8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121.64612</v>
      </c>
      <c r="C18" s="23">
        <v>119.41821999999999</v>
      </c>
      <c r="D18" s="23">
        <v>32.93112</v>
      </c>
      <c r="E18" s="23">
        <v>121.42001999999998</v>
      </c>
      <c r="F18" s="122">
        <v>121.39409999999998</v>
      </c>
      <c r="G18" s="24">
        <v>121.15504000000001</v>
      </c>
      <c r="H18" s="23">
        <v>121.95575999999998</v>
      </c>
      <c r="I18" s="23">
        <v>121.74262000000002</v>
      </c>
      <c r="J18" s="23">
        <v>33.227800000000002</v>
      </c>
      <c r="K18" s="23">
        <v>121.94280000000001</v>
      </c>
      <c r="L18" s="23">
        <v>122.10409999999999</v>
      </c>
      <c r="M18" s="23">
        <v>121.94280000000001</v>
      </c>
      <c r="N18" s="22">
        <v>122.23230000000001</v>
      </c>
      <c r="O18" s="23">
        <v>122.68450000000003</v>
      </c>
      <c r="P18" s="23">
        <v>33.646899999999995</v>
      </c>
      <c r="Q18" s="23">
        <v>121.94280000000001</v>
      </c>
      <c r="R18" s="23">
        <v>121.09742000000001</v>
      </c>
      <c r="S18" s="24">
        <v>121.94280000000001</v>
      </c>
      <c r="T18" s="25">
        <f t="shared" ref="T18:T25" si="0">SUM(B18:S18)</f>
        <v>1924.42722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121.64612</v>
      </c>
      <c r="C19" s="23">
        <v>119.41821999999999</v>
      </c>
      <c r="D19" s="23">
        <v>32.93112</v>
      </c>
      <c r="E19" s="23">
        <v>121.42001999999998</v>
      </c>
      <c r="F19" s="122">
        <v>121.39409999999998</v>
      </c>
      <c r="G19" s="24">
        <v>121.15504000000001</v>
      </c>
      <c r="H19" s="23">
        <v>121.95575999999998</v>
      </c>
      <c r="I19" s="23">
        <v>121.74262000000002</v>
      </c>
      <c r="J19" s="23">
        <v>33.227800000000002</v>
      </c>
      <c r="K19" s="23">
        <v>121.94280000000001</v>
      </c>
      <c r="L19" s="23">
        <v>122.10409999999999</v>
      </c>
      <c r="M19" s="23">
        <v>121.94280000000001</v>
      </c>
      <c r="N19" s="22">
        <v>122.23230000000001</v>
      </c>
      <c r="O19" s="23">
        <v>122.68450000000003</v>
      </c>
      <c r="P19" s="23">
        <v>33.646899999999995</v>
      </c>
      <c r="Q19" s="23">
        <v>121.94280000000001</v>
      </c>
      <c r="R19" s="23">
        <v>121.09742000000001</v>
      </c>
      <c r="S19" s="24">
        <v>121.94280000000001</v>
      </c>
      <c r="T19" s="25">
        <f t="shared" si="0"/>
        <v>1924.42722</v>
      </c>
      <c r="V19" s="2"/>
      <c r="W19" s="19"/>
    </row>
    <row r="20" spans="1:32" ht="39.75" customHeight="1" x14ac:dyDescent="0.25">
      <c r="A20" s="91" t="s">
        <v>14</v>
      </c>
      <c r="B20" s="76">
        <v>120.406672</v>
      </c>
      <c r="C20" s="23">
        <v>118.371272</v>
      </c>
      <c r="D20" s="23">
        <v>32.526912000000003</v>
      </c>
      <c r="E20" s="23">
        <v>120.947352</v>
      </c>
      <c r="F20" s="122">
        <v>120.50748000000002</v>
      </c>
      <c r="G20" s="24">
        <v>120.603104</v>
      </c>
      <c r="H20" s="23">
        <v>121.40841600000002</v>
      </c>
      <c r="I20" s="23">
        <v>121.26855200000003</v>
      </c>
      <c r="J20" s="23">
        <v>32.85848</v>
      </c>
      <c r="K20" s="23">
        <v>121.41359999999997</v>
      </c>
      <c r="L20" s="23">
        <v>121.34907999999999</v>
      </c>
      <c r="M20" s="23">
        <v>121.18848</v>
      </c>
      <c r="N20" s="22">
        <v>121.74804000000002</v>
      </c>
      <c r="O20" s="23">
        <v>122.24251999999997</v>
      </c>
      <c r="P20" s="23">
        <v>33.59132000000001</v>
      </c>
      <c r="Q20" s="23">
        <v>121.18848</v>
      </c>
      <c r="R20" s="23">
        <v>120.62615199999998</v>
      </c>
      <c r="S20" s="24">
        <v>120.96336000000001</v>
      </c>
      <c r="T20" s="25">
        <f t="shared" si="0"/>
        <v>1913.2092719999998</v>
      </c>
      <c r="V20" s="2"/>
      <c r="W20" s="19"/>
    </row>
    <row r="21" spans="1:32" ht="39.950000000000003" customHeight="1" x14ac:dyDescent="0.25">
      <c r="A21" s="92" t="s">
        <v>15</v>
      </c>
      <c r="B21" s="76">
        <v>120.406672</v>
      </c>
      <c r="C21" s="23">
        <v>118.371272</v>
      </c>
      <c r="D21" s="23">
        <v>32.526912000000003</v>
      </c>
      <c r="E21" s="23">
        <v>120.947352</v>
      </c>
      <c r="F21" s="122">
        <v>120.50748000000002</v>
      </c>
      <c r="G21" s="24">
        <v>120.603104</v>
      </c>
      <c r="H21" s="23">
        <v>121.40841600000002</v>
      </c>
      <c r="I21" s="23">
        <v>121.26855200000003</v>
      </c>
      <c r="J21" s="23">
        <v>32.85848</v>
      </c>
      <c r="K21" s="23">
        <v>121.41359999999997</v>
      </c>
      <c r="L21" s="23">
        <v>121.34907999999999</v>
      </c>
      <c r="M21" s="23">
        <v>121.18848</v>
      </c>
      <c r="N21" s="22">
        <v>121.74804000000002</v>
      </c>
      <c r="O21" s="23">
        <v>122.24251999999997</v>
      </c>
      <c r="P21" s="23">
        <v>33.59132000000001</v>
      </c>
      <c r="Q21" s="23">
        <v>121.18848</v>
      </c>
      <c r="R21" s="23">
        <v>120.62615199999998</v>
      </c>
      <c r="S21" s="24">
        <v>120.96336000000001</v>
      </c>
      <c r="T21" s="25">
        <f t="shared" si="0"/>
        <v>1913.2092719999998</v>
      </c>
      <c r="V21" s="2"/>
      <c r="W21" s="19"/>
    </row>
    <row r="22" spans="1:32" ht="39.950000000000003" customHeight="1" x14ac:dyDescent="0.25">
      <c r="A22" s="91" t="s">
        <v>16</v>
      </c>
      <c r="B22" s="76">
        <v>120.406672</v>
      </c>
      <c r="C22" s="23">
        <v>118.371272</v>
      </c>
      <c r="D22" s="23">
        <v>32.526912000000003</v>
      </c>
      <c r="E22" s="23">
        <v>120.947352</v>
      </c>
      <c r="F22" s="122">
        <v>120.50748000000002</v>
      </c>
      <c r="G22" s="24">
        <v>120.603104</v>
      </c>
      <c r="H22" s="23">
        <v>121.40841600000002</v>
      </c>
      <c r="I22" s="23">
        <v>121.26855200000003</v>
      </c>
      <c r="J22" s="23">
        <v>32.85848</v>
      </c>
      <c r="K22" s="23">
        <v>121.41359999999997</v>
      </c>
      <c r="L22" s="23">
        <v>121.34907999999999</v>
      </c>
      <c r="M22" s="23">
        <v>121.18848</v>
      </c>
      <c r="N22" s="22">
        <v>121.74804000000002</v>
      </c>
      <c r="O22" s="23">
        <v>122.24251999999997</v>
      </c>
      <c r="P22" s="23">
        <v>33.59132000000001</v>
      </c>
      <c r="Q22" s="23">
        <v>121.18848</v>
      </c>
      <c r="R22" s="23">
        <v>120.62615199999998</v>
      </c>
      <c r="S22" s="24">
        <v>120.96336000000001</v>
      </c>
      <c r="T22" s="25">
        <f t="shared" si="0"/>
        <v>1913.2092719999998</v>
      </c>
      <c r="V22" s="2"/>
      <c r="W22" s="19"/>
    </row>
    <row r="23" spans="1:32" ht="39.950000000000003" customHeight="1" x14ac:dyDescent="0.25">
      <c r="A23" s="92" t="s">
        <v>17</v>
      </c>
      <c r="B23" s="76">
        <v>120.406672</v>
      </c>
      <c r="C23" s="23">
        <v>118.371272</v>
      </c>
      <c r="D23" s="23">
        <v>32.526912000000003</v>
      </c>
      <c r="E23" s="23">
        <v>120.947352</v>
      </c>
      <c r="F23" s="122">
        <v>120.50748000000002</v>
      </c>
      <c r="G23" s="24">
        <v>120.603104</v>
      </c>
      <c r="H23" s="23">
        <v>121.40841600000002</v>
      </c>
      <c r="I23" s="23">
        <v>121.26855200000003</v>
      </c>
      <c r="J23" s="23">
        <v>32.85848</v>
      </c>
      <c r="K23" s="23">
        <v>121.41359999999997</v>
      </c>
      <c r="L23" s="23">
        <v>121.34907999999999</v>
      </c>
      <c r="M23" s="23">
        <v>121.18848</v>
      </c>
      <c r="N23" s="22">
        <v>121.74804000000002</v>
      </c>
      <c r="O23" s="23">
        <v>122.24251999999997</v>
      </c>
      <c r="P23" s="23">
        <v>33.59132000000001</v>
      </c>
      <c r="Q23" s="23">
        <v>121.18848</v>
      </c>
      <c r="R23" s="23">
        <v>120.62615199999998</v>
      </c>
      <c r="S23" s="24">
        <v>120.96336000000001</v>
      </c>
      <c r="T23" s="25">
        <f t="shared" si="0"/>
        <v>1913.2092719999998</v>
      </c>
      <c r="V23" s="2"/>
      <c r="W23" s="19"/>
    </row>
    <row r="24" spans="1:32" ht="39.950000000000003" customHeight="1" x14ac:dyDescent="0.25">
      <c r="A24" s="91" t="s">
        <v>18</v>
      </c>
      <c r="B24" s="76">
        <v>120.406672</v>
      </c>
      <c r="C24" s="23">
        <v>118.371272</v>
      </c>
      <c r="D24" s="23">
        <v>32.526912000000003</v>
      </c>
      <c r="E24" s="23">
        <v>120.947352</v>
      </c>
      <c r="F24" s="122">
        <v>120.50748000000002</v>
      </c>
      <c r="G24" s="24">
        <v>120.603104</v>
      </c>
      <c r="H24" s="23">
        <v>121.40841600000002</v>
      </c>
      <c r="I24" s="23">
        <v>121.26855200000003</v>
      </c>
      <c r="J24" s="23">
        <v>32.85848</v>
      </c>
      <c r="K24" s="23">
        <v>121.41359999999997</v>
      </c>
      <c r="L24" s="23">
        <v>121.34907999999999</v>
      </c>
      <c r="M24" s="23">
        <v>121.18848</v>
      </c>
      <c r="N24" s="22">
        <v>121.74804000000002</v>
      </c>
      <c r="O24" s="23">
        <v>122.24251999999997</v>
      </c>
      <c r="P24" s="23">
        <v>33.59132000000001</v>
      </c>
      <c r="Q24" s="23">
        <v>121.18848</v>
      </c>
      <c r="R24" s="23">
        <v>120.62615199999998</v>
      </c>
      <c r="S24" s="24">
        <v>120.96336000000001</v>
      </c>
      <c r="T24" s="25">
        <f t="shared" si="0"/>
        <v>1913.2092719999998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845.32559999999989</v>
      </c>
      <c r="C25" s="27">
        <f t="shared" si="1"/>
        <v>830.69279999999992</v>
      </c>
      <c r="D25" s="27">
        <f t="shared" si="1"/>
        <v>228.49680000000004</v>
      </c>
      <c r="E25" s="27">
        <f t="shared" si="1"/>
        <v>847.57680000000005</v>
      </c>
      <c r="F25" s="27">
        <f t="shared" si="1"/>
        <v>845.32559999999989</v>
      </c>
      <c r="G25" s="228">
        <f t="shared" si="1"/>
        <v>845.32560000000012</v>
      </c>
      <c r="H25" s="27">
        <f t="shared" si="1"/>
        <v>850.95359999999994</v>
      </c>
      <c r="I25" s="27">
        <f t="shared" si="1"/>
        <v>849.82800000000009</v>
      </c>
      <c r="J25" s="27">
        <f t="shared" si="1"/>
        <v>230.74799999999999</v>
      </c>
      <c r="K25" s="27">
        <f t="shared" si="1"/>
        <v>850.95359999999982</v>
      </c>
      <c r="L25" s="27">
        <f t="shared" si="1"/>
        <v>850.95359999999982</v>
      </c>
      <c r="M25" s="27">
        <f t="shared" si="1"/>
        <v>849.82800000000009</v>
      </c>
      <c r="N25" s="26">
        <f>SUM(N18:N24)</f>
        <v>853.2048000000002</v>
      </c>
      <c r="O25" s="27">
        <f t="shared" ref="O25:Q25" si="2">SUM(O18:O24)</f>
        <v>856.58159999999998</v>
      </c>
      <c r="P25" s="27">
        <f t="shared" si="2"/>
        <v>235.25040000000001</v>
      </c>
      <c r="Q25" s="27">
        <f t="shared" si="2"/>
        <v>849.82800000000009</v>
      </c>
      <c r="R25" s="27">
        <f>SUM(R18:R24)</f>
        <v>845.32559999999978</v>
      </c>
      <c r="S25" s="28">
        <f t="shared" ref="S25" si="3">SUM(S18:S24)</f>
        <v>848.70240000000001</v>
      </c>
      <c r="T25" s="25">
        <f t="shared" si="0"/>
        <v>13414.900799999999</v>
      </c>
    </row>
    <row r="26" spans="1:32" s="2" customFormat="1" ht="36.75" customHeight="1" x14ac:dyDescent="0.25">
      <c r="A26" s="93" t="s">
        <v>19</v>
      </c>
      <c r="B26" s="208">
        <v>160.80000000000001</v>
      </c>
      <c r="C26" s="30">
        <v>160.80000000000001</v>
      </c>
      <c r="D26" s="30">
        <v>160.80000000000001</v>
      </c>
      <c r="E26" s="30">
        <v>160.80000000000001</v>
      </c>
      <c r="F26" s="30">
        <v>160.80000000000001</v>
      </c>
      <c r="G26" s="229">
        <v>160.80000000000001</v>
      </c>
      <c r="H26" s="30">
        <v>160.80000000000001</v>
      </c>
      <c r="I26" s="30">
        <v>160.80000000000001</v>
      </c>
      <c r="J26" s="30">
        <v>160.80000000000001</v>
      </c>
      <c r="K26" s="30">
        <v>160.80000000000001</v>
      </c>
      <c r="L26" s="30">
        <v>160.80000000000001</v>
      </c>
      <c r="M26" s="30">
        <v>160.80000000000001</v>
      </c>
      <c r="N26" s="29">
        <v>160.80000000000001</v>
      </c>
      <c r="O26" s="30">
        <v>160.80000000000001</v>
      </c>
      <c r="P26" s="30">
        <v>160.80000000000001</v>
      </c>
      <c r="Q26" s="30">
        <v>160.80000000000001</v>
      </c>
      <c r="R26" s="30">
        <v>160.80000000000001</v>
      </c>
      <c r="S26" s="31">
        <v>160.80000000000001</v>
      </c>
      <c r="T26" s="32">
        <f>+((T25/T27)/7)*1000</f>
        <v>160.80000000000001</v>
      </c>
    </row>
    <row r="27" spans="1:32" s="2" customFormat="1" ht="33" customHeight="1" x14ac:dyDescent="0.25">
      <c r="A27" s="94" t="s">
        <v>20</v>
      </c>
      <c r="B27" s="209">
        <v>751</v>
      </c>
      <c r="C27" s="34">
        <v>738</v>
      </c>
      <c r="D27" s="34">
        <v>203</v>
      </c>
      <c r="E27" s="34">
        <v>753</v>
      </c>
      <c r="F27" s="34">
        <v>751</v>
      </c>
      <c r="G27" s="230">
        <v>751</v>
      </c>
      <c r="H27" s="34">
        <v>756</v>
      </c>
      <c r="I27" s="34">
        <v>755</v>
      </c>
      <c r="J27" s="34">
        <v>205</v>
      </c>
      <c r="K27" s="34">
        <v>756</v>
      </c>
      <c r="L27" s="34">
        <v>756</v>
      </c>
      <c r="M27" s="34">
        <v>755</v>
      </c>
      <c r="N27" s="33">
        <v>758</v>
      </c>
      <c r="O27" s="34">
        <v>761</v>
      </c>
      <c r="P27" s="34">
        <v>209</v>
      </c>
      <c r="Q27" s="34">
        <v>755</v>
      </c>
      <c r="R27" s="34">
        <v>751</v>
      </c>
      <c r="S27" s="35">
        <v>754</v>
      </c>
      <c r="T27" s="36">
        <f>SUM(B27:S27)</f>
        <v>11918</v>
      </c>
      <c r="U27" s="2">
        <f>((T25*1000)/T27)/7</f>
        <v>160.79999999999998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120.406672</v>
      </c>
      <c r="C28" s="84">
        <f t="shared" si="4"/>
        <v>118.371272</v>
      </c>
      <c r="D28" s="84">
        <f t="shared" si="4"/>
        <v>32.526912000000003</v>
      </c>
      <c r="E28" s="84">
        <f t="shared" si="4"/>
        <v>120.947352</v>
      </c>
      <c r="F28" s="84">
        <f t="shared" si="4"/>
        <v>120.50748000000002</v>
      </c>
      <c r="G28" s="84">
        <f t="shared" si="4"/>
        <v>120.603104</v>
      </c>
      <c r="H28" s="84">
        <f t="shared" si="4"/>
        <v>121.40841600000002</v>
      </c>
      <c r="I28" s="84">
        <f t="shared" si="4"/>
        <v>121.26855200000003</v>
      </c>
      <c r="J28" s="84">
        <f t="shared" si="4"/>
        <v>32.85848</v>
      </c>
      <c r="K28" s="84">
        <f t="shared" si="4"/>
        <v>121.41359999999997</v>
      </c>
      <c r="L28" s="84">
        <f t="shared" si="4"/>
        <v>121.34907999999999</v>
      </c>
      <c r="M28" s="84">
        <f t="shared" si="4"/>
        <v>121.18848</v>
      </c>
      <c r="N28" s="84">
        <f t="shared" si="4"/>
        <v>121.74804000000002</v>
      </c>
      <c r="O28" s="84">
        <f t="shared" si="4"/>
        <v>122.24251999999997</v>
      </c>
      <c r="P28" s="84">
        <f t="shared" si="4"/>
        <v>33.59132000000001</v>
      </c>
      <c r="Q28" s="84">
        <f t="shared" si="4"/>
        <v>121.18848</v>
      </c>
      <c r="R28" s="84">
        <f t="shared" si="4"/>
        <v>120.62615199999998</v>
      </c>
      <c r="S28" s="231">
        <f t="shared" si="4"/>
        <v>120.96336000000001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845.32560000000001</v>
      </c>
      <c r="C29" s="42">
        <f t="shared" si="5"/>
        <v>830.69280000000003</v>
      </c>
      <c r="D29" s="42">
        <f t="shared" si="5"/>
        <v>228.49680000000001</v>
      </c>
      <c r="E29" s="42">
        <f>((E27*E26)*7)/1000</f>
        <v>847.57680000000005</v>
      </c>
      <c r="F29" s="42">
        <f>((F27*F26)*7)/1000</f>
        <v>845.32560000000001</v>
      </c>
      <c r="G29" s="232">
        <f>((G27*G26)*7)/1000</f>
        <v>845.32560000000001</v>
      </c>
      <c r="H29" s="42">
        <f t="shared" ref="H29" si="6">((H27*H26)*7)/1000</f>
        <v>850.95359999999994</v>
      </c>
      <c r="I29" s="42">
        <f>((I27*I26)*7)/1000</f>
        <v>849.82800000000009</v>
      </c>
      <c r="J29" s="42">
        <f t="shared" ref="J29:M29" si="7">((J27*J26)*7)/1000</f>
        <v>230.74799999999999</v>
      </c>
      <c r="K29" s="42">
        <f t="shared" si="7"/>
        <v>850.95359999999994</v>
      </c>
      <c r="L29" s="42">
        <f t="shared" si="7"/>
        <v>850.95359999999994</v>
      </c>
      <c r="M29" s="42">
        <f t="shared" si="7"/>
        <v>849.82800000000009</v>
      </c>
      <c r="N29" s="41">
        <f>((N27*N26)*7)/1000</f>
        <v>853.20480000000009</v>
      </c>
      <c r="O29" s="42">
        <f>((O27*O26)*7)/1000</f>
        <v>856.58159999999998</v>
      </c>
      <c r="P29" s="42">
        <f t="shared" ref="P29:S29" si="8">((P27*P26)*7)/1000</f>
        <v>235.25040000000001</v>
      </c>
      <c r="Q29" s="42">
        <f t="shared" si="8"/>
        <v>849.82800000000009</v>
      </c>
      <c r="R29" s="43">
        <f t="shared" si="8"/>
        <v>845.32560000000001</v>
      </c>
      <c r="S29" s="44">
        <f t="shared" si="8"/>
        <v>848.70240000000013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160.80000000000001</v>
      </c>
      <c r="C30" s="47">
        <f t="shared" si="9"/>
        <v>160.80000000000001</v>
      </c>
      <c r="D30" s="47">
        <f t="shared" si="9"/>
        <v>160.80000000000004</v>
      </c>
      <c r="E30" s="47">
        <f>+(E25/E27)/7*1000</f>
        <v>160.80000000000004</v>
      </c>
      <c r="F30" s="47">
        <f t="shared" ref="F30:H30" si="10">+(F25/F27)/7*1000</f>
        <v>160.80000000000001</v>
      </c>
      <c r="G30" s="233">
        <f t="shared" si="10"/>
        <v>160.80000000000004</v>
      </c>
      <c r="H30" s="47">
        <f t="shared" si="10"/>
        <v>160.80000000000001</v>
      </c>
      <c r="I30" s="47">
        <f>+(I25/I27)/7*1000</f>
        <v>160.80000000000004</v>
      </c>
      <c r="J30" s="47">
        <f t="shared" ref="J30:M30" si="11">+(J25/J27)/7*1000</f>
        <v>160.80000000000001</v>
      </c>
      <c r="K30" s="47">
        <f t="shared" si="11"/>
        <v>160.79999999999998</v>
      </c>
      <c r="L30" s="47">
        <f t="shared" si="11"/>
        <v>160.79999999999998</v>
      </c>
      <c r="M30" s="47">
        <f t="shared" si="11"/>
        <v>160.80000000000004</v>
      </c>
      <c r="N30" s="46">
        <f>+(N25/N27)/7*1000</f>
        <v>160.80000000000007</v>
      </c>
      <c r="O30" s="47">
        <f t="shared" ref="O30:S30" si="12">+(O25/O27)/7*1000</f>
        <v>160.80000000000001</v>
      </c>
      <c r="P30" s="47">
        <f t="shared" si="12"/>
        <v>160.80000000000004</v>
      </c>
      <c r="Q30" s="47">
        <f t="shared" si="12"/>
        <v>160.80000000000004</v>
      </c>
      <c r="R30" s="47">
        <f t="shared" si="12"/>
        <v>160.79999999999998</v>
      </c>
      <c r="S30" s="48">
        <f t="shared" si="12"/>
        <v>160.80000000000001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2" t="s">
        <v>8</v>
      </c>
      <c r="M36" s="453"/>
      <c r="N36" s="453"/>
      <c r="O36" s="453"/>
      <c r="P36" s="453"/>
      <c r="Q36" s="45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100.9</v>
      </c>
      <c r="C39" s="79">
        <v>101.1</v>
      </c>
      <c r="D39" s="79">
        <v>28.2</v>
      </c>
      <c r="E39" s="79">
        <v>99.2</v>
      </c>
      <c r="F39" s="79">
        <v>98.1</v>
      </c>
      <c r="G39" s="79">
        <v>100.1</v>
      </c>
      <c r="H39" s="79"/>
      <c r="I39" s="101">
        <f t="shared" ref="I39:I46" si="13">SUM(B39:H39)</f>
        <v>527.6</v>
      </c>
      <c r="J39" s="138"/>
      <c r="K39" s="91" t="s">
        <v>12</v>
      </c>
      <c r="L39" s="79">
        <v>7.5</v>
      </c>
      <c r="M39" s="79">
        <v>7.5</v>
      </c>
      <c r="N39" s="79">
        <v>1.7</v>
      </c>
      <c r="O39" s="79">
        <v>7</v>
      </c>
      <c r="P39" s="79">
        <v>7.6</v>
      </c>
      <c r="Q39" s="79">
        <v>7</v>
      </c>
      <c r="R39" s="101">
        <f t="shared" ref="R39:R46" si="14">SUM(L39:Q39)</f>
        <v>38.299999999999997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100.9</v>
      </c>
      <c r="C40" s="79">
        <v>101.1</v>
      </c>
      <c r="D40" s="79">
        <v>28.2</v>
      </c>
      <c r="E40" s="79">
        <v>99.2</v>
      </c>
      <c r="F40" s="79">
        <v>98.1</v>
      </c>
      <c r="G40" s="79">
        <v>100.1</v>
      </c>
      <c r="H40" s="79"/>
      <c r="I40" s="101">
        <f t="shared" si="13"/>
        <v>527.6</v>
      </c>
      <c r="J40" s="2"/>
      <c r="K40" s="92" t="s">
        <v>13</v>
      </c>
      <c r="L40" s="79">
        <v>7.5</v>
      </c>
      <c r="M40" s="79">
        <v>7.5</v>
      </c>
      <c r="N40" s="79">
        <v>1.7</v>
      </c>
      <c r="O40" s="79">
        <v>7</v>
      </c>
      <c r="P40" s="79">
        <v>7.6</v>
      </c>
      <c r="Q40" s="79">
        <v>7</v>
      </c>
      <c r="R40" s="101">
        <f t="shared" si="14"/>
        <v>38.299999999999997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100.9</v>
      </c>
      <c r="C41" s="79">
        <v>101.1</v>
      </c>
      <c r="D41" s="79">
        <v>28.2</v>
      </c>
      <c r="E41" s="79">
        <v>99.2</v>
      </c>
      <c r="F41" s="79">
        <v>98.1</v>
      </c>
      <c r="G41" s="79">
        <v>100.1</v>
      </c>
      <c r="H41" s="23"/>
      <c r="I41" s="101">
        <f t="shared" si="13"/>
        <v>527.6</v>
      </c>
      <c r="J41" s="2"/>
      <c r="K41" s="91" t="s">
        <v>14</v>
      </c>
      <c r="L41" s="79">
        <v>7.5</v>
      </c>
      <c r="M41" s="79">
        <v>7.5</v>
      </c>
      <c r="N41" s="79">
        <v>1.2</v>
      </c>
      <c r="O41" s="79">
        <v>7.1</v>
      </c>
      <c r="P41" s="79">
        <v>7.5</v>
      </c>
      <c r="Q41" s="79">
        <v>6.9</v>
      </c>
      <c r="R41" s="101">
        <f t="shared" si="14"/>
        <v>37.699999999999996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100.9</v>
      </c>
      <c r="C42" s="79">
        <v>101.1</v>
      </c>
      <c r="D42" s="79">
        <v>28.2</v>
      </c>
      <c r="E42" s="79">
        <v>99.2</v>
      </c>
      <c r="F42" s="79">
        <v>98.1</v>
      </c>
      <c r="G42" s="79">
        <v>100.1</v>
      </c>
      <c r="H42" s="79"/>
      <c r="I42" s="101">
        <f t="shared" si="13"/>
        <v>527.6</v>
      </c>
      <c r="J42" s="2"/>
      <c r="K42" s="92" t="s">
        <v>15</v>
      </c>
      <c r="L42" s="79">
        <v>7.5</v>
      </c>
      <c r="M42" s="79">
        <v>7.5</v>
      </c>
      <c r="N42" s="79">
        <v>1.2</v>
      </c>
      <c r="O42" s="79">
        <v>7.1</v>
      </c>
      <c r="P42" s="79">
        <v>7.5</v>
      </c>
      <c r="Q42" s="79">
        <v>6.9</v>
      </c>
      <c r="R42" s="101">
        <f t="shared" si="14"/>
        <v>37.699999999999996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100.9</v>
      </c>
      <c r="C43" s="79">
        <v>101.1</v>
      </c>
      <c r="D43" s="79">
        <v>28.2</v>
      </c>
      <c r="E43" s="79">
        <v>99.2</v>
      </c>
      <c r="F43" s="79">
        <v>98.1</v>
      </c>
      <c r="G43" s="79">
        <v>100.1</v>
      </c>
      <c r="H43" s="79"/>
      <c r="I43" s="101">
        <f t="shared" si="13"/>
        <v>527.6</v>
      </c>
      <c r="J43" s="2"/>
      <c r="K43" s="91" t="s">
        <v>16</v>
      </c>
      <c r="L43" s="79">
        <v>7.5</v>
      </c>
      <c r="M43" s="79">
        <v>7.5</v>
      </c>
      <c r="N43" s="79">
        <v>1.2</v>
      </c>
      <c r="O43" s="79">
        <v>7.1</v>
      </c>
      <c r="P43" s="79">
        <v>7.5</v>
      </c>
      <c r="Q43" s="79">
        <v>7</v>
      </c>
      <c r="R43" s="101">
        <f t="shared" si="14"/>
        <v>37.799999999999997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100.9</v>
      </c>
      <c r="C44" s="79">
        <v>101.1</v>
      </c>
      <c r="D44" s="79">
        <v>28.2</v>
      </c>
      <c r="E44" s="79">
        <v>99.2</v>
      </c>
      <c r="F44" s="79">
        <v>98.1</v>
      </c>
      <c r="G44" s="79">
        <v>100.1</v>
      </c>
      <c r="H44" s="79"/>
      <c r="I44" s="101">
        <f t="shared" si="13"/>
        <v>527.6</v>
      </c>
      <c r="J44" s="2"/>
      <c r="K44" s="92" t="s">
        <v>17</v>
      </c>
      <c r="L44" s="79">
        <v>7.5</v>
      </c>
      <c r="M44" s="79">
        <v>7.5</v>
      </c>
      <c r="N44" s="79">
        <v>1.2</v>
      </c>
      <c r="O44" s="79">
        <v>7.2</v>
      </c>
      <c r="P44" s="79">
        <v>7.6</v>
      </c>
      <c r="Q44" s="79">
        <v>7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100.9</v>
      </c>
      <c r="C45" s="79">
        <v>101.1</v>
      </c>
      <c r="D45" s="79">
        <v>28.2</v>
      </c>
      <c r="E45" s="79">
        <v>99.2</v>
      </c>
      <c r="F45" s="79">
        <v>98.1</v>
      </c>
      <c r="G45" s="79">
        <v>100.1</v>
      </c>
      <c r="H45" s="79"/>
      <c r="I45" s="101">
        <f t="shared" si="13"/>
        <v>527.6</v>
      </c>
      <c r="J45" s="2"/>
      <c r="K45" s="91" t="s">
        <v>18</v>
      </c>
      <c r="L45" s="79">
        <v>7.5</v>
      </c>
      <c r="M45" s="79">
        <v>7.5</v>
      </c>
      <c r="N45" s="79">
        <v>1.2</v>
      </c>
      <c r="O45" s="79">
        <v>7.2</v>
      </c>
      <c r="P45" s="79">
        <v>7.6</v>
      </c>
      <c r="Q45" s="79">
        <v>7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706.3</v>
      </c>
      <c r="C46" s="27">
        <f t="shared" si="15"/>
        <v>707.7</v>
      </c>
      <c r="D46" s="27">
        <f t="shared" si="15"/>
        <v>197.39999999999998</v>
      </c>
      <c r="E46" s="27">
        <f t="shared" si="15"/>
        <v>694.40000000000009</v>
      </c>
      <c r="F46" s="27">
        <f t="shared" si="15"/>
        <v>686.7</v>
      </c>
      <c r="G46" s="27">
        <f t="shared" si="15"/>
        <v>700.7</v>
      </c>
      <c r="H46" s="27">
        <f t="shared" si="15"/>
        <v>0</v>
      </c>
      <c r="I46" s="101">
        <f t="shared" si="13"/>
        <v>3693.2</v>
      </c>
      <c r="K46" s="77" t="s">
        <v>10</v>
      </c>
      <c r="L46" s="81">
        <f t="shared" ref="L46:Q46" si="16">SUM(L39:L45)</f>
        <v>52.5</v>
      </c>
      <c r="M46" s="27">
        <f t="shared" si="16"/>
        <v>52.5</v>
      </c>
      <c r="N46" s="27">
        <f t="shared" si="16"/>
        <v>9.3999999999999986</v>
      </c>
      <c r="O46" s="27">
        <f t="shared" si="16"/>
        <v>49.70000000000001</v>
      </c>
      <c r="P46" s="27">
        <f t="shared" si="16"/>
        <v>52.900000000000006</v>
      </c>
      <c r="Q46" s="27">
        <f t="shared" si="16"/>
        <v>48.8</v>
      </c>
      <c r="R46" s="101">
        <f t="shared" si="14"/>
        <v>265.8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158.44999999999999</v>
      </c>
      <c r="C47" s="30">
        <v>158.44999999999999</v>
      </c>
      <c r="D47" s="30">
        <v>158.44999999999999</v>
      </c>
      <c r="E47" s="30">
        <v>158.44999999999999</v>
      </c>
      <c r="F47" s="30">
        <v>158.44999999999999</v>
      </c>
      <c r="G47" s="30">
        <v>158.44999999999999</v>
      </c>
      <c r="H47" s="30"/>
      <c r="I47" s="102">
        <f>+((I46/I48)/7)*1000</f>
        <v>158.43843843843845</v>
      </c>
      <c r="K47" s="110" t="s">
        <v>19</v>
      </c>
      <c r="L47" s="82">
        <v>134</v>
      </c>
      <c r="M47" s="30">
        <v>134</v>
      </c>
      <c r="N47" s="30">
        <v>134</v>
      </c>
      <c r="O47" s="30">
        <v>134</v>
      </c>
      <c r="P47" s="30">
        <v>132.5</v>
      </c>
      <c r="Q47" s="30">
        <v>131.5</v>
      </c>
      <c r="R47" s="102">
        <f>+((R46/R48)/7)*1000</f>
        <v>133.23308270676694</v>
      </c>
      <c r="S47" s="63"/>
      <c r="T47" s="63"/>
    </row>
    <row r="48" spans="1:30" ht="33.75" customHeight="1" x14ac:dyDescent="0.25">
      <c r="A48" s="94" t="s">
        <v>20</v>
      </c>
      <c r="B48" s="83">
        <v>637</v>
      </c>
      <c r="C48" s="34">
        <v>638</v>
      </c>
      <c r="D48" s="34">
        <v>178</v>
      </c>
      <c r="E48" s="34">
        <v>626</v>
      </c>
      <c r="F48" s="34">
        <v>619</v>
      </c>
      <c r="G48" s="34">
        <v>632</v>
      </c>
      <c r="H48" s="34"/>
      <c r="I48" s="103">
        <f>SUM(B48:H48)</f>
        <v>3330</v>
      </c>
      <c r="J48" s="64"/>
      <c r="K48" s="94" t="s">
        <v>20</v>
      </c>
      <c r="L48" s="106">
        <v>56</v>
      </c>
      <c r="M48" s="65">
        <v>56</v>
      </c>
      <c r="N48" s="65">
        <v>10</v>
      </c>
      <c r="O48" s="65">
        <v>53</v>
      </c>
      <c r="P48" s="65">
        <v>57</v>
      </c>
      <c r="Q48" s="65">
        <v>53</v>
      </c>
      <c r="R48" s="112">
        <f>SUM(L48:Q48)</f>
        <v>285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100.93264999999998</v>
      </c>
      <c r="C49" s="38">
        <f t="shared" si="17"/>
        <v>101.0911</v>
      </c>
      <c r="D49" s="38">
        <f t="shared" si="17"/>
        <v>28.2041</v>
      </c>
      <c r="E49" s="38">
        <f t="shared" si="17"/>
        <v>99.189700000000002</v>
      </c>
      <c r="F49" s="38">
        <f t="shared" si="17"/>
        <v>98.080549999999988</v>
      </c>
      <c r="G49" s="38">
        <f t="shared" si="17"/>
        <v>100.14039999999999</v>
      </c>
      <c r="H49" s="38">
        <f t="shared" si="17"/>
        <v>0</v>
      </c>
      <c r="I49" s="104">
        <f>((I46*1000)/I48)/7</f>
        <v>158.43843843843842</v>
      </c>
      <c r="K49" s="95" t="s">
        <v>21</v>
      </c>
      <c r="L49" s="84">
        <f t="shared" ref="L49:Q49" si="18">((L48*L47)*7/1000-L39-L40)/5</f>
        <v>7.5055999999999994</v>
      </c>
      <c r="M49" s="38">
        <f t="shared" si="18"/>
        <v>7.5055999999999994</v>
      </c>
      <c r="N49" s="38">
        <f t="shared" si="18"/>
        <v>1.1960000000000002</v>
      </c>
      <c r="O49" s="38">
        <f t="shared" si="18"/>
        <v>7.1427999999999994</v>
      </c>
      <c r="P49" s="38">
        <f t="shared" si="18"/>
        <v>7.5334999999999992</v>
      </c>
      <c r="Q49" s="38">
        <f t="shared" si="18"/>
        <v>6.9572999999999992</v>
      </c>
      <c r="R49" s="113">
        <f>((R46*1000)/R48)/7</f>
        <v>133.23308270676691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706.52854999999988</v>
      </c>
      <c r="C50" s="42">
        <f t="shared" si="19"/>
        <v>707.6377</v>
      </c>
      <c r="D50" s="42">
        <f t="shared" si="19"/>
        <v>197.42869999999999</v>
      </c>
      <c r="E50" s="42">
        <f t="shared" si="19"/>
        <v>694.3279</v>
      </c>
      <c r="F50" s="42">
        <f t="shared" si="19"/>
        <v>686.56384999999989</v>
      </c>
      <c r="G50" s="42">
        <f t="shared" si="19"/>
        <v>700.98279999999988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52.527999999999999</v>
      </c>
      <c r="M50" s="42">
        <f t="shared" si="20"/>
        <v>52.527999999999999</v>
      </c>
      <c r="N50" s="42">
        <f t="shared" si="20"/>
        <v>9.3800000000000008</v>
      </c>
      <c r="O50" s="42">
        <f t="shared" si="20"/>
        <v>49.713999999999999</v>
      </c>
      <c r="P50" s="42">
        <f t="shared" si="20"/>
        <v>52.8675</v>
      </c>
      <c r="Q50" s="42">
        <f t="shared" si="20"/>
        <v>48.786499999999997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158.39874411302981</v>
      </c>
      <c r="C51" s="47">
        <f t="shared" si="21"/>
        <v>158.4639498432602</v>
      </c>
      <c r="D51" s="47">
        <f t="shared" si="21"/>
        <v>158.42696629213478</v>
      </c>
      <c r="E51" s="47">
        <f t="shared" si="21"/>
        <v>158.46645367412142</v>
      </c>
      <c r="F51" s="47">
        <f t="shared" si="21"/>
        <v>158.48142164781905</v>
      </c>
      <c r="G51" s="47">
        <f t="shared" si="21"/>
        <v>158.3860759493671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133.92857142857142</v>
      </c>
      <c r="M51" s="47">
        <f t="shared" si="22"/>
        <v>133.92857142857142</v>
      </c>
      <c r="N51" s="47">
        <f t="shared" si="22"/>
        <v>134.28571428571425</v>
      </c>
      <c r="O51" s="47">
        <f t="shared" si="22"/>
        <v>133.96226415094341</v>
      </c>
      <c r="P51" s="47">
        <f t="shared" si="22"/>
        <v>132.58145363408522</v>
      </c>
      <c r="Q51" s="47">
        <f t="shared" si="22"/>
        <v>131.53638814016173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72" t="s">
        <v>70</v>
      </c>
      <c r="C55" s="473"/>
      <c r="D55" s="473"/>
      <c r="E55" s="473"/>
      <c r="F55" s="473"/>
      <c r="G55" s="474"/>
      <c r="H55" s="472" t="s">
        <v>71</v>
      </c>
      <c r="I55" s="473"/>
      <c r="J55" s="473"/>
      <c r="K55" s="473"/>
      <c r="L55" s="473"/>
      <c r="M55" s="474"/>
      <c r="N55" s="472" t="s">
        <v>8</v>
      </c>
      <c r="O55" s="473"/>
      <c r="P55" s="473"/>
      <c r="Q55" s="473"/>
      <c r="R55" s="473"/>
      <c r="S55" s="47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8.8000000000000007</v>
      </c>
      <c r="C58" s="79">
        <v>8.8000000000000007</v>
      </c>
      <c r="D58" s="79">
        <v>2.4</v>
      </c>
      <c r="E58" s="79">
        <v>8.8000000000000007</v>
      </c>
      <c r="F58" s="79">
        <v>8.8000000000000007</v>
      </c>
      <c r="G58" s="221">
        <v>8.6</v>
      </c>
      <c r="H58" s="22">
        <v>8.8000000000000007</v>
      </c>
      <c r="I58" s="79">
        <v>8.6</v>
      </c>
      <c r="J58" s="79">
        <v>2.4</v>
      </c>
      <c r="K58" s="79">
        <v>8.6</v>
      </c>
      <c r="L58" s="79">
        <v>8.6</v>
      </c>
      <c r="M58" s="221">
        <v>8.5</v>
      </c>
      <c r="N58" s="22">
        <v>8.6999999999999993</v>
      </c>
      <c r="O58" s="79">
        <v>8.6</v>
      </c>
      <c r="P58" s="79">
        <v>2.4</v>
      </c>
      <c r="Q58" s="79">
        <v>8.6999999999999993</v>
      </c>
      <c r="R58" s="79">
        <v>8.6</v>
      </c>
      <c r="S58" s="221">
        <v>8.5</v>
      </c>
      <c r="T58" s="101">
        <f t="shared" ref="T58:T65" si="23">SUM(B58:S58)</f>
        <v>137.19999999999999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8.8000000000000007</v>
      </c>
      <c r="C59" s="79">
        <v>8.8000000000000007</v>
      </c>
      <c r="D59" s="79">
        <v>2.4</v>
      </c>
      <c r="E59" s="79">
        <v>8.8000000000000007</v>
      </c>
      <c r="F59" s="79">
        <v>8.8000000000000007</v>
      </c>
      <c r="G59" s="221">
        <v>8.6</v>
      </c>
      <c r="H59" s="22">
        <v>8.8000000000000007</v>
      </c>
      <c r="I59" s="79">
        <v>8.6</v>
      </c>
      <c r="J59" s="79">
        <v>2.4</v>
      </c>
      <c r="K59" s="79">
        <v>8.6</v>
      </c>
      <c r="L59" s="79">
        <v>8.6</v>
      </c>
      <c r="M59" s="221">
        <v>8.5</v>
      </c>
      <c r="N59" s="22">
        <v>8.6999999999999993</v>
      </c>
      <c r="O59" s="79">
        <v>8.6</v>
      </c>
      <c r="P59" s="79">
        <v>2.4</v>
      </c>
      <c r="Q59" s="79">
        <v>8.6999999999999993</v>
      </c>
      <c r="R59" s="79">
        <v>8.6</v>
      </c>
      <c r="S59" s="221">
        <v>8.5</v>
      </c>
      <c r="T59" s="101">
        <f t="shared" si="23"/>
        <v>137.19999999999999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8.8000000000000007</v>
      </c>
      <c r="C60" s="79">
        <v>8.5</v>
      </c>
      <c r="D60" s="79">
        <v>2.4</v>
      </c>
      <c r="E60" s="79">
        <v>8.8000000000000007</v>
      </c>
      <c r="F60" s="79">
        <v>8.8000000000000007</v>
      </c>
      <c r="G60" s="221">
        <v>8.6</v>
      </c>
      <c r="H60" s="22">
        <v>8.6999999999999993</v>
      </c>
      <c r="I60" s="79">
        <v>8.6</v>
      </c>
      <c r="J60" s="79">
        <v>2.4</v>
      </c>
      <c r="K60" s="79">
        <v>8.6</v>
      </c>
      <c r="L60" s="79">
        <v>8.6</v>
      </c>
      <c r="M60" s="221">
        <v>8.5</v>
      </c>
      <c r="N60" s="22">
        <v>8.6999999999999993</v>
      </c>
      <c r="O60" s="79">
        <v>8.6</v>
      </c>
      <c r="P60" s="79">
        <v>2.5</v>
      </c>
      <c r="Q60" s="79">
        <v>8.6</v>
      </c>
      <c r="R60" s="79">
        <v>8.5</v>
      </c>
      <c r="S60" s="221">
        <v>8.5</v>
      </c>
      <c r="T60" s="101">
        <f t="shared" si="23"/>
        <v>136.69999999999999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8.8000000000000007</v>
      </c>
      <c r="C61" s="79">
        <v>8.5</v>
      </c>
      <c r="D61" s="79">
        <v>2.4</v>
      </c>
      <c r="E61" s="79">
        <v>8.8000000000000007</v>
      </c>
      <c r="F61" s="79">
        <v>8.8000000000000007</v>
      </c>
      <c r="G61" s="221">
        <v>8.6</v>
      </c>
      <c r="H61" s="22">
        <v>8.6999999999999993</v>
      </c>
      <c r="I61" s="79">
        <v>8.6</v>
      </c>
      <c r="J61" s="79">
        <v>2.4</v>
      </c>
      <c r="K61" s="79">
        <v>8.6</v>
      </c>
      <c r="L61" s="79">
        <v>8.6</v>
      </c>
      <c r="M61" s="221">
        <v>8.5</v>
      </c>
      <c r="N61" s="22">
        <v>8.6999999999999993</v>
      </c>
      <c r="O61" s="79">
        <v>8.6</v>
      </c>
      <c r="P61" s="79">
        <v>2.5</v>
      </c>
      <c r="Q61" s="79">
        <v>8.6</v>
      </c>
      <c r="R61" s="79">
        <v>8.5</v>
      </c>
      <c r="S61" s="221">
        <v>8.5</v>
      </c>
      <c r="T61" s="101">
        <f t="shared" si="23"/>
        <v>136.69999999999999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8.6</v>
      </c>
      <c r="D62" s="79">
        <v>2.4</v>
      </c>
      <c r="E62" s="79">
        <v>8.9</v>
      </c>
      <c r="F62" s="79">
        <v>8.9</v>
      </c>
      <c r="G62" s="221">
        <v>8.6</v>
      </c>
      <c r="H62" s="22">
        <v>8.8000000000000007</v>
      </c>
      <c r="I62" s="79">
        <v>8.6</v>
      </c>
      <c r="J62" s="79">
        <v>2.5</v>
      </c>
      <c r="K62" s="79">
        <v>8.6999999999999993</v>
      </c>
      <c r="L62" s="79">
        <v>8.6999999999999993</v>
      </c>
      <c r="M62" s="221">
        <v>8.5</v>
      </c>
      <c r="N62" s="22">
        <v>8.6999999999999993</v>
      </c>
      <c r="O62" s="79">
        <v>8.6</v>
      </c>
      <c r="P62" s="79">
        <v>2.5</v>
      </c>
      <c r="Q62" s="79">
        <v>8.6999999999999993</v>
      </c>
      <c r="R62" s="79">
        <v>8.6</v>
      </c>
      <c r="S62" s="221">
        <v>8.6</v>
      </c>
      <c r="T62" s="101">
        <f t="shared" si="23"/>
        <v>137.79999999999998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8.6</v>
      </c>
      <c r="D63" s="79">
        <v>2.5</v>
      </c>
      <c r="E63" s="79">
        <v>8.9</v>
      </c>
      <c r="F63" s="79">
        <v>8.9</v>
      </c>
      <c r="G63" s="221">
        <v>8.6</v>
      </c>
      <c r="H63" s="22">
        <v>8.8000000000000007</v>
      </c>
      <c r="I63" s="79">
        <v>8.6</v>
      </c>
      <c r="J63" s="79">
        <v>2.5</v>
      </c>
      <c r="K63" s="79">
        <v>8.6999999999999993</v>
      </c>
      <c r="L63" s="79">
        <v>8.6999999999999993</v>
      </c>
      <c r="M63" s="221">
        <v>8.5</v>
      </c>
      <c r="N63" s="22">
        <v>8.6999999999999993</v>
      </c>
      <c r="O63" s="79">
        <v>8.6</v>
      </c>
      <c r="P63" s="79">
        <v>2.5</v>
      </c>
      <c r="Q63" s="79">
        <v>8.6999999999999993</v>
      </c>
      <c r="R63" s="79">
        <v>8.6</v>
      </c>
      <c r="S63" s="221">
        <v>8.6</v>
      </c>
      <c r="T63" s="101">
        <f t="shared" si="23"/>
        <v>137.9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8.6</v>
      </c>
      <c r="D64" s="79">
        <v>2.5</v>
      </c>
      <c r="E64" s="79">
        <v>8.9</v>
      </c>
      <c r="F64" s="79">
        <v>8.9</v>
      </c>
      <c r="G64" s="221">
        <v>8.6</v>
      </c>
      <c r="H64" s="22">
        <v>8.8000000000000007</v>
      </c>
      <c r="I64" s="79">
        <v>8.6</v>
      </c>
      <c r="J64" s="79">
        <v>2.5</v>
      </c>
      <c r="K64" s="79">
        <v>8.6999999999999993</v>
      </c>
      <c r="L64" s="79">
        <v>8.6999999999999993</v>
      </c>
      <c r="M64" s="221">
        <v>8.6</v>
      </c>
      <c r="N64" s="22">
        <v>8.8000000000000007</v>
      </c>
      <c r="O64" s="79">
        <v>8.6</v>
      </c>
      <c r="P64" s="79">
        <v>2.5</v>
      </c>
      <c r="Q64" s="79">
        <v>8.6999999999999993</v>
      </c>
      <c r="R64" s="79">
        <v>8.6</v>
      </c>
      <c r="S64" s="221">
        <v>8.6</v>
      </c>
      <c r="T64" s="101">
        <f t="shared" si="23"/>
        <v>138.1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61.9</v>
      </c>
      <c r="C65" s="27">
        <f t="shared" ref="C65:S65" si="24">SUM(C58:C64)</f>
        <v>60.400000000000006</v>
      </c>
      <c r="D65" s="27">
        <f t="shared" si="24"/>
        <v>17</v>
      </c>
      <c r="E65" s="27">
        <f t="shared" si="24"/>
        <v>61.9</v>
      </c>
      <c r="F65" s="27">
        <f t="shared" si="24"/>
        <v>61.9</v>
      </c>
      <c r="G65" s="28">
        <f t="shared" si="24"/>
        <v>60.2</v>
      </c>
      <c r="H65" s="26">
        <f t="shared" si="24"/>
        <v>61.399999999999991</v>
      </c>
      <c r="I65" s="27">
        <f t="shared" si="24"/>
        <v>60.2</v>
      </c>
      <c r="J65" s="27">
        <f t="shared" si="24"/>
        <v>17.100000000000001</v>
      </c>
      <c r="K65" s="27">
        <f t="shared" si="24"/>
        <v>60.5</v>
      </c>
      <c r="L65" s="27">
        <f t="shared" si="24"/>
        <v>60.5</v>
      </c>
      <c r="M65" s="28">
        <f t="shared" si="24"/>
        <v>59.6</v>
      </c>
      <c r="N65" s="26">
        <f t="shared" si="24"/>
        <v>61</v>
      </c>
      <c r="O65" s="27">
        <f t="shared" si="24"/>
        <v>60.2</v>
      </c>
      <c r="P65" s="27">
        <f t="shared" si="24"/>
        <v>17.3</v>
      </c>
      <c r="Q65" s="27">
        <f t="shared" si="24"/>
        <v>60.7</v>
      </c>
      <c r="R65" s="27">
        <f t="shared" si="24"/>
        <v>60.000000000000007</v>
      </c>
      <c r="S65" s="28">
        <f t="shared" si="24"/>
        <v>59.800000000000004</v>
      </c>
      <c r="T65" s="101">
        <f t="shared" si="23"/>
        <v>961.6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136</v>
      </c>
      <c r="C66" s="30">
        <v>137</v>
      </c>
      <c r="D66" s="30">
        <v>135</v>
      </c>
      <c r="E66" s="30">
        <v>136</v>
      </c>
      <c r="F66" s="30">
        <v>136</v>
      </c>
      <c r="G66" s="31">
        <v>134.5</v>
      </c>
      <c r="H66" s="29">
        <v>135</v>
      </c>
      <c r="I66" s="30">
        <v>134.5</v>
      </c>
      <c r="J66" s="30">
        <v>136</v>
      </c>
      <c r="K66" s="30">
        <v>133</v>
      </c>
      <c r="L66" s="30">
        <v>133</v>
      </c>
      <c r="M66" s="31">
        <v>133</v>
      </c>
      <c r="N66" s="29">
        <v>134</v>
      </c>
      <c r="O66" s="30">
        <v>134.5</v>
      </c>
      <c r="P66" s="30">
        <v>136.5</v>
      </c>
      <c r="Q66" s="30">
        <v>133.5</v>
      </c>
      <c r="R66" s="30">
        <v>134</v>
      </c>
      <c r="S66" s="31">
        <v>133.5</v>
      </c>
      <c r="T66" s="102">
        <f>+((T65/T67)/7)*1000</f>
        <v>134.54596334126205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63</v>
      </c>
      <c r="D67" s="65">
        <v>18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64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1021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8.8559999999999999</v>
      </c>
      <c r="C68" s="38">
        <f t="shared" ref="C68:S68" si="25">((C67*C66)*7/1000-C58-C59)/5</f>
        <v>8.5634000000000015</v>
      </c>
      <c r="D68" s="38">
        <f t="shared" si="25"/>
        <v>2.4420000000000002</v>
      </c>
      <c r="E68" s="38">
        <f t="shared" si="25"/>
        <v>8.8559999999999999</v>
      </c>
      <c r="F68" s="38">
        <f t="shared" si="25"/>
        <v>8.8559999999999999</v>
      </c>
      <c r="G68" s="39">
        <f t="shared" si="25"/>
        <v>8.6112000000000002</v>
      </c>
      <c r="H68" s="37">
        <f t="shared" si="25"/>
        <v>8.7650000000000006</v>
      </c>
      <c r="I68" s="38">
        <f t="shared" si="25"/>
        <v>8.6112000000000002</v>
      </c>
      <c r="J68" s="38">
        <f t="shared" si="25"/>
        <v>2.4671999999999996</v>
      </c>
      <c r="K68" s="38">
        <f t="shared" si="25"/>
        <v>8.6630000000000003</v>
      </c>
      <c r="L68" s="38">
        <f t="shared" si="25"/>
        <v>8.6630000000000003</v>
      </c>
      <c r="M68" s="39">
        <f t="shared" si="25"/>
        <v>8.5167999999999999</v>
      </c>
      <c r="N68" s="37">
        <f t="shared" si="25"/>
        <v>8.7139999999999986</v>
      </c>
      <c r="O68" s="38">
        <f t="shared" si="25"/>
        <v>8.6112000000000002</v>
      </c>
      <c r="P68" s="38">
        <f t="shared" si="25"/>
        <v>2.4798</v>
      </c>
      <c r="Q68" s="38">
        <f t="shared" si="25"/>
        <v>8.6684999999999999</v>
      </c>
      <c r="R68" s="38">
        <f t="shared" si="25"/>
        <v>8.566399999999998</v>
      </c>
      <c r="S68" s="39">
        <f t="shared" si="25"/>
        <v>8.5616000000000003</v>
      </c>
      <c r="T68" s="116">
        <f>((T65*1000)/T67)/7</f>
        <v>134.54596334126205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61.88</v>
      </c>
      <c r="C69" s="42">
        <f>((C67*C66)*7)/1000</f>
        <v>60.417000000000002</v>
      </c>
      <c r="D69" s="42">
        <f>((D67*D66)*7)/1000</f>
        <v>17.010000000000002</v>
      </c>
      <c r="E69" s="42">
        <f t="shared" ref="E69:R69" si="26">((E67*E66)*7)/1000</f>
        <v>61.88</v>
      </c>
      <c r="F69" s="42">
        <f t="shared" si="26"/>
        <v>61.88</v>
      </c>
      <c r="G69" s="87">
        <f t="shared" si="26"/>
        <v>60.256</v>
      </c>
      <c r="H69" s="41">
        <f t="shared" si="26"/>
        <v>61.424999999999997</v>
      </c>
      <c r="I69" s="42">
        <f t="shared" si="26"/>
        <v>60.256</v>
      </c>
      <c r="J69" s="42">
        <f t="shared" si="26"/>
        <v>17.135999999999999</v>
      </c>
      <c r="K69" s="42">
        <f t="shared" si="26"/>
        <v>60.515000000000001</v>
      </c>
      <c r="L69" s="42">
        <f t="shared" si="26"/>
        <v>60.515000000000001</v>
      </c>
      <c r="M69" s="87">
        <f t="shared" si="26"/>
        <v>59.584000000000003</v>
      </c>
      <c r="N69" s="41">
        <f t="shared" si="26"/>
        <v>60.97</v>
      </c>
      <c r="O69" s="42">
        <f t="shared" si="26"/>
        <v>60.256</v>
      </c>
      <c r="P69" s="42">
        <f t="shared" si="26"/>
        <v>17.199000000000002</v>
      </c>
      <c r="Q69" s="42">
        <f t="shared" si="26"/>
        <v>60.7425</v>
      </c>
      <c r="R69" s="42">
        <f t="shared" si="26"/>
        <v>60.031999999999996</v>
      </c>
      <c r="S69" s="87">
        <f>((S67*S66)*7)/1000</f>
        <v>59.808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136.04395604395606</v>
      </c>
      <c r="C70" s="47">
        <f>+(C65/C67)/7*1000</f>
        <v>136.96145124716554</v>
      </c>
      <c r="D70" s="47">
        <f>+(D65/D67)/7*1000</f>
        <v>134.92063492063491</v>
      </c>
      <c r="E70" s="47">
        <f t="shared" ref="E70:R70" si="27">+(E65/E67)/7*1000</f>
        <v>136.04395604395606</v>
      </c>
      <c r="F70" s="47">
        <f t="shared" si="27"/>
        <v>136.04395604395606</v>
      </c>
      <c r="G70" s="48">
        <f t="shared" si="27"/>
        <v>134.375</v>
      </c>
      <c r="H70" s="46">
        <f t="shared" si="27"/>
        <v>134.94505494505492</v>
      </c>
      <c r="I70" s="47">
        <f t="shared" si="27"/>
        <v>134.375</v>
      </c>
      <c r="J70" s="47">
        <f t="shared" si="27"/>
        <v>135.71428571428572</v>
      </c>
      <c r="K70" s="47">
        <f t="shared" si="27"/>
        <v>132.96703296703296</v>
      </c>
      <c r="L70" s="47">
        <f t="shared" si="27"/>
        <v>132.96703296703296</v>
      </c>
      <c r="M70" s="48">
        <f t="shared" si="27"/>
        <v>133.03571428571428</v>
      </c>
      <c r="N70" s="46">
        <f t="shared" si="27"/>
        <v>134.06593406593407</v>
      </c>
      <c r="O70" s="47">
        <f t="shared" si="27"/>
        <v>134.375</v>
      </c>
      <c r="P70" s="47">
        <f t="shared" si="27"/>
        <v>137.30158730158732</v>
      </c>
      <c r="Q70" s="47">
        <f t="shared" si="27"/>
        <v>133.4065934065934</v>
      </c>
      <c r="R70" s="47">
        <f t="shared" si="27"/>
        <v>133.92857142857144</v>
      </c>
      <c r="S70" s="48">
        <f>+(S65/S67)/7*1000</f>
        <v>133.48214285714286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48CE-05E3-40CE-8819-7DF50FA6B708}">
  <dimension ref="A1:AQ239"/>
  <sheetViews>
    <sheetView view="pageBreakPreview" topLeftCell="A40" zoomScale="30" zoomScaleNormal="30" zoomScaleSheetLayoutView="30" workbookViewId="0">
      <selection activeCell="B64" sqref="B64:M64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407"/>
      <c r="E3" s="407"/>
      <c r="F3" s="407"/>
      <c r="G3" s="407"/>
      <c r="H3" s="407"/>
      <c r="I3" s="407"/>
      <c r="J3" s="407"/>
      <c r="K3" s="407"/>
      <c r="L3" s="407"/>
      <c r="M3" s="407"/>
      <c r="N3" s="407"/>
      <c r="O3" s="407"/>
      <c r="P3" s="407"/>
      <c r="Q3" s="407"/>
      <c r="R3" s="407"/>
      <c r="S3" s="407"/>
      <c r="T3" s="407"/>
      <c r="U3" s="407"/>
      <c r="V3" s="407"/>
      <c r="W3" s="407"/>
      <c r="X3" s="407"/>
      <c r="Y3" s="2"/>
      <c r="Z3" s="2"/>
      <c r="AA3" s="2"/>
      <c r="AB3" s="2"/>
      <c r="AC3" s="2"/>
      <c r="AD3" s="40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7" t="s">
        <v>1</v>
      </c>
      <c r="B9" s="407"/>
      <c r="C9" s="407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7"/>
      <c r="B10" s="407"/>
      <c r="C10" s="40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7" t="s">
        <v>4</v>
      </c>
      <c r="B11" s="407"/>
      <c r="C11" s="407"/>
      <c r="D11" s="1"/>
      <c r="E11" s="408">
        <v>2</v>
      </c>
      <c r="F11" s="1"/>
      <c r="G11" s="1"/>
      <c r="H11" s="1"/>
      <c r="I11" s="1"/>
      <c r="J11" s="1"/>
      <c r="K11" s="461" t="s">
        <v>146</v>
      </c>
      <c r="L11" s="461"/>
      <c r="M11" s="409"/>
      <c r="N11" s="40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7"/>
      <c r="B12" s="407"/>
      <c r="C12" s="407"/>
      <c r="D12" s="1"/>
      <c r="E12" s="5"/>
      <c r="F12" s="1"/>
      <c r="G12" s="1"/>
      <c r="H12" s="1"/>
      <c r="I12" s="1"/>
      <c r="J12" s="1"/>
      <c r="K12" s="409"/>
      <c r="L12" s="409"/>
      <c r="M12" s="409"/>
      <c r="N12" s="40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7"/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9"/>
      <c r="M13" s="409"/>
      <c r="N13" s="409"/>
      <c r="O13" s="409"/>
      <c r="P13" s="409"/>
      <c r="Q13" s="409"/>
      <c r="R13" s="409"/>
      <c r="S13" s="409"/>
      <c r="T13" s="409"/>
      <c r="U13" s="409"/>
      <c r="V13" s="409"/>
      <c r="W13" s="1"/>
      <c r="X13" s="1"/>
      <c r="Y13" s="1"/>
    </row>
    <row r="14" spans="1:30" s="3" customFormat="1" ht="27" thickBot="1" x14ac:dyDescent="0.3">
      <c r="A14" s="40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7"/>
      <c r="F15" s="467"/>
      <c r="G15" s="468"/>
      <c r="H15" s="475" t="s">
        <v>71</v>
      </c>
      <c r="I15" s="476"/>
      <c r="J15" s="476"/>
      <c r="K15" s="476"/>
      <c r="L15" s="476"/>
      <c r="M15" s="477"/>
      <c r="N15" s="469" t="s">
        <v>8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120.406672</v>
      </c>
      <c r="C18" s="23">
        <v>118.371272</v>
      </c>
      <c r="D18" s="23">
        <v>32.526912000000003</v>
      </c>
      <c r="E18" s="23">
        <v>120.947352</v>
      </c>
      <c r="F18" s="122">
        <v>120.50748000000002</v>
      </c>
      <c r="G18" s="24">
        <v>120.603104</v>
      </c>
      <c r="H18" s="23">
        <v>121.40841600000002</v>
      </c>
      <c r="I18" s="23">
        <v>121.26855200000003</v>
      </c>
      <c r="J18" s="23">
        <v>32.85848</v>
      </c>
      <c r="K18" s="23">
        <v>121.41359999999997</v>
      </c>
      <c r="L18" s="23">
        <v>121.34907999999999</v>
      </c>
      <c r="M18" s="23">
        <v>121.18848</v>
      </c>
      <c r="N18" s="22">
        <v>121.74804000000002</v>
      </c>
      <c r="O18" s="23">
        <v>122.24251999999997</v>
      </c>
      <c r="P18" s="23">
        <v>33.59132000000001</v>
      </c>
      <c r="Q18" s="23">
        <v>121.18848</v>
      </c>
      <c r="R18" s="23">
        <v>120.62615199999998</v>
      </c>
      <c r="S18" s="24">
        <v>120.96336000000001</v>
      </c>
      <c r="T18" s="25">
        <f t="shared" ref="T18:T25" si="0">SUM(B18:S18)</f>
        <v>1913.2092719999998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120.406672</v>
      </c>
      <c r="C19" s="23">
        <v>118.371272</v>
      </c>
      <c r="D19" s="23">
        <v>32.526912000000003</v>
      </c>
      <c r="E19" s="23">
        <v>120.947352</v>
      </c>
      <c r="F19" s="122">
        <v>120.50748000000002</v>
      </c>
      <c r="G19" s="24">
        <v>120.603104</v>
      </c>
      <c r="H19" s="23">
        <v>121.40841600000002</v>
      </c>
      <c r="I19" s="23">
        <v>121.26855200000003</v>
      </c>
      <c r="J19" s="23">
        <v>32.85848</v>
      </c>
      <c r="K19" s="23">
        <v>121.41359999999997</v>
      </c>
      <c r="L19" s="23">
        <v>121.34907999999999</v>
      </c>
      <c r="M19" s="23">
        <v>121.18848</v>
      </c>
      <c r="N19" s="22">
        <v>121.74804000000002</v>
      </c>
      <c r="O19" s="23">
        <v>122.24251999999997</v>
      </c>
      <c r="P19" s="23">
        <v>33.59132000000001</v>
      </c>
      <c r="Q19" s="23">
        <v>121.18848</v>
      </c>
      <c r="R19" s="23">
        <v>120.62615199999998</v>
      </c>
      <c r="S19" s="24">
        <v>120.96336000000001</v>
      </c>
      <c r="T19" s="25">
        <f t="shared" si="0"/>
        <v>1913.2092719999998</v>
      </c>
      <c r="V19" s="2"/>
      <c r="W19" s="19"/>
    </row>
    <row r="20" spans="1:32" ht="39.75" customHeight="1" x14ac:dyDescent="0.25">
      <c r="A20" s="91" t="s">
        <v>14</v>
      </c>
      <c r="B20" s="76">
        <v>120.37675120000002</v>
      </c>
      <c r="C20" s="23">
        <v>117.82461120000001</v>
      </c>
      <c r="D20" s="23">
        <v>31.8732352</v>
      </c>
      <c r="E20" s="23">
        <v>120.6093192</v>
      </c>
      <c r="F20" s="122">
        <v>120.336428</v>
      </c>
      <c r="G20" s="24">
        <v>119.84933840000001</v>
      </c>
      <c r="H20" s="23">
        <v>121.0981536</v>
      </c>
      <c r="I20" s="23">
        <v>120.92967920000004</v>
      </c>
      <c r="J20" s="23">
        <v>32.189448000000006</v>
      </c>
      <c r="K20" s="23">
        <v>121.09608</v>
      </c>
      <c r="L20" s="23">
        <v>120.89746800000005</v>
      </c>
      <c r="M20" s="23">
        <v>120.96170800000002</v>
      </c>
      <c r="N20" s="22">
        <v>121.18672399999998</v>
      </c>
      <c r="O20" s="23">
        <v>121.88661199999999</v>
      </c>
      <c r="P20" s="23">
        <v>33.018412000000012</v>
      </c>
      <c r="Q20" s="23">
        <v>120.73728800000001</v>
      </c>
      <c r="R20" s="23">
        <v>120.28895920000002</v>
      </c>
      <c r="S20" s="24">
        <v>120.82733600000003</v>
      </c>
      <c r="T20" s="25">
        <f t="shared" si="0"/>
        <v>1905.9875512000001</v>
      </c>
      <c r="V20" s="2"/>
      <c r="W20" s="19"/>
    </row>
    <row r="21" spans="1:32" ht="39.950000000000003" customHeight="1" x14ac:dyDescent="0.25">
      <c r="A21" s="92" t="s">
        <v>15</v>
      </c>
      <c r="B21" s="76">
        <v>120.37675120000002</v>
      </c>
      <c r="C21" s="23">
        <v>117.82461120000001</v>
      </c>
      <c r="D21" s="23">
        <v>31.8732352</v>
      </c>
      <c r="E21" s="23">
        <v>120.6093192</v>
      </c>
      <c r="F21" s="122">
        <v>120.336428</v>
      </c>
      <c r="G21" s="24">
        <v>119.84933840000001</v>
      </c>
      <c r="H21" s="23">
        <v>121.0981536</v>
      </c>
      <c r="I21" s="23">
        <v>120.92967920000004</v>
      </c>
      <c r="J21" s="23">
        <v>32.189448000000006</v>
      </c>
      <c r="K21" s="23">
        <v>121.09608</v>
      </c>
      <c r="L21" s="23">
        <v>120.89746800000005</v>
      </c>
      <c r="M21" s="23">
        <v>120.96170800000002</v>
      </c>
      <c r="N21" s="22">
        <v>121.18672399999998</v>
      </c>
      <c r="O21" s="23">
        <v>121.88661199999999</v>
      </c>
      <c r="P21" s="23">
        <v>33.018412000000012</v>
      </c>
      <c r="Q21" s="23">
        <v>120.73728800000001</v>
      </c>
      <c r="R21" s="23">
        <v>120.28895920000002</v>
      </c>
      <c r="S21" s="24">
        <v>120.82733600000003</v>
      </c>
      <c r="T21" s="25">
        <f t="shared" si="0"/>
        <v>1905.9875512000001</v>
      </c>
      <c r="V21" s="2"/>
      <c r="W21" s="19"/>
    </row>
    <row r="22" spans="1:32" ht="39.950000000000003" customHeight="1" x14ac:dyDescent="0.25">
      <c r="A22" s="91" t="s">
        <v>16</v>
      </c>
      <c r="B22" s="76">
        <v>120.37675120000002</v>
      </c>
      <c r="C22" s="23">
        <v>117.82461120000001</v>
      </c>
      <c r="D22" s="23">
        <v>31.8732352</v>
      </c>
      <c r="E22" s="23">
        <v>120.6093192</v>
      </c>
      <c r="F22" s="122">
        <v>120.336428</v>
      </c>
      <c r="G22" s="24">
        <v>119.84933840000001</v>
      </c>
      <c r="H22" s="23">
        <v>121.0981536</v>
      </c>
      <c r="I22" s="23">
        <v>120.92967920000004</v>
      </c>
      <c r="J22" s="23">
        <v>32.189448000000006</v>
      </c>
      <c r="K22" s="23">
        <v>121.09608</v>
      </c>
      <c r="L22" s="23">
        <v>120.89746800000005</v>
      </c>
      <c r="M22" s="23">
        <v>120.96170800000002</v>
      </c>
      <c r="N22" s="22">
        <v>121.18672399999998</v>
      </c>
      <c r="O22" s="23">
        <v>121.88661199999999</v>
      </c>
      <c r="P22" s="23">
        <v>33.018412000000012</v>
      </c>
      <c r="Q22" s="23">
        <v>120.73728800000001</v>
      </c>
      <c r="R22" s="23">
        <v>120.28895920000002</v>
      </c>
      <c r="S22" s="24">
        <v>120.82733600000003</v>
      </c>
      <c r="T22" s="25">
        <f t="shared" si="0"/>
        <v>1905.9875512000001</v>
      </c>
      <c r="V22" s="2"/>
      <c r="W22" s="19"/>
    </row>
    <row r="23" spans="1:32" ht="39.950000000000003" customHeight="1" x14ac:dyDescent="0.25">
      <c r="A23" s="92" t="s">
        <v>17</v>
      </c>
      <c r="B23" s="76">
        <v>120.37675120000002</v>
      </c>
      <c r="C23" s="23">
        <v>117.82461120000001</v>
      </c>
      <c r="D23" s="23">
        <v>31.8732352</v>
      </c>
      <c r="E23" s="23">
        <v>120.6093192</v>
      </c>
      <c r="F23" s="122">
        <v>120.336428</v>
      </c>
      <c r="G23" s="24">
        <v>119.84933840000001</v>
      </c>
      <c r="H23" s="23">
        <v>121.0981536</v>
      </c>
      <c r="I23" s="23">
        <v>120.92967920000004</v>
      </c>
      <c r="J23" s="23">
        <v>32.189448000000006</v>
      </c>
      <c r="K23" s="23">
        <v>121.09608</v>
      </c>
      <c r="L23" s="23">
        <v>120.89746800000005</v>
      </c>
      <c r="M23" s="23">
        <v>120.96170800000002</v>
      </c>
      <c r="N23" s="22">
        <v>121.18672399999998</v>
      </c>
      <c r="O23" s="23">
        <v>121.88661199999999</v>
      </c>
      <c r="P23" s="23">
        <v>33.018412000000012</v>
      </c>
      <c r="Q23" s="23">
        <v>120.73728800000001</v>
      </c>
      <c r="R23" s="23">
        <v>120.28895920000002</v>
      </c>
      <c r="S23" s="24">
        <v>120.82733600000003</v>
      </c>
      <c r="T23" s="25">
        <f t="shared" si="0"/>
        <v>1905.9875512000001</v>
      </c>
      <c r="V23" s="2"/>
      <c r="W23" s="19"/>
    </row>
    <row r="24" spans="1:32" ht="39.950000000000003" customHeight="1" x14ac:dyDescent="0.25">
      <c r="A24" s="91" t="s">
        <v>18</v>
      </c>
      <c r="B24" s="76">
        <v>120.37675120000002</v>
      </c>
      <c r="C24" s="23">
        <v>117.82461120000001</v>
      </c>
      <c r="D24" s="23">
        <v>31.8732352</v>
      </c>
      <c r="E24" s="23">
        <v>120.6093192</v>
      </c>
      <c r="F24" s="122">
        <v>120.336428</v>
      </c>
      <c r="G24" s="24">
        <v>119.84933840000001</v>
      </c>
      <c r="H24" s="23">
        <v>121.0981536</v>
      </c>
      <c r="I24" s="23">
        <v>120.92967920000004</v>
      </c>
      <c r="J24" s="23">
        <v>32.189448000000006</v>
      </c>
      <c r="K24" s="23">
        <v>121.09608</v>
      </c>
      <c r="L24" s="23">
        <v>120.89746800000005</v>
      </c>
      <c r="M24" s="23">
        <v>120.96170800000002</v>
      </c>
      <c r="N24" s="22">
        <v>121.18672399999998</v>
      </c>
      <c r="O24" s="23">
        <v>121.88661199999999</v>
      </c>
      <c r="P24" s="23">
        <v>33.018412000000012</v>
      </c>
      <c r="Q24" s="23">
        <v>120.73728800000001</v>
      </c>
      <c r="R24" s="23">
        <v>120.28895920000002</v>
      </c>
      <c r="S24" s="24">
        <v>120.82733600000003</v>
      </c>
      <c r="T24" s="25">
        <f t="shared" si="0"/>
        <v>1905.9875512000001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842.69710000000021</v>
      </c>
      <c r="C25" s="27">
        <f t="shared" si="1"/>
        <v>825.86560000000009</v>
      </c>
      <c r="D25" s="27">
        <f t="shared" si="1"/>
        <v>224.42000000000004</v>
      </c>
      <c r="E25" s="27">
        <f t="shared" si="1"/>
        <v>844.94129999999996</v>
      </c>
      <c r="F25" s="27">
        <f t="shared" si="1"/>
        <v>842.69709999999998</v>
      </c>
      <c r="G25" s="228">
        <f t="shared" si="1"/>
        <v>840.4529</v>
      </c>
      <c r="H25" s="27">
        <f t="shared" si="1"/>
        <v>848.30760000000009</v>
      </c>
      <c r="I25" s="27">
        <f t="shared" si="1"/>
        <v>847.18550000000016</v>
      </c>
      <c r="J25" s="27">
        <f t="shared" si="1"/>
        <v>226.66419999999999</v>
      </c>
      <c r="K25" s="27">
        <f t="shared" si="1"/>
        <v>848.30760000000009</v>
      </c>
      <c r="L25" s="27">
        <f t="shared" si="1"/>
        <v>847.18550000000016</v>
      </c>
      <c r="M25" s="27">
        <f t="shared" si="1"/>
        <v>847.18550000000016</v>
      </c>
      <c r="N25" s="26">
        <f>SUM(N18:N24)</f>
        <v>849.42970000000003</v>
      </c>
      <c r="O25" s="27">
        <f t="shared" ref="O25:Q25" si="2">SUM(O18:O24)</f>
        <v>853.91809999999998</v>
      </c>
      <c r="P25" s="27">
        <f t="shared" si="2"/>
        <v>232.27470000000008</v>
      </c>
      <c r="Q25" s="27">
        <f t="shared" si="2"/>
        <v>846.06340000000012</v>
      </c>
      <c r="R25" s="27">
        <f>SUM(R18:R24)</f>
        <v>842.69710000000009</v>
      </c>
      <c r="S25" s="28">
        <f t="shared" ref="S25" si="3">SUM(S18:S24)</f>
        <v>846.06340000000023</v>
      </c>
      <c r="T25" s="25">
        <f t="shared" si="0"/>
        <v>13356.356300000005</v>
      </c>
    </row>
    <row r="26" spans="1:32" s="2" customFormat="1" ht="36.75" customHeight="1" x14ac:dyDescent="0.25">
      <c r="A26" s="93" t="s">
        <v>19</v>
      </c>
      <c r="B26" s="208">
        <v>160.30000000000001</v>
      </c>
      <c r="C26" s="30">
        <v>160.30000000000001</v>
      </c>
      <c r="D26" s="30">
        <v>160.30000000000001</v>
      </c>
      <c r="E26" s="30">
        <v>160.30000000000001</v>
      </c>
      <c r="F26" s="30">
        <v>160.30000000000001</v>
      </c>
      <c r="G26" s="229">
        <v>160.30000000000001</v>
      </c>
      <c r="H26" s="30">
        <v>160.30000000000001</v>
      </c>
      <c r="I26" s="30">
        <v>160.30000000000001</v>
      </c>
      <c r="J26" s="30">
        <v>160.30000000000001</v>
      </c>
      <c r="K26" s="30">
        <v>160.30000000000001</v>
      </c>
      <c r="L26" s="30">
        <v>160.30000000000001</v>
      </c>
      <c r="M26" s="30">
        <v>160.30000000000001</v>
      </c>
      <c r="N26" s="29">
        <v>160.30000000000001</v>
      </c>
      <c r="O26" s="30">
        <v>160.30000000000001</v>
      </c>
      <c r="P26" s="30">
        <v>160.30000000000001</v>
      </c>
      <c r="Q26" s="30">
        <v>160.30000000000001</v>
      </c>
      <c r="R26" s="30">
        <v>160.30000000000001</v>
      </c>
      <c r="S26" s="31">
        <v>160.30000000000001</v>
      </c>
      <c r="T26" s="32">
        <f>+((T25/T27)/7)*1000</f>
        <v>160.30000000000004</v>
      </c>
    </row>
    <row r="27" spans="1:32" s="2" customFormat="1" ht="33" customHeight="1" x14ac:dyDescent="0.25">
      <c r="A27" s="94" t="s">
        <v>20</v>
      </c>
      <c r="B27" s="209">
        <v>751</v>
      </c>
      <c r="C27" s="34">
        <v>736</v>
      </c>
      <c r="D27" s="34">
        <v>200</v>
      </c>
      <c r="E27" s="34">
        <v>753</v>
      </c>
      <c r="F27" s="34">
        <v>751</v>
      </c>
      <c r="G27" s="230">
        <v>749</v>
      </c>
      <c r="H27" s="34">
        <v>756</v>
      </c>
      <c r="I27" s="34">
        <v>755</v>
      </c>
      <c r="J27" s="34">
        <v>202</v>
      </c>
      <c r="K27" s="34">
        <v>756</v>
      </c>
      <c r="L27" s="34">
        <v>755</v>
      </c>
      <c r="M27" s="34">
        <v>755</v>
      </c>
      <c r="N27" s="33">
        <v>757</v>
      </c>
      <c r="O27" s="34">
        <v>761</v>
      </c>
      <c r="P27" s="34">
        <v>207</v>
      </c>
      <c r="Q27" s="34">
        <v>754</v>
      </c>
      <c r="R27" s="34">
        <v>751</v>
      </c>
      <c r="S27" s="35">
        <v>754</v>
      </c>
      <c r="T27" s="36">
        <f>SUM(B27:S27)</f>
        <v>11903</v>
      </c>
      <c r="U27" s="2">
        <f>((T25*1000)/T27)/7</f>
        <v>160.30000000000004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120.37675120000002</v>
      </c>
      <c r="C28" s="84">
        <f t="shared" si="4"/>
        <v>117.82461120000001</v>
      </c>
      <c r="D28" s="84">
        <f t="shared" si="4"/>
        <v>31.8732352</v>
      </c>
      <c r="E28" s="84">
        <f t="shared" si="4"/>
        <v>120.6093192</v>
      </c>
      <c r="F28" s="84">
        <f t="shared" si="4"/>
        <v>120.336428</v>
      </c>
      <c r="G28" s="84">
        <f t="shared" si="4"/>
        <v>119.84933840000001</v>
      </c>
      <c r="H28" s="84">
        <f t="shared" si="4"/>
        <v>121.0981536</v>
      </c>
      <c r="I28" s="84">
        <f t="shared" si="4"/>
        <v>120.92967920000004</v>
      </c>
      <c r="J28" s="84">
        <f t="shared" si="4"/>
        <v>32.189448000000006</v>
      </c>
      <c r="K28" s="84">
        <f t="shared" si="4"/>
        <v>121.09608</v>
      </c>
      <c r="L28" s="84">
        <f t="shared" si="4"/>
        <v>120.89746800000005</v>
      </c>
      <c r="M28" s="84">
        <f t="shared" si="4"/>
        <v>120.96170800000002</v>
      </c>
      <c r="N28" s="84">
        <f t="shared" si="4"/>
        <v>121.18672399999998</v>
      </c>
      <c r="O28" s="84">
        <f t="shared" si="4"/>
        <v>121.88661199999999</v>
      </c>
      <c r="P28" s="84">
        <f t="shared" si="4"/>
        <v>33.018412000000012</v>
      </c>
      <c r="Q28" s="84">
        <f t="shared" si="4"/>
        <v>120.73728800000001</v>
      </c>
      <c r="R28" s="84">
        <f t="shared" si="4"/>
        <v>120.28895920000002</v>
      </c>
      <c r="S28" s="231">
        <f t="shared" si="4"/>
        <v>120.82733600000003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842.69709999999998</v>
      </c>
      <c r="C29" s="42">
        <f t="shared" si="5"/>
        <v>825.86559999999997</v>
      </c>
      <c r="D29" s="42">
        <f t="shared" si="5"/>
        <v>224.42000000000002</v>
      </c>
      <c r="E29" s="42">
        <f>((E27*E26)*7)/1000</f>
        <v>844.94130000000007</v>
      </c>
      <c r="F29" s="42">
        <f>((F27*F26)*7)/1000</f>
        <v>842.69709999999998</v>
      </c>
      <c r="G29" s="232">
        <f>((G27*G26)*7)/1000</f>
        <v>840.45290000000011</v>
      </c>
      <c r="H29" s="42">
        <f t="shared" ref="H29" si="6">((H27*H26)*7)/1000</f>
        <v>848.30759999999998</v>
      </c>
      <c r="I29" s="42">
        <f>((I27*I26)*7)/1000</f>
        <v>847.18550000000016</v>
      </c>
      <c r="J29" s="42">
        <f t="shared" ref="J29:M29" si="7">((J27*J26)*7)/1000</f>
        <v>226.66420000000002</v>
      </c>
      <c r="K29" s="42">
        <f t="shared" si="7"/>
        <v>848.30759999999998</v>
      </c>
      <c r="L29" s="42">
        <f t="shared" si="7"/>
        <v>847.18550000000016</v>
      </c>
      <c r="M29" s="42">
        <f t="shared" si="7"/>
        <v>847.18550000000016</v>
      </c>
      <c r="N29" s="41">
        <f>((N27*N26)*7)/1000</f>
        <v>849.42970000000003</v>
      </c>
      <c r="O29" s="42">
        <f>((O27*O26)*7)/1000</f>
        <v>853.91809999999998</v>
      </c>
      <c r="P29" s="42">
        <f t="shared" ref="P29:S29" si="8">((P27*P26)*7)/1000</f>
        <v>232.27470000000005</v>
      </c>
      <c r="Q29" s="42">
        <f t="shared" si="8"/>
        <v>846.06340000000012</v>
      </c>
      <c r="R29" s="43">
        <f t="shared" si="8"/>
        <v>842.69709999999998</v>
      </c>
      <c r="S29" s="44">
        <f t="shared" si="8"/>
        <v>846.06340000000012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160.30000000000004</v>
      </c>
      <c r="C30" s="47">
        <f t="shared" si="9"/>
        <v>160.30000000000004</v>
      </c>
      <c r="D30" s="47">
        <f t="shared" si="9"/>
        <v>160.30000000000004</v>
      </c>
      <c r="E30" s="47">
        <f>+(E25/E27)/7*1000</f>
        <v>160.29999999999998</v>
      </c>
      <c r="F30" s="47">
        <f t="shared" ref="F30:H30" si="10">+(F25/F27)/7*1000</f>
        <v>160.29999999999998</v>
      </c>
      <c r="G30" s="233">
        <f t="shared" si="10"/>
        <v>160.30000000000004</v>
      </c>
      <c r="H30" s="47">
        <f t="shared" si="10"/>
        <v>160.30000000000004</v>
      </c>
      <c r="I30" s="47">
        <f>+(I25/I27)/7*1000</f>
        <v>160.30000000000004</v>
      </c>
      <c r="J30" s="47">
        <f t="shared" ref="J30:M30" si="11">+(J25/J27)/7*1000</f>
        <v>160.29999999999998</v>
      </c>
      <c r="K30" s="47">
        <f t="shared" si="11"/>
        <v>160.30000000000004</v>
      </c>
      <c r="L30" s="47">
        <f t="shared" si="11"/>
        <v>160.30000000000004</v>
      </c>
      <c r="M30" s="47">
        <f t="shared" si="11"/>
        <v>160.30000000000004</v>
      </c>
      <c r="N30" s="46">
        <f>+(N25/N27)/7*1000</f>
        <v>160.30000000000004</v>
      </c>
      <c r="O30" s="47">
        <f t="shared" ref="O30:S30" si="12">+(O25/O27)/7*1000</f>
        <v>160.29999999999998</v>
      </c>
      <c r="P30" s="47">
        <f t="shared" si="12"/>
        <v>160.30000000000004</v>
      </c>
      <c r="Q30" s="47">
        <f t="shared" si="12"/>
        <v>160.30000000000004</v>
      </c>
      <c r="R30" s="47">
        <f t="shared" si="12"/>
        <v>160.30000000000004</v>
      </c>
      <c r="S30" s="48">
        <f t="shared" si="12"/>
        <v>160.30000000000004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2" t="s">
        <v>8</v>
      </c>
      <c r="M36" s="453"/>
      <c r="N36" s="453"/>
      <c r="O36" s="453"/>
      <c r="P36" s="453"/>
      <c r="Q36" s="45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100.2354</v>
      </c>
      <c r="C39" s="79">
        <v>100.07730000000001</v>
      </c>
      <c r="D39" s="79">
        <v>27.351300000000002</v>
      </c>
      <c r="E39" s="79">
        <v>98.180099999999996</v>
      </c>
      <c r="F39" s="79">
        <v>97.705799999999996</v>
      </c>
      <c r="G39" s="79">
        <v>99.602999999999994</v>
      </c>
      <c r="H39" s="79"/>
      <c r="I39" s="101">
        <f t="shared" ref="I39:I46" si="13">SUM(B39:H39)</f>
        <v>523.15290000000005</v>
      </c>
      <c r="J39" s="138"/>
      <c r="K39" s="91" t="s">
        <v>12</v>
      </c>
      <c r="L39" s="79">
        <v>7.5</v>
      </c>
      <c r="M39" s="79">
        <v>7.5</v>
      </c>
      <c r="N39" s="79">
        <v>1.2</v>
      </c>
      <c r="O39" s="79">
        <v>7.2</v>
      </c>
      <c r="P39" s="79">
        <v>7.6</v>
      </c>
      <c r="Q39" s="79">
        <v>7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100.2354</v>
      </c>
      <c r="C40" s="79">
        <v>100.07730000000001</v>
      </c>
      <c r="D40" s="79">
        <v>27.351300000000002</v>
      </c>
      <c r="E40" s="79">
        <v>98.180099999999996</v>
      </c>
      <c r="F40" s="79">
        <v>97.705799999999996</v>
      </c>
      <c r="G40" s="79">
        <v>99.602999999999994</v>
      </c>
      <c r="H40" s="79"/>
      <c r="I40" s="101">
        <f t="shared" si="13"/>
        <v>523.15290000000005</v>
      </c>
      <c r="J40" s="2"/>
      <c r="K40" s="92" t="s">
        <v>13</v>
      </c>
      <c r="L40" s="79">
        <v>7.5</v>
      </c>
      <c r="M40" s="79">
        <v>7.5</v>
      </c>
      <c r="N40" s="79">
        <v>1.2</v>
      </c>
      <c r="O40" s="79">
        <v>7.2</v>
      </c>
      <c r="P40" s="79">
        <v>7.6</v>
      </c>
      <c r="Q40" s="79">
        <v>7</v>
      </c>
      <c r="R40" s="101">
        <f t="shared" si="14"/>
        <v>38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100.2354</v>
      </c>
      <c r="C41" s="79">
        <v>100.07730000000001</v>
      </c>
      <c r="D41" s="79">
        <v>27.351300000000002</v>
      </c>
      <c r="E41" s="79">
        <v>98.180099999999996</v>
      </c>
      <c r="F41" s="79">
        <v>97.705799999999996</v>
      </c>
      <c r="G41" s="79">
        <v>99.602999999999994</v>
      </c>
      <c r="H41" s="23"/>
      <c r="I41" s="101">
        <f t="shared" si="13"/>
        <v>523.15290000000005</v>
      </c>
      <c r="J41" s="2"/>
      <c r="K41" s="91" t="s">
        <v>14</v>
      </c>
      <c r="L41" s="79">
        <v>7.5</v>
      </c>
      <c r="M41" s="79">
        <v>7.5</v>
      </c>
      <c r="N41" s="79">
        <v>1.4</v>
      </c>
      <c r="O41" s="79">
        <v>7</v>
      </c>
      <c r="P41" s="79">
        <v>7.5</v>
      </c>
      <c r="Q41" s="79">
        <v>7</v>
      </c>
      <c r="R41" s="101">
        <f t="shared" si="14"/>
        <v>37.9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100.2354</v>
      </c>
      <c r="C42" s="79">
        <v>100.07730000000001</v>
      </c>
      <c r="D42" s="79">
        <v>27.351300000000002</v>
      </c>
      <c r="E42" s="79">
        <v>98.180099999999996</v>
      </c>
      <c r="F42" s="79">
        <v>97.705799999999996</v>
      </c>
      <c r="G42" s="79">
        <v>99.602999999999994</v>
      </c>
      <c r="H42" s="79"/>
      <c r="I42" s="101">
        <f t="shared" si="13"/>
        <v>523.15290000000005</v>
      </c>
      <c r="J42" s="2"/>
      <c r="K42" s="92" t="s">
        <v>15</v>
      </c>
      <c r="L42" s="79">
        <v>7.6</v>
      </c>
      <c r="M42" s="79">
        <v>7.6</v>
      </c>
      <c r="N42" s="79">
        <v>1.4</v>
      </c>
      <c r="O42" s="79">
        <v>7</v>
      </c>
      <c r="P42" s="79">
        <v>7.4</v>
      </c>
      <c r="Q42" s="79">
        <v>7</v>
      </c>
      <c r="R42" s="101">
        <f t="shared" si="14"/>
        <v>38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100.2354</v>
      </c>
      <c r="C43" s="79">
        <v>100.07730000000001</v>
      </c>
      <c r="D43" s="79">
        <v>27.351300000000002</v>
      </c>
      <c r="E43" s="79">
        <v>98.180099999999996</v>
      </c>
      <c r="F43" s="79">
        <v>97.705799999999996</v>
      </c>
      <c r="G43" s="79">
        <v>99.602999999999994</v>
      </c>
      <c r="H43" s="79"/>
      <c r="I43" s="101">
        <f t="shared" si="13"/>
        <v>523.15290000000005</v>
      </c>
      <c r="J43" s="2"/>
      <c r="K43" s="91" t="s">
        <v>16</v>
      </c>
      <c r="L43" s="79">
        <v>7.6</v>
      </c>
      <c r="M43" s="79">
        <v>7.6</v>
      </c>
      <c r="N43" s="79">
        <v>1.4</v>
      </c>
      <c r="O43" s="79">
        <v>6.9</v>
      </c>
      <c r="P43" s="79">
        <v>7.4</v>
      </c>
      <c r="Q43" s="79">
        <v>7</v>
      </c>
      <c r="R43" s="101">
        <f t="shared" si="14"/>
        <v>37.9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100.2354</v>
      </c>
      <c r="C44" s="79">
        <v>100.07730000000001</v>
      </c>
      <c r="D44" s="79">
        <v>27.351300000000002</v>
      </c>
      <c r="E44" s="79">
        <v>98.180099999999996</v>
      </c>
      <c r="F44" s="79">
        <v>97.705799999999996</v>
      </c>
      <c r="G44" s="79">
        <v>99.602999999999994</v>
      </c>
      <c r="H44" s="79"/>
      <c r="I44" s="101">
        <f t="shared" si="13"/>
        <v>523.15290000000005</v>
      </c>
      <c r="J44" s="2"/>
      <c r="K44" s="92" t="s">
        <v>17</v>
      </c>
      <c r="L44" s="79">
        <v>7.6</v>
      </c>
      <c r="M44" s="79">
        <v>7.6</v>
      </c>
      <c r="N44" s="79">
        <v>1.4</v>
      </c>
      <c r="O44" s="79">
        <v>6.9</v>
      </c>
      <c r="P44" s="79">
        <v>7.4</v>
      </c>
      <c r="Q44" s="79">
        <v>7.1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100.2354</v>
      </c>
      <c r="C45" s="79">
        <v>100.07730000000001</v>
      </c>
      <c r="D45" s="79">
        <v>27.351300000000002</v>
      </c>
      <c r="E45" s="79">
        <v>98.180099999999996</v>
      </c>
      <c r="F45" s="79">
        <v>97.705799999999996</v>
      </c>
      <c r="G45" s="79">
        <v>99.602999999999994</v>
      </c>
      <c r="H45" s="79"/>
      <c r="I45" s="101">
        <f t="shared" si="13"/>
        <v>523.15290000000005</v>
      </c>
      <c r="J45" s="2"/>
      <c r="K45" s="91" t="s">
        <v>18</v>
      </c>
      <c r="L45" s="79">
        <v>7.6</v>
      </c>
      <c r="M45" s="79">
        <v>7.6</v>
      </c>
      <c r="N45" s="79">
        <v>1.4</v>
      </c>
      <c r="O45" s="79">
        <v>6.9</v>
      </c>
      <c r="P45" s="79">
        <v>7.4</v>
      </c>
      <c r="Q45" s="79">
        <v>7.1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701.64780000000007</v>
      </c>
      <c r="C46" s="27">
        <f t="shared" si="15"/>
        <v>700.54110000000014</v>
      </c>
      <c r="D46" s="27">
        <f t="shared" si="15"/>
        <v>191.45910000000003</v>
      </c>
      <c r="E46" s="27">
        <f t="shared" si="15"/>
        <v>687.26070000000004</v>
      </c>
      <c r="F46" s="27">
        <f t="shared" si="15"/>
        <v>683.9405999999999</v>
      </c>
      <c r="G46" s="27">
        <f t="shared" si="15"/>
        <v>697.22099999999989</v>
      </c>
      <c r="H46" s="27">
        <f t="shared" si="15"/>
        <v>0</v>
      </c>
      <c r="I46" s="101">
        <f t="shared" si="13"/>
        <v>3662.0702999999999</v>
      </c>
      <c r="K46" s="77" t="s">
        <v>10</v>
      </c>
      <c r="L46" s="81">
        <f t="shared" ref="L46:Q46" si="16">SUM(L39:L45)</f>
        <v>52.900000000000006</v>
      </c>
      <c r="M46" s="27">
        <f t="shared" si="16"/>
        <v>52.900000000000006</v>
      </c>
      <c r="N46" s="27">
        <f t="shared" si="16"/>
        <v>9.4</v>
      </c>
      <c r="O46" s="27">
        <f t="shared" si="16"/>
        <v>49.099999999999994</v>
      </c>
      <c r="P46" s="27">
        <f t="shared" si="16"/>
        <v>52.3</v>
      </c>
      <c r="Q46" s="27">
        <f t="shared" si="16"/>
        <v>49.2</v>
      </c>
      <c r="R46" s="101">
        <f t="shared" si="14"/>
        <v>265.8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158.1</v>
      </c>
      <c r="C47" s="30">
        <v>158.1</v>
      </c>
      <c r="D47" s="30">
        <v>158.1</v>
      </c>
      <c r="E47" s="30">
        <v>158.1</v>
      </c>
      <c r="F47" s="30">
        <v>158.1</v>
      </c>
      <c r="G47" s="30">
        <v>158.1</v>
      </c>
      <c r="H47" s="30"/>
      <c r="I47" s="102">
        <f>+((I46/I48)/7)*1000</f>
        <v>158.1</v>
      </c>
      <c r="K47" s="110" t="s">
        <v>19</v>
      </c>
      <c r="L47" s="82">
        <v>135</v>
      </c>
      <c r="M47" s="30">
        <v>135</v>
      </c>
      <c r="N47" s="30">
        <v>135</v>
      </c>
      <c r="O47" s="30">
        <v>135</v>
      </c>
      <c r="P47" s="30">
        <v>133.5</v>
      </c>
      <c r="Q47" s="30">
        <v>132.5</v>
      </c>
      <c r="R47" s="102">
        <f>+((R46/R48)/7)*1000</f>
        <v>134.17465926299849</v>
      </c>
      <c r="S47" s="63"/>
      <c r="T47" s="63"/>
    </row>
    <row r="48" spans="1:30" ht="33.75" customHeight="1" x14ac:dyDescent="0.25">
      <c r="A48" s="94" t="s">
        <v>20</v>
      </c>
      <c r="B48" s="83">
        <v>634</v>
      </c>
      <c r="C48" s="34">
        <v>633</v>
      </c>
      <c r="D48" s="34">
        <v>173</v>
      </c>
      <c r="E48" s="34">
        <v>621</v>
      </c>
      <c r="F48" s="34">
        <v>618</v>
      </c>
      <c r="G48" s="34">
        <v>630</v>
      </c>
      <c r="H48" s="34"/>
      <c r="I48" s="103">
        <f>SUM(B48:H48)</f>
        <v>3309</v>
      </c>
      <c r="J48" s="64"/>
      <c r="K48" s="94" t="s">
        <v>20</v>
      </c>
      <c r="L48" s="106">
        <v>56</v>
      </c>
      <c r="M48" s="65">
        <v>56</v>
      </c>
      <c r="N48" s="65">
        <v>10</v>
      </c>
      <c r="O48" s="65">
        <v>52</v>
      </c>
      <c r="P48" s="65">
        <v>56</v>
      </c>
      <c r="Q48" s="65">
        <v>53</v>
      </c>
      <c r="R48" s="112">
        <f>SUM(L48:Q48)</f>
        <v>283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100.2354</v>
      </c>
      <c r="C49" s="38">
        <f t="shared" si="17"/>
        <v>100.07730000000001</v>
      </c>
      <c r="D49" s="38">
        <f t="shared" si="17"/>
        <v>27.351300000000002</v>
      </c>
      <c r="E49" s="38">
        <f t="shared" si="17"/>
        <v>98.180099999999996</v>
      </c>
      <c r="F49" s="38">
        <f t="shared" si="17"/>
        <v>97.705799999999996</v>
      </c>
      <c r="G49" s="38">
        <f t="shared" si="17"/>
        <v>99.602999999999994</v>
      </c>
      <c r="H49" s="38">
        <f t="shared" si="17"/>
        <v>0</v>
      </c>
      <c r="I49" s="104">
        <f>((I46*1000)/I48)/7</f>
        <v>158.1</v>
      </c>
      <c r="K49" s="95" t="s">
        <v>21</v>
      </c>
      <c r="L49" s="84">
        <f t="shared" ref="L49:Q49" si="18">((L48*L47)*7/1000-L39-L40)/5</f>
        <v>7.5840000000000005</v>
      </c>
      <c r="M49" s="38">
        <f t="shared" si="18"/>
        <v>7.5840000000000005</v>
      </c>
      <c r="N49" s="38">
        <f t="shared" si="18"/>
        <v>1.41</v>
      </c>
      <c r="O49" s="38">
        <f t="shared" si="18"/>
        <v>6.9479999999999986</v>
      </c>
      <c r="P49" s="38">
        <f t="shared" si="18"/>
        <v>7.4263999999999992</v>
      </c>
      <c r="Q49" s="38">
        <f t="shared" si="18"/>
        <v>7.0314999999999994</v>
      </c>
      <c r="R49" s="113">
        <f>((R46*1000)/R48)/7</f>
        <v>134.17465926299849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701.64779999999996</v>
      </c>
      <c r="C50" s="42">
        <f t="shared" si="19"/>
        <v>700.54110000000003</v>
      </c>
      <c r="D50" s="42">
        <f t="shared" si="19"/>
        <v>191.45910000000001</v>
      </c>
      <c r="E50" s="42">
        <f t="shared" si="19"/>
        <v>687.26069999999993</v>
      </c>
      <c r="F50" s="42">
        <f t="shared" si="19"/>
        <v>683.94060000000002</v>
      </c>
      <c r="G50" s="42">
        <f t="shared" si="19"/>
        <v>697.221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52.92</v>
      </c>
      <c r="M50" s="42">
        <f t="shared" si="20"/>
        <v>52.92</v>
      </c>
      <c r="N50" s="42">
        <f t="shared" si="20"/>
        <v>9.4499999999999993</v>
      </c>
      <c r="O50" s="42">
        <f t="shared" si="20"/>
        <v>49.14</v>
      </c>
      <c r="P50" s="42">
        <f t="shared" si="20"/>
        <v>52.332000000000001</v>
      </c>
      <c r="Q50" s="42">
        <f t="shared" si="20"/>
        <v>49.157499999999999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158.1</v>
      </c>
      <c r="C51" s="47">
        <f t="shared" si="21"/>
        <v>158.10000000000005</v>
      </c>
      <c r="D51" s="47">
        <f t="shared" si="21"/>
        <v>158.10000000000005</v>
      </c>
      <c r="E51" s="47">
        <f t="shared" si="21"/>
        <v>158.1</v>
      </c>
      <c r="F51" s="47">
        <f t="shared" si="21"/>
        <v>158.09999999999997</v>
      </c>
      <c r="G51" s="47">
        <f t="shared" si="21"/>
        <v>158.09999999999997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134.94897959183675</v>
      </c>
      <c r="M51" s="47">
        <f t="shared" si="22"/>
        <v>134.94897959183675</v>
      </c>
      <c r="N51" s="47">
        <f t="shared" si="22"/>
        <v>134.28571428571428</v>
      </c>
      <c r="O51" s="47">
        <f t="shared" si="22"/>
        <v>134.89010989010987</v>
      </c>
      <c r="P51" s="47">
        <f t="shared" si="22"/>
        <v>133.41836734693877</v>
      </c>
      <c r="Q51" s="47">
        <f t="shared" si="22"/>
        <v>132.6145552560647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72" t="s">
        <v>70</v>
      </c>
      <c r="C55" s="473"/>
      <c r="D55" s="473"/>
      <c r="E55" s="473"/>
      <c r="F55" s="473"/>
      <c r="G55" s="474"/>
      <c r="H55" s="472" t="s">
        <v>71</v>
      </c>
      <c r="I55" s="473"/>
      <c r="J55" s="473"/>
      <c r="K55" s="473"/>
      <c r="L55" s="473"/>
      <c r="M55" s="474"/>
      <c r="N55" s="472" t="s">
        <v>8</v>
      </c>
      <c r="O55" s="473"/>
      <c r="P55" s="473"/>
      <c r="Q55" s="473"/>
      <c r="R55" s="473"/>
      <c r="S55" s="47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8.6</v>
      </c>
      <c r="D58" s="79">
        <v>2.5</v>
      </c>
      <c r="E58" s="79">
        <v>8.9</v>
      </c>
      <c r="F58" s="79">
        <v>8.9</v>
      </c>
      <c r="G58" s="221">
        <v>8.6</v>
      </c>
      <c r="H58" s="22">
        <v>8.8000000000000007</v>
      </c>
      <c r="I58" s="79">
        <v>8.6</v>
      </c>
      <c r="J58" s="79">
        <v>2.5</v>
      </c>
      <c r="K58" s="79">
        <v>8.6999999999999993</v>
      </c>
      <c r="L58" s="79">
        <v>8.6999999999999993</v>
      </c>
      <c r="M58" s="221">
        <v>8.6</v>
      </c>
      <c r="N58" s="22">
        <v>8.8000000000000007</v>
      </c>
      <c r="O58" s="79">
        <v>8.6</v>
      </c>
      <c r="P58" s="79">
        <v>2.5</v>
      </c>
      <c r="Q58" s="79">
        <v>8.6999999999999993</v>
      </c>
      <c r="R58" s="79">
        <v>8.6</v>
      </c>
      <c r="S58" s="221">
        <v>8.6</v>
      </c>
      <c r="T58" s="101">
        <f t="shared" ref="T58:T65" si="23">SUM(B58:S58)</f>
        <v>138.1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8.6</v>
      </c>
      <c r="D59" s="79">
        <v>2.5</v>
      </c>
      <c r="E59" s="79">
        <v>8.9</v>
      </c>
      <c r="F59" s="79">
        <v>8.9</v>
      </c>
      <c r="G59" s="221">
        <v>8.6</v>
      </c>
      <c r="H59" s="22">
        <v>8.8000000000000007</v>
      </c>
      <c r="I59" s="79">
        <v>8.6</v>
      </c>
      <c r="J59" s="79">
        <v>2.5</v>
      </c>
      <c r="K59" s="79">
        <v>8.6999999999999993</v>
      </c>
      <c r="L59" s="79">
        <v>8.6999999999999993</v>
      </c>
      <c r="M59" s="221">
        <v>8.6</v>
      </c>
      <c r="N59" s="22">
        <v>8.8000000000000007</v>
      </c>
      <c r="O59" s="79">
        <v>8.6</v>
      </c>
      <c r="P59" s="79">
        <v>2.5</v>
      </c>
      <c r="Q59" s="79">
        <v>8.6999999999999993</v>
      </c>
      <c r="R59" s="79">
        <v>8.6</v>
      </c>
      <c r="S59" s="221">
        <v>8.6</v>
      </c>
      <c r="T59" s="101">
        <f t="shared" si="23"/>
        <v>138.1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8.9</v>
      </c>
      <c r="C60" s="79">
        <v>8.6999999999999993</v>
      </c>
      <c r="D60" s="79">
        <v>2.2000000000000002</v>
      </c>
      <c r="E60" s="79">
        <v>8.9</v>
      </c>
      <c r="F60" s="79">
        <v>8.9</v>
      </c>
      <c r="G60" s="221">
        <v>8.6999999999999993</v>
      </c>
      <c r="H60" s="22">
        <v>8.8000000000000007</v>
      </c>
      <c r="I60" s="79">
        <v>8.6999999999999993</v>
      </c>
      <c r="J60" s="79">
        <v>2.4</v>
      </c>
      <c r="K60" s="79">
        <v>8.6999999999999993</v>
      </c>
      <c r="L60" s="79">
        <v>8.6999999999999993</v>
      </c>
      <c r="M60" s="221">
        <v>8.5</v>
      </c>
      <c r="N60" s="22">
        <v>8.6999999999999993</v>
      </c>
      <c r="O60" s="79">
        <v>8.5</v>
      </c>
      <c r="P60" s="79">
        <v>2.4</v>
      </c>
      <c r="Q60" s="79">
        <v>8.6999999999999993</v>
      </c>
      <c r="R60" s="79">
        <v>8.6</v>
      </c>
      <c r="S60" s="221">
        <v>8.6</v>
      </c>
      <c r="T60" s="101">
        <f t="shared" si="23"/>
        <v>137.60000000000002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8.9</v>
      </c>
      <c r="C61" s="79">
        <v>8.6999999999999993</v>
      </c>
      <c r="D61" s="79">
        <v>2.2000000000000002</v>
      </c>
      <c r="E61" s="79">
        <v>8.9</v>
      </c>
      <c r="F61" s="79">
        <v>8.9</v>
      </c>
      <c r="G61" s="221">
        <v>8.6999999999999993</v>
      </c>
      <c r="H61" s="22">
        <v>8.8000000000000007</v>
      </c>
      <c r="I61" s="79">
        <v>8.6999999999999993</v>
      </c>
      <c r="J61" s="79">
        <v>2.4</v>
      </c>
      <c r="K61" s="79">
        <v>8.6999999999999993</v>
      </c>
      <c r="L61" s="79">
        <v>8.6999999999999993</v>
      </c>
      <c r="M61" s="221">
        <v>8.5</v>
      </c>
      <c r="N61" s="22">
        <v>8.6999999999999993</v>
      </c>
      <c r="O61" s="79">
        <v>8.5</v>
      </c>
      <c r="P61" s="79">
        <v>2.4</v>
      </c>
      <c r="Q61" s="79">
        <v>8.6999999999999993</v>
      </c>
      <c r="R61" s="79">
        <v>8.6</v>
      </c>
      <c r="S61" s="221">
        <v>8.6</v>
      </c>
      <c r="T61" s="101">
        <f t="shared" si="23"/>
        <v>137.60000000000002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8.9</v>
      </c>
      <c r="C62" s="79">
        <v>8.6999999999999993</v>
      </c>
      <c r="D62" s="79">
        <v>2.2000000000000002</v>
      </c>
      <c r="E62" s="79">
        <v>8.9</v>
      </c>
      <c r="F62" s="79">
        <v>8.9</v>
      </c>
      <c r="G62" s="221">
        <v>8.6999999999999993</v>
      </c>
      <c r="H62" s="22">
        <v>8.9</v>
      </c>
      <c r="I62" s="79">
        <v>8.6999999999999993</v>
      </c>
      <c r="J62" s="79">
        <v>2.4</v>
      </c>
      <c r="K62" s="79">
        <v>8.6999999999999993</v>
      </c>
      <c r="L62" s="79">
        <v>8.6999999999999993</v>
      </c>
      <c r="M62" s="221">
        <v>8.6</v>
      </c>
      <c r="N62" s="22">
        <v>8.8000000000000007</v>
      </c>
      <c r="O62" s="79">
        <v>8.5</v>
      </c>
      <c r="P62" s="79">
        <v>2.5</v>
      </c>
      <c r="Q62" s="79">
        <v>8.8000000000000007</v>
      </c>
      <c r="R62" s="79">
        <v>8.6999999999999993</v>
      </c>
      <c r="S62" s="221">
        <v>8.6</v>
      </c>
      <c r="T62" s="101">
        <f t="shared" si="23"/>
        <v>138.19999999999999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8.9</v>
      </c>
      <c r="C63" s="79">
        <v>8.6999999999999993</v>
      </c>
      <c r="D63" s="79">
        <v>2.2999999999999998</v>
      </c>
      <c r="E63" s="79">
        <v>8.9</v>
      </c>
      <c r="F63" s="79">
        <v>8.9</v>
      </c>
      <c r="G63" s="221">
        <v>8.6999999999999993</v>
      </c>
      <c r="H63" s="22">
        <v>8.9</v>
      </c>
      <c r="I63" s="79">
        <v>8.6999999999999993</v>
      </c>
      <c r="J63" s="79">
        <v>2.5</v>
      </c>
      <c r="K63" s="79">
        <v>8.6999999999999993</v>
      </c>
      <c r="L63" s="79">
        <v>8.6999999999999993</v>
      </c>
      <c r="M63" s="221">
        <v>8.6</v>
      </c>
      <c r="N63" s="22">
        <v>8.8000000000000007</v>
      </c>
      <c r="O63" s="79">
        <v>8.5</v>
      </c>
      <c r="P63" s="79">
        <v>2.5</v>
      </c>
      <c r="Q63" s="79">
        <v>8.8000000000000007</v>
      </c>
      <c r="R63" s="79">
        <v>8.6999999999999993</v>
      </c>
      <c r="S63" s="221">
        <v>8.6</v>
      </c>
      <c r="T63" s="101">
        <f t="shared" si="23"/>
        <v>138.39999999999998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8.9</v>
      </c>
      <c r="C64" s="79">
        <v>8.8000000000000007</v>
      </c>
      <c r="D64" s="79">
        <v>2.2999999999999998</v>
      </c>
      <c r="E64" s="79">
        <v>8.9</v>
      </c>
      <c r="F64" s="79">
        <v>8.9</v>
      </c>
      <c r="G64" s="221">
        <v>8.6999999999999993</v>
      </c>
      <c r="H64" s="22">
        <v>8.9</v>
      </c>
      <c r="I64" s="79">
        <v>8.6999999999999993</v>
      </c>
      <c r="J64" s="79">
        <v>2.5</v>
      </c>
      <c r="K64" s="79">
        <v>8.8000000000000007</v>
      </c>
      <c r="L64" s="79">
        <v>8.8000000000000007</v>
      </c>
      <c r="M64" s="221">
        <v>8.6</v>
      </c>
      <c r="N64" s="22">
        <v>8.8000000000000007</v>
      </c>
      <c r="O64" s="79">
        <v>8.5</v>
      </c>
      <c r="P64" s="79">
        <v>2.5</v>
      </c>
      <c r="Q64" s="79">
        <v>8.8000000000000007</v>
      </c>
      <c r="R64" s="79">
        <v>8.6999999999999993</v>
      </c>
      <c r="S64" s="221">
        <v>8.6</v>
      </c>
      <c r="T64" s="101">
        <f t="shared" si="23"/>
        <v>138.69999999999996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62.3</v>
      </c>
      <c r="C65" s="27">
        <f t="shared" ref="C65:S65" si="24">SUM(C58:C64)</f>
        <v>60.8</v>
      </c>
      <c r="D65" s="27">
        <f t="shared" si="24"/>
        <v>16.200000000000003</v>
      </c>
      <c r="E65" s="27">
        <f t="shared" si="24"/>
        <v>62.3</v>
      </c>
      <c r="F65" s="27">
        <f t="shared" si="24"/>
        <v>62.3</v>
      </c>
      <c r="G65" s="28">
        <f t="shared" si="24"/>
        <v>60.7</v>
      </c>
      <c r="H65" s="26">
        <f t="shared" si="24"/>
        <v>61.9</v>
      </c>
      <c r="I65" s="27">
        <f t="shared" si="24"/>
        <v>60.7</v>
      </c>
      <c r="J65" s="27">
        <f t="shared" si="24"/>
        <v>17.200000000000003</v>
      </c>
      <c r="K65" s="27">
        <f t="shared" si="24"/>
        <v>61</v>
      </c>
      <c r="L65" s="27">
        <f t="shared" si="24"/>
        <v>61</v>
      </c>
      <c r="M65" s="28">
        <f t="shared" si="24"/>
        <v>60.000000000000007</v>
      </c>
      <c r="N65" s="26">
        <f t="shared" si="24"/>
        <v>61.399999999999991</v>
      </c>
      <c r="O65" s="27">
        <f t="shared" si="24"/>
        <v>59.7</v>
      </c>
      <c r="P65" s="27">
        <f t="shared" si="24"/>
        <v>17.3</v>
      </c>
      <c r="Q65" s="27">
        <f t="shared" si="24"/>
        <v>61.199999999999989</v>
      </c>
      <c r="R65" s="27">
        <f t="shared" si="24"/>
        <v>60.5</v>
      </c>
      <c r="S65" s="28">
        <f t="shared" si="24"/>
        <v>60.2</v>
      </c>
      <c r="T65" s="101">
        <f t="shared" si="23"/>
        <v>966.7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135</v>
      </c>
      <c r="O66" s="30">
        <v>135.5</v>
      </c>
      <c r="P66" s="30">
        <v>137.5</v>
      </c>
      <c r="Q66" s="30">
        <v>134.5</v>
      </c>
      <c r="R66" s="30">
        <v>135</v>
      </c>
      <c r="S66" s="31">
        <v>134.5</v>
      </c>
      <c r="T66" s="102">
        <f>+((T65/T67)/7)*1000</f>
        <v>135.52502453385674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65</v>
      </c>
      <c r="C67" s="65">
        <v>63</v>
      </c>
      <c r="D67" s="65">
        <v>17</v>
      </c>
      <c r="E67" s="65">
        <v>65</v>
      </c>
      <c r="F67" s="65">
        <v>65</v>
      </c>
      <c r="G67" s="223">
        <v>64</v>
      </c>
      <c r="H67" s="222">
        <v>65</v>
      </c>
      <c r="I67" s="65">
        <v>64</v>
      </c>
      <c r="J67" s="65">
        <v>18</v>
      </c>
      <c r="K67" s="65">
        <v>65</v>
      </c>
      <c r="L67" s="65">
        <v>65</v>
      </c>
      <c r="M67" s="223">
        <v>64</v>
      </c>
      <c r="N67" s="222">
        <v>65</v>
      </c>
      <c r="O67" s="65">
        <v>63</v>
      </c>
      <c r="P67" s="65">
        <v>18</v>
      </c>
      <c r="Q67" s="65">
        <v>65</v>
      </c>
      <c r="R67" s="65">
        <v>64</v>
      </c>
      <c r="S67" s="223">
        <v>64</v>
      </c>
      <c r="T67" s="112">
        <f>SUM(B67:S67)</f>
        <v>1019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8.907</v>
      </c>
      <c r="C68" s="38">
        <f t="shared" ref="C68:S68" si="25">((C67*C66)*7/1000-C58-C59)/5</f>
        <v>8.7315999999999985</v>
      </c>
      <c r="D68" s="38">
        <f t="shared" si="25"/>
        <v>2.2368000000000001</v>
      </c>
      <c r="E68" s="38">
        <f t="shared" si="25"/>
        <v>8.907</v>
      </c>
      <c r="F68" s="38">
        <f t="shared" si="25"/>
        <v>8.907</v>
      </c>
      <c r="G68" s="39">
        <f t="shared" si="25"/>
        <v>8.7007999999999992</v>
      </c>
      <c r="H68" s="37">
        <f t="shared" si="25"/>
        <v>8.8559999999999999</v>
      </c>
      <c r="I68" s="38">
        <f t="shared" si="25"/>
        <v>8.7007999999999992</v>
      </c>
      <c r="J68" s="38">
        <f t="shared" si="25"/>
        <v>2.4523999999999999</v>
      </c>
      <c r="K68" s="38">
        <f t="shared" si="25"/>
        <v>8.7139999999999986</v>
      </c>
      <c r="L68" s="38">
        <f t="shared" si="25"/>
        <v>8.7139999999999986</v>
      </c>
      <c r="M68" s="39">
        <f t="shared" si="25"/>
        <v>8.566399999999998</v>
      </c>
      <c r="N68" s="37">
        <f t="shared" si="25"/>
        <v>8.7650000000000006</v>
      </c>
      <c r="O68" s="38">
        <f t="shared" si="25"/>
        <v>8.511099999999999</v>
      </c>
      <c r="P68" s="38">
        <f t="shared" si="25"/>
        <v>2.4649999999999999</v>
      </c>
      <c r="Q68" s="38">
        <f t="shared" si="25"/>
        <v>8.7594999999999992</v>
      </c>
      <c r="R68" s="38">
        <f t="shared" si="25"/>
        <v>8.6559999999999988</v>
      </c>
      <c r="S68" s="39">
        <f t="shared" si="25"/>
        <v>8.6112000000000002</v>
      </c>
      <c r="T68" s="116">
        <f>((T65*1000)/T67)/7</f>
        <v>135.52502453385674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62.335000000000001</v>
      </c>
      <c r="C69" s="42">
        <f>((C67*C66)*7)/1000</f>
        <v>60.857999999999997</v>
      </c>
      <c r="D69" s="42">
        <f>((D67*D66)*7)/1000</f>
        <v>16.184000000000001</v>
      </c>
      <c r="E69" s="42">
        <f t="shared" ref="E69:R69" si="26">((E67*E66)*7)/1000</f>
        <v>62.335000000000001</v>
      </c>
      <c r="F69" s="42">
        <f t="shared" si="26"/>
        <v>62.335000000000001</v>
      </c>
      <c r="G69" s="87">
        <f t="shared" si="26"/>
        <v>60.704000000000001</v>
      </c>
      <c r="H69" s="41">
        <f t="shared" si="26"/>
        <v>61.88</v>
      </c>
      <c r="I69" s="42">
        <f t="shared" si="26"/>
        <v>60.704000000000001</v>
      </c>
      <c r="J69" s="42">
        <f t="shared" si="26"/>
        <v>17.262</v>
      </c>
      <c r="K69" s="42">
        <f t="shared" si="26"/>
        <v>60.97</v>
      </c>
      <c r="L69" s="42">
        <f t="shared" si="26"/>
        <v>60.97</v>
      </c>
      <c r="M69" s="87">
        <f t="shared" si="26"/>
        <v>60.031999999999996</v>
      </c>
      <c r="N69" s="41">
        <f t="shared" si="26"/>
        <v>61.424999999999997</v>
      </c>
      <c r="O69" s="42">
        <f t="shared" si="26"/>
        <v>59.755499999999998</v>
      </c>
      <c r="P69" s="42">
        <f t="shared" si="26"/>
        <v>17.324999999999999</v>
      </c>
      <c r="Q69" s="42">
        <f t="shared" si="26"/>
        <v>61.197499999999998</v>
      </c>
      <c r="R69" s="42">
        <f t="shared" si="26"/>
        <v>60.48</v>
      </c>
      <c r="S69" s="87">
        <f>((S67*S66)*7)/1000</f>
        <v>60.256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136.92307692307691</v>
      </c>
      <c r="C70" s="47">
        <f>+(C65/C67)/7*1000</f>
        <v>137.86848072562358</v>
      </c>
      <c r="D70" s="47">
        <f>+(D65/D67)/7*1000</f>
        <v>136.13445378151263</v>
      </c>
      <c r="E70" s="47">
        <f t="shared" ref="E70:R70" si="27">+(E65/E67)/7*1000</f>
        <v>136.92307692307691</v>
      </c>
      <c r="F70" s="47">
        <f t="shared" si="27"/>
        <v>136.92307692307691</v>
      </c>
      <c r="G70" s="48">
        <f t="shared" si="27"/>
        <v>135.49107142857144</v>
      </c>
      <c r="H70" s="46">
        <f t="shared" si="27"/>
        <v>136.04395604395606</v>
      </c>
      <c r="I70" s="47">
        <f t="shared" si="27"/>
        <v>135.49107142857144</v>
      </c>
      <c r="J70" s="47">
        <f t="shared" si="27"/>
        <v>136.50793650793653</v>
      </c>
      <c r="K70" s="47">
        <f t="shared" si="27"/>
        <v>134.06593406593407</v>
      </c>
      <c r="L70" s="47">
        <f t="shared" si="27"/>
        <v>134.06593406593407</v>
      </c>
      <c r="M70" s="48">
        <f t="shared" si="27"/>
        <v>133.92857142857144</v>
      </c>
      <c r="N70" s="46">
        <f t="shared" si="27"/>
        <v>134.94505494505492</v>
      </c>
      <c r="O70" s="47">
        <f t="shared" si="27"/>
        <v>135.37414965986397</v>
      </c>
      <c r="P70" s="47">
        <f t="shared" si="27"/>
        <v>137.30158730158732</v>
      </c>
      <c r="Q70" s="47">
        <f t="shared" si="27"/>
        <v>134.50549450549448</v>
      </c>
      <c r="R70" s="47">
        <f t="shared" si="27"/>
        <v>135.04464285714286</v>
      </c>
      <c r="S70" s="48">
        <f>+(S65/S67)/7*1000</f>
        <v>134.375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A6B53-2238-43F4-A4D4-7234B819538C}">
  <dimension ref="A1:AQ239"/>
  <sheetViews>
    <sheetView view="pageBreakPreview" topLeftCell="A46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410"/>
      <c r="E3" s="410"/>
      <c r="F3" s="410"/>
      <c r="G3" s="410"/>
      <c r="H3" s="410"/>
      <c r="I3" s="410"/>
      <c r="J3" s="410"/>
      <c r="K3" s="410"/>
      <c r="L3" s="410"/>
      <c r="M3" s="410"/>
      <c r="N3" s="410"/>
      <c r="O3" s="410"/>
      <c r="P3" s="410"/>
      <c r="Q3" s="410"/>
      <c r="R3" s="410"/>
      <c r="S3" s="410"/>
      <c r="T3" s="410"/>
      <c r="U3" s="410"/>
      <c r="V3" s="410"/>
      <c r="W3" s="410"/>
      <c r="X3" s="410"/>
      <c r="Y3" s="2"/>
      <c r="Z3" s="2"/>
      <c r="AA3" s="2"/>
      <c r="AB3" s="2"/>
      <c r="AC3" s="2"/>
      <c r="AD3" s="41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0" t="s">
        <v>1</v>
      </c>
      <c r="B9" s="410"/>
      <c r="C9" s="410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0"/>
      <c r="B10" s="410"/>
      <c r="C10" s="41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0" t="s">
        <v>4</v>
      </c>
      <c r="B11" s="410"/>
      <c r="C11" s="410"/>
      <c r="D11" s="1"/>
      <c r="E11" s="411">
        <v>2</v>
      </c>
      <c r="F11" s="1"/>
      <c r="G11" s="1"/>
      <c r="H11" s="1"/>
      <c r="I11" s="1"/>
      <c r="J11" s="1"/>
      <c r="K11" s="461" t="s">
        <v>147</v>
      </c>
      <c r="L11" s="461"/>
      <c r="M11" s="412"/>
      <c r="N11" s="41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0"/>
      <c r="B12" s="410"/>
      <c r="C12" s="410"/>
      <c r="D12" s="1"/>
      <c r="E12" s="5"/>
      <c r="F12" s="1"/>
      <c r="G12" s="1"/>
      <c r="H12" s="1"/>
      <c r="I12" s="1"/>
      <c r="J12" s="1"/>
      <c r="K12" s="412"/>
      <c r="L12" s="412"/>
      <c r="M12" s="412"/>
      <c r="N12" s="41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0"/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2"/>
      <c r="M13" s="412"/>
      <c r="N13" s="412"/>
      <c r="O13" s="412"/>
      <c r="P13" s="412"/>
      <c r="Q13" s="412"/>
      <c r="R13" s="412"/>
      <c r="S13" s="412"/>
      <c r="T13" s="412"/>
      <c r="U13" s="412"/>
      <c r="V13" s="412"/>
      <c r="W13" s="1"/>
      <c r="X13" s="1"/>
      <c r="Y13" s="1"/>
    </row>
    <row r="14" spans="1:30" s="3" customFormat="1" ht="27" thickBot="1" x14ac:dyDescent="0.3">
      <c r="A14" s="41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7"/>
      <c r="F15" s="467"/>
      <c r="G15" s="468"/>
      <c r="H15" s="475" t="s">
        <v>71</v>
      </c>
      <c r="I15" s="476"/>
      <c r="J15" s="476"/>
      <c r="K15" s="476"/>
      <c r="L15" s="476"/>
      <c r="M15" s="477"/>
      <c r="N15" s="469" t="s">
        <v>8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120.37675120000002</v>
      </c>
      <c r="C18" s="23">
        <v>117.82461120000001</v>
      </c>
      <c r="D18" s="23">
        <v>31.8732352</v>
      </c>
      <c r="E18" s="23">
        <v>120.6093192</v>
      </c>
      <c r="F18" s="122">
        <v>120.336428</v>
      </c>
      <c r="G18" s="24">
        <v>119.84933840000001</v>
      </c>
      <c r="H18" s="23">
        <v>121.0981536</v>
      </c>
      <c r="I18" s="23">
        <v>120.92967920000004</v>
      </c>
      <c r="J18" s="23">
        <v>32.189448000000006</v>
      </c>
      <c r="K18" s="23">
        <v>121.09608</v>
      </c>
      <c r="L18" s="23">
        <v>120.89746800000005</v>
      </c>
      <c r="M18" s="23">
        <v>120.96170800000002</v>
      </c>
      <c r="N18" s="22">
        <v>121.18672399999998</v>
      </c>
      <c r="O18" s="23">
        <v>121.88661199999999</v>
      </c>
      <c r="P18" s="23">
        <v>33.018412000000012</v>
      </c>
      <c r="Q18" s="23">
        <v>120.73728800000001</v>
      </c>
      <c r="R18" s="23">
        <v>120.28895920000002</v>
      </c>
      <c r="S18" s="24">
        <v>120.82733600000003</v>
      </c>
      <c r="T18" s="25">
        <f t="shared" ref="T18:T25" si="0">SUM(B18:S18)</f>
        <v>1905.9875512000001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120.37675120000002</v>
      </c>
      <c r="C19" s="23">
        <v>117.82461120000001</v>
      </c>
      <c r="D19" s="23">
        <v>31.8732352</v>
      </c>
      <c r="E19" s="23">
        <v>120.6093192</v>
      </c>
      <c r="F19" s="122">
        <v>120.336428</v>
      </c>
      <c r="G19" s="24">
        <v>119.84933840000001</v>
      </c>
      <c r="H19" s="23">
        <v>121.0981536</v>
      </c>
      <c r="I19" s="23">
        <v>120.92967920000004</v>
      </c>
      <c r="J19" s="23">
        <v>32.189448000000006</v>
      </c>
      <c r="K19" s="23">
        <v>121.09608</v>
      </c>
      <c r="L19" s="23">
        <v>120.89746800000005</v>
      </c>
      <c r="M19" s="23">
        <v>120.96170800000002</v>
      </c>
      <c r="N19" s="22">
        <v>121.18672399999998</v>
      </c>
      <c r="O19" s="23">
        <v>121.88661199999999</v>
      </c>
      <c r="P19" s="23">
        <v>33.018412000000012</v>
      </c>
      <c r="Q19" s="23">
        <v>120.73728800000001</v>
      </c>
      <c r="R19" s="23">
        <v>120.28895920000002</v>
      </c>
      <c r="S19" s="24">
        <v>120.82733600000003</v>
      </c>
      <c r="T19" s="25">
        <f t="shared" si="0"/>
        <v>1905.9875512000001</v>
      </c>
      <c r="V19" s="2"/>
      <c r="W19" s="19"/>
    </row>
    <row r="20" spans="1:32" ht="39.75" customHeight="1" x14ac:dyDescent="0.25">
      <c r="A20" s="91" t="s">
        <v>14</v>
      </c>
      <c r="B20" s="76">
        <v>119.42929951999997</v>
      </c>
      <c r="C20" s="23">
        <v>117.32199551999997</v>
      </c>
      <c r="D20" s="23">
        <v>31.938705919999997</v>
      </c>
      <c r="E20" s="23">
        <v>119.78315232000003</v>
      </c>
      <c r="F20" s="122">
        <v>119.66886880000001</v>
      </c>
      <c r="G20" s="24">
        <v>118.29962464</v>
      </c>
      <c r="H20" s="23">
        <v>120.48137855999997</v>
      </c>
      <c r="I20" s="23">
        <v>120.32532832</v>
      </c>
      <c r="J20" s="23">
        <v>32.035660800000002</v>
      </c>
      <c r="K20" s="23">
        <v>120.48220799999997</v>
      </c>
      <c r="L20" s="23">
        <v>120.33821279999999</v>
      </c>
      <c r="M20" s="23">
        <v>120.31251679999998</v>
      </c>
      <c r="N20" s="22">
        <v>120.6693904</v>
      </c>
      <c r="O20" s="23">
        <v>121.0597552</v>
      </c>
      <c r="P20" s="23">
        <v>32.821275199999988</v>
      </c>
      <c r="Q20" s="23">
        <v>120.17884479999998</v>
      </c>
      <c r="R20" s="23">
        <v>119.68785631999999</v>
      </c>
      <c r="S20" s="24">
        <v>119.69594559999999</v>
      </c>
      <c r="T20" s="25">
        <f t="shared" si="0"/>
        <v>1894.5300195199998</v>
      </c>
      <c r="V20" s="2"/>
      <c r="W20" s="19"/>
    </row>
    <row r="21" spans="1:32" ht="39.950000000000003" customHeight="1" x14ac:dyDescent="0.25">
      <c r="A21" s="92" t="s">
        <v>15</v>
      </c>
      <c r="B21" s="76">
        <v>119.42929951999997</v>
      </c>
      <c r="C21" s="23">
        <v>117.32199551999997</v>
      </c>
      <c r="D21" s="23">
        <v>31.938705919999997</v>
      </c>
      <c r="E21" s="23">
        <v>119.78315232000003</v>
      </c>
      <c r="F21" s="122">
        <v>119.66886880000001</v>
      </c>
      <c r="G21" s="24">
        <v>118.29962464</v>
      </c>
      <c r="H21" s="23">
        <v>120.48137855999997</v>
      </c>
      <c r="I21" s="23">
        <v>120.32532832</v>
      </c>
      <c r="J21" s="23">
        <v>32.035660800000002</v>
      </c>
      <c r="K21" s="23">
        <v>120.48220799999997</v>
      </c>
      <c r="L21" s="23">
        <v>120.33821279999999</v>
      </c>
      <c r="M21" s="23">
        <v>120.31251679999998</v>
      </c>
      <c r="N21" s="22">
        <v>120.6693904</v>
      </c>
      <c r="O21" s="23">
        <v>121.0597552</v>
      </c>
      <c r="P21" s="23">
        <v>32.821275199999988</v>
      </c>
      <c r="Q21" s="23">
        <v>120.17884479999998</v>
      </c>
      <c r="R21" s="23">
        <v>119.68785631999999</v>
      </c>
      <c r="S21" s="24">
        <v>119.69594559999999</v>
      </c>
      <c r="T21" s="25">
        <f t="shared" si="0"/>
        <v>1894.5300195199998</v>
      </c>
      <c r="V21" s="2"/>
      <c r="W21" s="19"/>
    </row>
    <row r="22" spans="1:32" ht="39.950000000000003" customHeight="1" x14ac:dyDescent="0.25">
      <c r="A22" s="91" t="s">
        <v>16</v>
      </c>
      <c r="B22" s="76">
        <v>119.42929951999997</v>
      </c>
      <c r="C22" s="23">
        <v>117.32199551999997</v>
      </c>
      <c r="D22" s="23">
        <v>31.938705919999997</v>
      </c>
      <c r="E22" s="23">
        <v>119.78315232000003</v>
      </c>
      <c r="F22" s="122">
        <v>119.66886880000001</v>
      </c>
      <c r="G22" s="24">
        <v>118.29962464</v>
      </c>
      <c r="H22" s="23">
        <v>120.48137855999997</v>
      </c>
      <c r="I22" s="23">
        <v>120.32532832</v>
      </c>
      <c r="J22" s="23">
        <v>32.035660800000002</v>
      </c>
      <c r="K22" s="23">
        <v>120.48220799999997</v>
      </c>
      <c r="L22" s="23">
        <v>120.33821279999999</v>
      </c>
      <c r="M22" s="23">
        <v>120.31251679999998</v>
      </c>
      <c r="N22" s="22">
        <v>120.6693904</v>
      </c>
      <c r="O22" s="23">
        <v>121.0597552</v>
      </c>
      <c r="P22" s="23">
        <v>32.821275199999988</v>
      </c>
      <c r="Q22" s="23">
        <v>120.17884479999998</v>
      </c>
      <c r="R22" s="23">
        <v>119.68785631999999</v>
      </c>
      <c r="S22" s="24">
        <v>119.69594559999999</v>
      </c>
      <c r="T22" s="25">
        <f t="shared" si="0"/>
        <v>1894.5300195199998</v>
      </c>
      <c r="V22" s="2"/>
      <c r="W22" s="19"/>
    </row>
    <row r="23" spans="1:32" ht="39.950000000000003" customHeight="1" x14ac:dyDescent="0.25">
      <c r="A23" s="92" t="s">
        <v>17</v>
      </c>
      <c r="B23" s="76">
        <v>119.42929951999997</v>
      </c>
      <c r="C23" s="23">
        <v>117.32199551999997</v>
      </c>
      <c r="D23" s="23">
        <v>31.938705919999997</v>
      </c>
      <c r="E23" s="23">
        <v>119.78315232000003</v>
      </c>
      <c r="F23" s="122">
        <v>119.66886880000001</v>
      </c>
      <c r="G23" s="24">
        <v>118.29962464</v>
      </c>
      <c r="H23" s="23">
        <v>120.48137855999997</v>
      </c>
      <c r="I23" s="23">
        <v>120.32532832</v>
      </c>
      <c r="J23" s="23">
        <v>32.035660800000002</v>
      </c>
      <c r="K23" s="23">
        <v>120.48220799999997</v>
      </c>
      <c r="L23" s="23">
        <v>120.33821279999999</v>
      </c>
      <c r="M23" s="23">
        <v>120.31251679999998</v>
      </c>
      <c r="N23" s="22">
        <v>120.6693904</v>
      </c>
      <c r="O23" s="23">
        <v>121.0597552</v>
      </c>
      <c r="P23" s="23">
        <v>32.821275199999988</v>
      </c>
      <c r="Q23" s="23">
        <v>120.17884479999998</v>
      </c>
      <c r="R23" s="23">
        <v>119.68785631999999</v>
      </c>
      <c r="S23" s="24">
        <v>119.69594559999999</v>
      </c>
      <c r="T23" s="25">
        <f t="shared" si="0"/>
        <v>1894.5300195199998</v>
      </c>
      <c r="V23" s="2"/>
      <c r="W23" s="19"/>
    </row>
    <row r="24" spans="1:32" ht="39.950000000000003" customHeight="1" x14ac:dyDescent="0.25">
      <c r="A24" s="91" t="s">
        <v>18</v>
      </c>
      <c r="B24" s="76">
        <v>119.42929951999997</v>
      </c>
      <c r="C24" s="23">
        <v>117.32199551999997</v>
      </c>
      <c r="D24" s="23">
        <v>31.938705919999997</v>
      </c>
      <c r="E24" s="23">
        <v>119.78315232000003</v>
      </c>
      <c r="F24" s="122">
        <v>119.66886880000001</v>
      </c>
      <c r="G24" s="24">
        <v>118.29962464</v>
      </c>
      <c r="H24" s="23">
        <v>120.48137855999997</v>
      </c>
      <c r="I24" s="23">
        <v>120.32532832</v>
      </c>
      <c r="J24" s="23">
        <v>32.035660800000002</v>
      </c>
      <c r="K24" s="23">
        <v>120.48220799999997</v>
      </c>
      <c r="L24" s="23">
        <v>120.33821279999999</v>
      </c>
      <c r="M24" s="23">
        <v>120.31251679999998</v>
      </c>
      <c r="N24" s="22">
        <v>120.6693904</v>
      </c>
      <c r="O24" s="23">
        <v>121.0597552</v>
      </c>
      <c r="P24" s="23">
        <v>32.821275199999988</v>
      </c>
      <c r="Q24" s="23">
        <v>120.17884479999998</v>
      </c>
      <c r="R24" s="23">
        <v>119.68785631999999</v>
      </c>
      <c r="S24" s="24">
        <v>119.69594559999999</v>
      </c>
      <c r="T24" s="25">
        <f t="shared" si="0"/>
        <v>1894.5300195199998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837.89999999999986</v>
      </c>
      <c r="C25" s="27">
        <f t="shared" si="1"/>
        <v>822.25919999999985</v>
      </c>
      <c r="D25" s="27">
        <f t="shared" si="1"/>
        <v>223.43999999999997</v>
      </c>
      <c r="E25" s="27">
        <f t="shared" si="1"/>
        <v>840.13440000000003</v>
      </c>
      <c r="F25" s="27">
        <f t="shared" si="1"/>
        <v>839.01720000000012</v>
      </c>
      <c r="G25" s="228">
        <f t="shared" si="1"/>
        <v>831.19680000000017</v>
      </c>
      <c r="H25" s="27">
        <f t="shared" si="1"/>
        <v>844.60319999999979</v>
      </c>
      <c r="I25" s="27">
        <f t="shared" si="1"/>
        <v>843.4860000000001</v>
      </c>
      <c r="J25" s="27">
        <f t="shared" si="1"/>
        <v>224.55720000000008</v>
      </c>
      <c r="K25" s="27">
        <f t="shared" si="1"/>
        <v>844.6031999999999</v>
      </c>
      <c r="L25" s="27">
        <f t="shared" si="1"/>
        <v>843.48599999999999</v>
      </c>
      <c r="M25" s="27">
        <f t="shared" si="1"/>
        <v>843.48599999999999</v>
      </c>
      <c r="N25" s="26">
        <f>SUM(N18:N24)</f>
        <v>845.72039999999993</v>
      </c>
      <c r="O25" s="27">
        <f t="shared" ref="O25:Q25" si="2">SUM(O18:O24)</f>
        <v>849.072</v>
      </c>
      <c r="P25" s="27">
        <f t="shared" si="2"/>
        <v>230.14319999999998</v>
      </c>
      <c r="Q25" s="27">
        <f t="shared" si="2"/>
        <v>842.36879999999996</v>
      </c>
      <c r="R25" s="27">
        <f>SUM(R18:R24)</f>
        <v>839.01720000000012</v>
      </c>
      <c r="S25" s="28">
        <f t="shared" ref="S25" si="3">SUM(S18:S24)</f>
        <v>840.13439999999991</v>
      </c>
      <c r="T25" s="25">
        <f t="shared" si="0"/>
        <v>13284.625199999999</v>
      </c>
    </row>
    <row r="26" spans="1:32" s="2" customFormat="1" ht="36.75" customHeight="1" x14ac:dyDescent="0.25">
      <c r="A26" s="93" t="s">
        <v>19</v>
      </c>
      <c r="B26" s="208">
        <v>159.6</v>
      </c>
      <c r="C26" s="30">
        <v>159.6</v>
      </c>
      <c r="D26" s="30">
        <v>159.6</v>
      </c>
      <c r="E26" s="30">
        <v>159.6</v>
      </c>
      <c r="F26" s="30">
        <v>159.6</v>
      </c>
      <c r="G26" s="229">
        <v>159.6</v>
      </c>
      <c r="H26" s="30">
        <v>159.6</v>
      </c>
      <c r="I26" s="30">
        <v>159.6</v>
      </c>
      <c r="J26" s="30">
        <v>159.6</v>
      </c>
      <c r="K26" s="30">
        <v>159.6</v>
      </c>
      <c r="L26" s="30">
        <v>159.6</v>
      </c>
      <c r="M26" s="30">
        <v>159.6</v>
      </c>
      <c r="N26" s="29">
        <v>159.6</v>
      </c>
      <c r="O26" s="30">
        <v>159.6</v>
      </c>
      <c r="P26" s="30">
        <v>159.6</v>
      </c>
      <c r="Q26" s="30">
        <v>159.6</v>
      </c>
      <c r="R26" s="30">
        <v>159.6</v>
      </c>
      <c r="S26" s="31">
        <v>159.6</v>
      </c>
      <c r="T26" s="32">
        <f>+((T25/T27)/7)*1000</f>
        <v>159.6</v>
      </c>
    </row>
    <row r="27" spans="1:32" s="2" customFormat="1" ht="33" customHeight="1" x14ac:dyDescent="0.25">
      <c r="A27" s="94" t="s">
        <v>20</v>
      </c>
      <c r="B27" s="209">
        <v>750</v>
      </c>
      <c r="C27" s="34">
        <v>736</v>
      </c>
      <c r="D27" s="34">
        <v>200</v>
      </c>
      <c r="E27" s="34">
        <v>752</v>
      </c>
      <c r="F27" s="34">
        <v>751</v>
      </c>
      <c r="G27" s="230">
        <v>744</v>
      </c>
      <c r="H27" s="34">
        <v>756</v>
      </c>
      <c r="I27" s="34">
        <v>755</v>
      </c>
      <c r="J27" s="34">
        <v>201</v>
      </c>
      <c r="K27" s="34">
        <v>756</v>
      </c>
      <c r="L27" s="34">
        <v>755</v>
      </c>
      <c r="M27" s="34">
        <v>755</v>
      </c>
      <c r="N27" s="33">
        <v>757</v>
      </c>
      <c r="O27" s="34">
        <v>760</v>
      </c>
      <c r="P27" s="34">
        <v>206</v>
      </c>
      <c r="Q27" s="34">
        <v>754</v>
      </c>
      <c r="R27" s="34">
        <v>751</v>
      </c>
      <c r="S27" s="35">
        <v>752</v>
      </c>
      <c r="T27" s="36">
        <f>SUM(B27:S27)</f>
        <v>11891</v>
      </c>
      <c r="U27" s="2">
        <f>((T25*1000)/T27)/7</f>
        <v>159.6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119.42929951999997</v>
      </c>
      <c r="C28" s="84">
        <f t="shared" si="4"/>
        <v>117.32199551999997</v>
      </c>
      <c r="D28" s="84">
        <f t="shared" si="4"/>
        <v>31.938705919999997</v>
      </c>
      <c r="E28" s="84">
        <f t="shared" si="4"/>
        <v>119.78315232000003</v>
      </c>
      <c r="F28" s="84">
        <f t="shared" si="4"/>
        <v>119.66886880000001</v>
      </c>
      <c r="G28" s="84">
        <f t="shared" si="4"/>
        <v>118.29962464</v>
      </c>
      <c r="H28" s="84">
        <f t="shared" si="4"/>
        <v>120.48137855999997</v>
      </c>
      <c r="I28" s="84">
        <f t="shared" si="4"/>
        <v>120.32532832</v>
      </c>
      <c r="J28" s="84">
        <f t="shared" si="4"/>
        <v>32.035660800000002</v>
      </c>
      <c r="K28" s="84">
        <f t="shared" si="4"/>
        <v>120.48220799999997</v>
      </c>
      <c r="L28" s="84">
        <f t="shared" si="4"/>
        <v>120.33821279999999</v>
      </c>
      <c r="M28" s="84">
        <f t="shared" si="4"/>
        <v>120.31251679999998</v>
      </c>
      <c r="N28" s="84">
        <f t="shared" si="4"/>
        <v>120.6693904</v>
      </c>
      <c r="O28" s="84">
        <f t="shared" si="4"/>
        <v>121.0597552</v>
      </c>
      <c r="P28" s="84">
        <f t="shared" si="4"/>
        <v>32.821275199999988</v>
      </c>
      <c r="Q28" s="84">
        <f t="shared" si="4"/>
        <v>120.17884479999998</v>
      </c>
      <c r="R28" s="84">
        <f t="shared" si="4"/>
        <v>119.68785631999999</v>
      </c>
      <c r="S28" s="231">
        <f t="shared" si="4"/>
        <v>119.69594559999999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837.9</v>
      </c>
      <c r="C29" s="42">
        <f t="shared" si="5"/>
        <v>822.25919999999996</v>
      </c>
      <c r="D29" s="42">
        <f t="shared" si="5"/>
        <v>223.44</v>
      </c>
      <c r="E29" s="42">
        <f>((E27*E26)*7)/1000</f>
        <v>840.13440000000003</v>
      </c>
      <c r="F29" s="42">
        <f>((F27*F26)*7)/1000</f>
        <v>839.0172</v>
      </c>
      <c r="G29" s="232">
        <f>((G27*G26)*7)/1000</f>
        <v>831.19679999999994</v>
      </c>
      <c r="H29" s="42">
        <f t="shared" ref="H29" si="6">((H27*H26)*7)/1000</f>
        <v>844.6031999999999</v>
      </c>
      <c r="I29" s="42">
        <f>((I27*I26)*7)/1000</f>
        <v>843.48599999999999</v>
      </c>
      <c r="J29" s="42">
        <f t="shared" ref="J29:M29" si="7">((J27*J26)*7)/1000</f>
        <v>224.55719999999999</v>
      </c>
      <c r="K29" s="42">
        <f t="shared" si="7"/>
        <v>844.6031999999999</v>
      </c>
      <c r="L29" s="42">
        <f t="shared" si="7"/>
        <v>843.48599999999999</v>
      </c>
      <c r="M29" s="42">
        <f t="shared" si="7"/>
        <v>843.48599999999999</v>
      </c>
      <c r="N29" s="41">
        <f>((N27*N26)*7)/1000</f>
        <v>845.72040000000004</v>
      </c>
      <c r="O29" s="42">
        <f>((O27*O26)*7)/1000</f>
        <v>849.072</v>
      </c>
      <c r="P29" s="42">
        <f t="shared" ref="P29:S29" si="8">((P27*P26)*7)/1000</f>
        <v>230.14319999999998</v>
      </c>
      <c r="Q29" s="42">
        <f t="shared" si="8"/>
        <v>842.36879999999996</v>
      </c>
      <c r="R29" s="43">
        <f t="shared" si="8"/>
        <v>839.0172</v>
      </c>
      <c r="S29" s="44">
        <f t="shared" si="8"/>
        <v>840.13440000000003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159.59999999999997</v>
      </c>
      <c r="C30" s="47">
        <f t="shared" si="9"/>
        <v>159.59999999999997</v>
      </c>
      <c r="D30" s="47">
        <f t="shared" si="9"/>
        <v>159.59999999999997</v>
      </c>
      <c r="E30" s="47">
        <f>+(E25/E27)/7*1000</f>
        <v>159.6</v>
      </c>
      <c r="F30" s="47">
        <f t="shared" ref="F30:H30" si="10">+(F25/F27)/7*1000</f>
        <v>159.60000000000002</v>
      </c>
      <c r="G30" s="233">
        <f t="shared" si="10"/>
        <v>159.60000000000002</v>
      </c>
      <c r="H30" s="47">
        <f t="shared" si="10"/>
        <v>159.59999999999997</v>
      </c>
      <c r="I30" s="47">
        <f>+(I25/I27)/7*1000</f>
        <v>159.60000000000002</v>
      </c>
      <c r="J30" s="47">
        <f t="shared" ref="J30:M30" si="11">+(J25/J27)/7*1000</f>
        <v>159.60000000000005</v>
      </c>
      <c r="K30" s="47">
        <f t="shared" si="11"/>
        <v>159.6</v>
      </c>
      <c r="L30" s="47">
        <f t="shared" si="11"/>
        <v>159.6</v>
      </c>
      <c r="M30" s="47">
        <f t="shared" si="11"/>
        <v>159.6</v>
      </c>
      <c r="N30" s="46">
        <f>+(N25/N27)/7*1000</f>
        <v>159.6</v>
      </c>
      <c r="O30" s="47">
        <f t="shared" ref="O30:S30" si="12">+(O25/O27)/7*1000</f>
        <v>159.6</v>
      </c>
      <c r="P30" s="47">
        <f t="shared" si="12"/>
        <v>159.6</v>
      </c>
      <c r="Q30" s="47">
        <f t="shared" si="12"/>
        <v>159.6</v>
      </c>
      <c r="R30" s="47">
        <f t="shared" si="12"/>
        <v>159.60000000000002</v>
      </c>
      <c r="S30" s="48">
        <f t="shared" si="12"/>
        <v>159.6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2" t="s">
        <v>8</v>
      </c>
      <c r="M36" s="453"/>
      <c r="N36" s="453"/>
      <c r="O36" s="453"/>
      <c r="P36" s="453"/>
      <c r="Q36" s="45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99.508499999999998</v>
      </c>
      <c r="C39" s="79">
        <v>99.666450000000012</v>
      </c>
      <c r="D39" s="79">
        <v>25.745849999999997</v>
      </c>
      <c r="E39" s="79">
        <v>97.771049999999974</v>
      </c>
      <c r="F39" s="79">
        <v>97.297200000000004</v>
      </c>
      <c r="G39" s="79">
        <v>99.192599999999985</v>
      </c>
      <c r="H39" s="79"/>
      <c r="I39" s="101">
        <f t="shared" ref="I39:I46" si="13">SUM(B39:H39)</f>
        <v>519.18164999999999</v>
      </c>
      <c r="J39" s="138"/>
      <c r="K39" s="91" t="s">
        <v>12</v>
      </c>
      <c r="L39" s="79">
        <v>8.1</v>
      </c>
      <c r="M39" s="79">
        <v>7.7</v>
      </c>
      <c r="N39" s="79">
        <v>1.8</v>
      </c>
      <c r="O39" s="79">
        <v>6.9</v>
      </c>
      <c r="P39" s="79">
        <v>6.8</v>
      </c>
      <c r="Q39" s="79">
        <v>6.7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99.508499999999998</v>
      </c>
      <c r="C40" s="79">
        <v>99.666450000000012</v>
      </c>
      <c r="D40" s="79">
        <v>25.745849999999997</v>
      </c>
      <c r="E40" s="79">
        <v>97.771049999999974</v>
      </c>
      <c r="F40" s="79">
        <v>97.297200000000004</v>
      </c>
      <c r="G40" s="79">
        <v>99.192599999999985</v>
      </c>
      <c r="H40" s="79"/>
      <c r="I40" s="101">
        <f t="shared" si="13"/>
        <v>519.18164999999999</v>
      </c>
      <c r="J40" s="2"/>
      <c r="K40" s="92" t="s">
        <v>13</v>
      </c>
      <c r="L40" s="79">
        <v>8.1</v>
      </c>
      <c r="M40" s="79">
        <v>7.6</v>
      </c>
      <c r="N40" s="79">
        <v>1.7</v>
      </c>
      <c r="O40" s="79">
        <v>6.9</v>
      </c>
      <c r="P40" s="79">
        <v>6.6</v>
      </c>
      <c r="Q40" s="79">
        <v>6.5</v>
      </c>
      <c r="R40" s="101">
        <f t="shared" si="14"/>
        <v>37.4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>
        <v>99.508499999999998</v>
      </c>
      <c r="C41" s="79">
        <v>99.666450000000012</v>
      </c>
      <c r="D41" s="79">
        <v>25.745849999999997</v>
      </c>
      <c r="E41" s="79">
        <v>97.771049999999974</v>
      </c>
      <c r="F41" s="79">
        <v>97.297200000000004</v>
      </c>
      <c r="G41" s="79">
        <v>99.192599999999985</v>
      </c>
      <c r="H41" s="23"/>
      <c r="I41" s="101">
        <f t="shared" si="13"/>
        <v>519.18164999999999</v>
      </c>
      <c r="J41" s="2"/>
      <c r="K41" s="91" t="s">
        <v>14</v>
      </c>
      <c r="L41" s="79">
        <v>8.1</v>
      </c>
      <c r="M41" s="79">
        <v>7.6</v>
      </c>
      <c r="N41" s="79">
        <v>1.7</v>
      </c>
      <c r="O41" s="79">
        <v>6.9</v>
      </c>
      <c r="P41" s="79">
        <v>6.7</v>
      </c>
      <c r="Q41" s="79">
        <v>6.5</v>
      </c>
      <c r="R41" s="101">
        <f t="shared" si="14"/>
        <v>37.5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>
        <v>99.508499999999998</v>
      </c>
      <c r="C42" s="79">
        <v>99.666450000000012</v>
      </c>
      <c r="D42" s="79">
        <v>25.745849999999997</v>
      </c>
      <c r="E42" s="79">
        <v>97.771049999999974</v>
      </c>
      <c r="F42" s="79">
        <v>97.297200000000004</v>
      </c>
      <c r="G42" s="79">
        <v>99.192599999999985</v>
      </c>
      <c r="H42" s="79"/>
      <c r="I42" s="101">
        <f t="shared" si="13"/>
        <v>519.18164999999999</v>
      </c>
      <c r="J42" s="2"/>
      <c r="K42" s="92" t="s">
        <v>15</v>
      </c>
      <c r="L42" s="79">
        <v>8.1</v>
      </c>
      <c r="M42" s="79">
        <v>7.7</v>
      </c>
      <c r="N42" s="79">
        <v>1.7</v>
      </c>
      <c r="O42" s="79">
        <v>6.9</v>
      </c>
      <c r="P42" s="79">
        <v>6.7</v>
      </c>
      <c r="Q42" s="79">
        <v>6.5</v>
      </c>
      <c r="R42" s="101">
        <f t="shared" si="14"/>
        <v>37.599999999999994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>
        <v>99.508499999999998</v>
      </c>
      <c r="C43" s="79">
        <v>99.666450000000012</v>
      </c>
      <c r="D43" s="79">
        <v>25.745849999999997</v>
      </c>
      <c r="E43" s="79">
        <v>97.771049999999974</v>
      </c>
      <c r="F43" s="79">
        <v>97.297200000000004</v>
      </c>
      <c r="G43" s="79">
        <v>99.192599999999985</v>
      </c>
      <c r="H43" s="79"/>
      <c r="I43" s="101">
        <f t="shared" si="13"/>
        <v>519.18164999999999</v>
      </c>
      <c r="J43" s="2"/>
      <c r="K43" s="91" t="s">
        <v>16</v>
      </c>
      <c r="L43" s="79">
        <v>8.1</v>
      </c>
      <c r="M43" s="79">
        <v>7.7</v>
      </c>
      <c r="N43" s="79">
        <v>1.8</v>
      </c>
      <c r="O43" s="79">
        <v>6.9</v>
      </c>
      <c r="P43" s="79">
        <v>6.7</v>
      </c>
      <c r="Q43" s="79">
        <v>6.6</v>
      </c>
      <c r="R43" s="101">
        <f t="shared" si="14"/>
        <v>37.799999999999997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>
        <v>99.508499999999998</v>
      </c>
      <c r="C44" s="79">
        <v>99.666450000000012</v>
      </c>
      <c r="D44" s="79">
        <v>25.745849999999997</v>
      </c>
      <c r="E44" s="79">
        <v>97.771049999999974</v>
      </c>
      <c r="F44" s="79">
        <v>97.297200000000004</v>
      </c>
      <c r="G44" s="79">
        <v>99.192599999999985</v>
      </c>
      <c r="H44" s="79"/>
      <c r="I44" s="101">
        <f t="shared" si="13"/>
        <v>519.18164999999999</v>
      </c>
      <c r="J44" s="2"/>
      <c r="K44" s="92" t="s">
        <v>17</v>
      </c>
      <c r="L44" s="79">
        <v>8.1999999999999993</v>
      </c>
      <c r="M44" s="79">
        <v>7.7</v>
      </c>
      <c r="N44" s="79">
        <v>1.8</v>
      </c>
      <c r="O44" s="79">
        <v>6.9</v>
      </c>
      <c r="P44" s="79">
        <v>6.7</v>
      </c>
      <c r="Q44" s="79">
        <v>6.6</v>
      </c>
      <c r="R44" s="101">
        <f t="shared" si="14"/>
        <v>37.9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>
        <v>99.508499999999998</v>
      </c>
      <c r="C45" s="79">
        <v>99.666450000000012</v>
      </c>
      <c r="D45" s="79">
        <v>25.745849999999997</v>
      </c>
      <c r="E45" s="79">
        <v>97.771049999999974</v>
      </c>
      <c r="F45" s="79">
        <v>97.297200000000004</v>
      </c>
      <c r="G45" s="79">
        <v>99.192599999999985</v>
      </c>
      <c r="H45" s="79"/>
      <c r="I45" s="101">
        <f t="shared" si="13"/>
        <v>519.18164999999999</v>
      </c>
      <c r="J45" s="2"/>
      <c r="K45" s="91" t="s">
        <v>18</v>
      </c>
      <c r="L45" s="79">
        <v>8.1999999999999993</v>
      </c>
      <c r="M45" s="79">
        <v>7.7</v>
      </c>
      <c r="N45" s="79">
        <v>1.8</v>
      </c>
      <c r="O45" s="79">
        <v>7</v>
      </c>
      <c r="P45" s="79">
        <v>6.7</v>
      </c>
      <c r="Q45" s="79">
        <v>6.6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696.55950000000007</v>
      </c>
      <c r="C46" s="27">
        <f t="shared" si="15"/>
        <v>697.66515000000015</v>
      </c>
      <c r="D46" s="27">
        <f t="shared" si="15"/>
        <v>180.22094999999996</v>
      </c>
      <c r="E46" s="27">
        <f t="shared" si="15"/>
        <v>684.39734999999973</v>
      </c>
      <c r="F46" s="27">
        <f t="shared" si="15"/>
        <v>681.08039999999994</v>
      </c>
      <c r="G46" s="27">
        <f t="shared" si="15"/>
        <v>694.34819999999991</v>
      </c>
      <c r="H46" s="27">
        <f t="shared" si="15"/>
        <v>0</v>
      </c>
      <c r="I46" s="101">
        <f t="shared" si="13"/>
        <v>3634.2715499999995</v>
      </c>
      <c r="K46" s="77" t="s">
        <v>10</v>
      </c>
      <c r="L46" s="81">
        <f t="shared" ref="L46:Q46" si="16">SUM(L39:L45)</f>
        <v>56.900000000000006</v>
      </c>
      <c r="M46" s="27">
        <f t="shared" si="16"/>
        <v>53.7</v>
      </c>
      <c r="N46" s="27">
        <f t="shared" si="16"/>
        <v>12.300000000000002</v>
      </c>
      <c r="O46" s="27">
        <f t="shared" si="16"/>
        <v>48.4</v>
      </c>
      <c r="P46" s="27">
        <f t="shared" si="16"/>
        <v>46.900000000000006</v>
      </c>
      <c r="Q46" s="27">
        <f t="shared" si="16"/>
        <v>46</v>
      </c>
      <c r="R46" s="101">
        <f t="shared" si="14"/>
        <v>264.20000000000005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157.94999999999999</v>
      </c>
      <c r="C47" s="30">
        <v>157.94999999999999</v>
      </c>
      <c r="D47" s="30">
        <v>157.94999999999999</v>
      </c>
      <c r="E47" s="30">
        <v>157.94999999999999</v>
      </c>
      <c r="F47" s="30">
        <v>157.94999999999999</v>
      </c>
      <c r="G47" s="30">
        <v>157.94999999999999</v>
      </c>
      <c r="H47" s="30"/>
      <c r="I47" s="102">
        <f>+((I46/I48)/7)*1000</f>
        <v>157.94999999999999</v>
      </c>
      <c r="K47" s="110" t="s">
        <v>19</v>
      </c>
      <c r="L47" s="82">
        <v>135.5</v>
      </c>
      <c r="M47" s="30">
        <v>134.5</v>
      </c>
      <c r="N47" s="30">
        <v>135.5</v>
      </c>
      <c r="O47" s="30">
        <v>135.5</v>
      </c>
      <c r="P47" s="30">
        <v>134</v>
      </c>
      <c r="Q47" s="30">
        <v>131.5</v>
      </c>
      <c r="R47" s="102">
        <f>+((R46/R48)/7)*1000</f>
        <v>134.31621759023895</v>
      </c>
      <c r="S47" s="63"/>
      <c r="T47" s="63"/>
    </row>
    <row r="48" spans="1:30" ht="33.75" customHeight="1" x14ac:dyDescent="0.25">
      <c r="A48" s="94" t="s">
        <v>20</v>
      </c>
      <c r="B48" s="83">
        <v>630</v>
      </c>
      <c r="C48" s="34">
        <v>631</v>
      </c>
      <c r="D48" s="34">
        <v>163</v>
      </c>
      <c r="E48" s="34">
        <v>619</v>
      </c>
      <c r="F48" s="34">
        <v>616</v>
      </c>
      <c r="G48" s="34">
        <v>628</v>
      </c>
      <c r="H48" s="34"/>
      <c r="I48" s="103">
        <f>SUM(B48:H48)</f>
        <v>3287</v>
      </c>
      <c r="J48" s="64"/>
      <c r="K48" s="94" t="s">
        <v>20</v>
      </c>
      <c r="L48" s="106">
        <v>60</v>
      </c>
      <c r="M48" s="65">
        <v>57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281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99.508499999999998</v>
      </c>
      <c r="C49" s="38">
        <f t="shared" si="17"/>
        <v>99.666450000000012</v>
      </c>
      <c r="D49" s="38">
        <f t="shared" si="17"/>
        <v>25.745849999999997</v>
      </c>
      <c r="E49" s="38">
        <f t="shared" si="17"/>
        <v>97.771049999999974</v>
      </c>
      <c r="F49" s="38">
        <f t="shared" si="17"/>
        <v>97.297200000000004</v>
      </c>
      <c r="G49" s="38">
        <f t="shared" si="17"/>
        <v>99.192599999999985</v>
      </c>
      <c r="H49" s="38">
        <f t="shared" si="17"/>
        <v>0</v>
      </c>
      <c r="I49" s="104">
        <f>((I46*1000)/I48)/7</f>
        <v>157.94999999999999</v>
      </c>
      <c r="K49" s="95" t="s">
        <v>21</v>
      </c>
      <c r="L49" s="84">
        <f>((L48*L47)*7/1000-L39)/6</f>
        <v>8.1349999999999998</v>
      </c>
      <c r="M49" s="38">
        <f t="shared" ref="M49:Q49" si="18">((M48*M47)*7/1000-M39)/6</f>
        <v>7.6609166666666662</v>
      </c>
      <c r="N49" s="38">
        <f t="shared" si="18"/>
        <v>1.7550833333333333</v>
      </c>
      <c r="O49" s="38">
        <f t="shared" si="18"/>
        <v>6.9122500000000002</v>
      </c>
      <c r="P49" s="38">
        <f t="shared" si="18"/>
        <v>6.6833333333333336</v>
      </c>
      <c r="Q49" s="38">
        <f t="shared" si="18"/>
        <v>6.5541666666666663</v>
      </c>
      <c r="R49" s="113">
        <f>((R46*1000)/R48)/7</f>
        <v>134.31621759023898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696.55949999999996</v>
      </c>
      <c r="C50" s="42">
        <f t="shared" si="19"/>
        <v>697.66515000000004</v>
      </c>
      <c r="D50" s="42">
        <f t="shared" si="19"/>
        <v>180.22094999999999</v>
      </c>
      <c r="E50" s="42">
        <f t="shared" si="19"/>
        <v>684.39734999999985</v>
      </c>
      <c r="F50" s="42">
        <f t="shared" si="19"/>
        <v>681.08040000000005</v>
      </c>
      <c r="G50" s="42">
        <f t="shared" si="19"/>
        <v>694.34819999999991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56.91</v>
      </c>
      <c r="M50" s="42">
        <f t="shared" si="20"/>
        <v>53.665500000000002</v>
      </c>
      <c r="N50" s="42">
        <f t="shared" si="20"/>
        <v>12.330500000000001</v>
      </c>
      <c r="O50" s="42">
        <f t="shared" si="20"/>
        <v>48.3735</v>
      </c>
      <c r="P50" s="42">
        <f t="shared" si="20"/>
        <v>46.9</v>
      </c>
      <c r="Q50" s="42">
        <f t="shared" si="20"/>
        <v>46.024999999999999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157.95000000000002</v>
      </c>
      <c r="C51" s="47">
        <f t="shared" si="21"/>
        <v>157.95000000000005</v>
      </c>
      <c r="D51" s="47">
        <f t="shared" si="21"/>
        <v>157.94999999999999</v>
      </c>
      <c r="E51" s="47">
        <f t="shared" si="21"/>
        <v>157.94999999999996</v>
      </c>
      <c r="F51" s="47">
        <f t="shared" si="21"/>
        <v>157.94999999999999</v>
      </c>
      <c r="G51" s="47">
        <f t="shared" si="21"/>
        <v>157.94999999999999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135.47619047619051</v>
      </c>
      <c r="M51" s="47">
        <f t="shared" si="22"/>
        <v>134.58646616541353</v>
      </c>
      <c r="N51" s="47">
        <f t="shared" si="22"/>
        <v>135.16483516483518</v>
      </c>
      <c r="O51" s="47">
        <f t="shared" si="22"/>
        <v>135.57422969187675</v>
      </c>
      <c r="P51" s="47">
        <f t="shared" si="22"/>
        <v>134.00000000000003</v>
      </c>
      <c r="Q51" s="47">
        <f t="shared" si="22"/>
        <v>131.42857142857142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72" t="s">
        <v>70</v>
      </c>
      <c r="C55" s="473"/>
      <c r="D55" s="473"/>
      <c r="E55" s="473"/>
      <c r="F55" s="473"/>
      <c r="G55" s="474"/>
      <c r="H55" s="472" t="s">
        <v>71</v>
      </c>
      <c r="I55" s="473"/>
      <c r="J55" s="473"/>
      <c r="K55" s="473"/>
      <c r="L55" s="473"/>
      <c r="M55" s="474"/>
      <c r="N55" s="472" t="s">
        <v>8</v>
      </c>
      <c r="O55" s="473"/>
      <c r="P55" s="473"/>
      <c r="Q55" s="473"/>
      <c r="R55" s="473"/>
      <c r="S55" s="47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8.9</v>
      </c>
      <c r="C58" s="79">
        <v>8.8000000000000007</v>
      </c>
      <c r="D58" s="79">
        <v>2.2999999999999998</v>
      </c>
      <c r="E58" s="79">
        <v>8.9</v>
      </c>
      <c r="F58" s="79">
        <v>8.9</v>
      </c>
      <c r="G58" s="221">
        <v>8.6999999999999993</v>
      </c>
      <c r="H58" s="22">
        <v>8.9</v>
      </c>
      <c r="I58" s="79">
        <v>8.6999999999999993</v>
      </c>
      <c r="J58" s="79">
        <v>2.5</v>
      </c>
      <c r="K58" s="79">
        <v>8.8000000000000007</v>
      </c>
      <c r="L58" s="79">
        <v>8.8000000000000007</v>
      </c>
      <c r="M58" s="221">
        <v>8.6</v>
      </c>
      <c r="N58" s="22">
        <v>9.4</v>
      </c>
      <c r="O58" s="79">
        <v>9.4</v>
      </c>
      <c r="P58" s="79">
        <v>2.2999999999999998</v>
      </c>
      <c r="Q58" s="79">
        <v>8.3000000000000007</v>
      </c>
      <c r="R58" s="79">
        <v>8.3000000000000007</v>
      </c>
      <c r="S58" s="221">
        <v>8.1999999999999993</v>
      </c>
      <c r="T58" s="101">
        <f t="shared" ref="T58:T65" si="23">SUM(B58:S58)</f>
        <v>138.69999999999999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8.9</v>
      </c>
      <c r="C59" s="79">
        <v>8.8000000000000007</v>
      </c>
      <c r="D59" s="79">
        <v>2.2999999999999998</v>
      </c>
      <c r="E59" s="79">
        <v>8.9</v>
      </c>
      <c r="F59" s="79">
        <v>8.9</v>
      </c>
      <c r="G59" s="221">
        <v>8.6999999999999993</v>
      </c>
      <c r="H59" s="22">
        <v>8.9</v>
      </c>
      <c r="I59" s="79">
        <v>8.6999999999999993</v>
      </c>
      <c r="J59" s="79">
        <v>2.5</v>
      </c>
      <c r="K59" s="79">
        <v>8.8000000000000007</v>
      </c>
      <c r="L59" s="79">
        <v>8.8000000000000007</v>
      </c>
      <c r="M59" s="221">
        <v>8.6</v>
      </c>
      <c r="N59" s="22">
        <v>9.4</v>
      </c>
      <c r="O59" s="79">
        <v>9.4</v>
      </c>
      <c r="P59" s="79">
        <v>2.2999999999999998</v>
      </c>
      <c r="Q59" s="79">
        <v>8.3000000000000007</v>
      </c>
      <c r="R59" s="79">
        <v>8.3000000000000007</v>
      </c>
      <c r="S59" s="221">
        <v>8.1999999999999993</v>
      </c>
      <c r="T59" s="101">
        <f t="shared" si="23"/>
        <v>138.69999999999999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8.9</v>
      </c>
      <c r="C60" s="79">
        <v>8.6</v>
      </c>
      <c r="D60" s="79">
        <v>2.2999999999999998</v>
      </c>
      <c r="E60" s="79">
        <v>8.9</v>
      </c>
      <c r="F60" s="79">
        <v>8.9</v>
      </c>
      <c r="G60" s="221">
        <v>8.6</v>
      </c>
      <c r="H60" s="22">
        <v>8.8000000000000007</v>
      </c>
      <c r="I60" s="79">
        <v>8.6</v>
      </c>
      <c r="J60" s="79">
        <v>2.4</v>
      </c>
      <c r="K60" s="79">
        <v>8.4</v>
      </c>
      <c r="L60" s="79">
        <v>8.6</v>
      </c>
      <c r="M60" s="221">
        <v>8.5</v>
      </c>
      <c r="N60" s="22">
        <v>9.3000000000000007</v>
      </c>
      <c r="O60" s="79">
        <v>9.3000000000000007</v>
      </c>
      <c r="P60" s="79">
        <v>2.2999999999999998</v>
      </c>
      <c r="Q60" s="79">
        <v>8.1999999999999993</v>
      </c>
      <c r="R60" s="79">
        <v>8.1999999999999993</v>
      </c>
      <c r="S60" s="221">
        <v>8.1</v>
      </c>
      <c r="T60" s="101">
        <f t="shared" si="23"/>
        <v>136.89999999999998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9.1999999999999993</v>
      </c>
      <c r="C61" s="79">
        <v>8.1999999999999993</v>
      </c>
      <c r="D61" s="79">
        <v>2.2000000000000002</v>
      </c>
      <c r="E61" s="79">
        <v>8.3000000000000007</v>
      </c>
      <c r="F61" s="79">
        <v>8.3000000000000007</v>
      </c>
      <c r="G61" s="221">
        <v>9.3000000000000007</v>
      </c>
      <c r="H61" s="22">
        <v>8.6999999999999993</v>
      </c>
      <c r="I61" s="79">
        <v>8.4</v>
      </c>
      <c r="J61" s="79">
        <v>2</v>
      </c>
      <c r="K61" s="79">
        <v>8.1</v>
      </c>
      <c r="L61" s="79">
        <v>8.6</v>
      </c>
      <c r="M61" s="221">
        <v>9.6999999999999993</v>
      </c>
      <c r="N61" s="22">
        <v>9.4</v>
      </c>
      <c r="O61" s="79">
        <v>9.4</v>
      </c>
      <c r="P61" s="79">
        <v>2.2999999999999998</v>
      </c>
      <c r="Q61" s="79">
        <v>8.1999999999999993</v>
      </c>
      <c r="R61" s="79">
        <v>8.1999999999999993</v>
      </c>
      <c r="S61" s="221">
        <v>8.1</v>
      </c>
      <c r="T61" s="101">
        <f t="shared" si="23"/>
        <v>136.6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9.4</v>
      </c>
      <c r="C62" s="79">
        <v>8.3000000000000007</v>
      </c>
      <c r="D62" s="79">
        <v>2.2000000000000002</v>
      </c>
      <c r="E62" s="79">
        <v>8.4</v>
      </c>
      <c r="F62" s="79">
        <v>8.4</v>
      </c>
      <c r="G62" s="221">
        <v>9.5</v>
      </c>
      <c r="H62" s="22">
        <v>8.8000000000000007</v>
      </c>
      <c r="I62" s="79">
        <v>8.4</v>
      </c>
      <c r="J62" s="79">
        <v>2</v>
      </c>
      <c r="K62" s="79">
        <v>8.1</v>
      </c>
      <c r="L62" s="79">
        <v>8.6999999999999993</v>
      </c>
      <c r="M62" s="221">
        <v>9.8000000000000007</v>
      </c>
      <c r="N62" s="22">
        <v>9.4</v>
      </c>
      <c r="O62" s="79">
        <v>9.4</v>
      </c>
      <c r="P62" s="79">
        <v>2.2999999999999998</v>
      </c>
      <c r="Q62" s="79">
        <v>8.1999999999999993</v>
      </c>
      <c r="R62" s="79">
        <v>8.1999999999999993</v>
      </c>
      <c r="S62" s="221">
        <v>8.1</v>
      </c>
      <c r="T62" s="101">
        <f t="shared" si="23"/>
        <v>137.6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9.4</v>
      </c>
      <c r="C63" s="79">
        <v>8.3000000000000007</v>
      </c>
      <c r="D63" s="79">
        <v>2.2000000000000002</v>
      </c>
      <c r="E63" s="79">
        <v>8.4</v>
      </c>
      <c r="F63" s="79">
        <v>8.4</v>
      </c>
      <c r="G63" s="221">
        <v>9.5</v>
      </c>
      <c r="H63" s="22">
        <v>8.8000000000000007</v>
      </c>
      <c r="I63" s="79">
        <v>8.4</v>
      </c>
      <c r="J63" s="79">
        <v>2</v>
      </c>
      <c r="K63" s="79">
        <v>8.1</v>
      </c>
      <c r="L63" s="79">
        <v>8.6999999999999993</v>
      </c>
      <c r="M63" s="221">
        <v>9.8000000000000007</v>
      </c>
      <c r="N63" s="22">
        <v>9.4</v>
      </c>
      <c r="O63" s="79">
        <v>9.4</v>
      </c>
      <c r="P63" s="79">
        <v>2.2999999999999998</v>
      </c>
      <c r="Q63" s="79">
        <v>8.1999999999999993</v>
      </c>
      <c r="R63" s="79">
        <v>8.1999999999999993</v>
      </c>
      <c r="S63" s="221">
        <v>8.1</v>
      </c>
      <c r="T63" s="101">
        <f t="shared" si="23"/>
        <v>137.6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9.4</v>
      </c>
      <c r="C64" s="79">
        <v>8.3000000000000007</v>
      </c>
      <c r="D64" s="79">
        <v>2.2000000000000002</v>
      </c>
      <c r="E64" s="79">
        <v>8.4</v>
      </c>
      <c r="F64" s="79">
        <v>8.4</v>
      </c>
      <c r="G64" s="221">
        <v>9.5</v>
      </c>
      <c r="H64" s="22">
        <v>8.8000000000000007</v>
      </c>
      <c r="I64" s="79">
        <v>8.4</v>
      </c>
      <c r="J64" s="79">
        <v>2</v>
      </c>
      <c r="K64" s="79">
        <v>8.1</v>
      </c>
      <c r="L64" s="79">
        <v>8.6999999999999993</v>
      </c>
      <c r="M64" s="221">
        <v>9.8000000000000007</v>
      </c>
      <c r="N64" s="22">
        <v>9.4</v>
      </c>
      <c r="O64" s="79">
        <v>9.4</v>
      </c>
      <c r="P64" s="79">
        <v>2.4</v>
      </c>
      <c r="Q64" s="79">
        <v>8.1999999999999993</v>
      </c>
      <c r="R64" s="79">
        <v>8.1999999999999993</v>
      </c>
      <c r="S64" s="221">
        <v>8.1999999999999993</v>
      </c>
      <c r="T64" s="101">
        <f t="shared" si="23"/>
        <v>137.80000000000001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64.100000000000009</v>
      </c>
      <c r="C65" s="27">
        <f t="shared" ref="C65:S65" si="24">SUM(C58:C64)</f>
        <v>59.3</v>
      </c>
      <c r="D65" s="27">
        <f t="shared" si="24"/>
        <v>15.7</v>
      </c>
      <c r="E65" s="27">
        <f t="shared" si="24"/>
        <v>60.199999999999996</v>
      </c>
      <c r="F65" s="27">
        <f t="shared" si="24"/>
        <v>60.199999999999996</v>
      </c>
      <c r="G65" s="28">
        <f t="shared" si="24"/>
        <v>63.8</v>
      </c>
      <c r="H65" s="26">
        <f t="shared" si="24"/>
        <v>61.699999999999989</v>
      </c>
      <c r="I65" s="27">
        <f t="shared" si="24"/>
        <v>59.599999999999994</v>
      </c>
      <c r="J65" s="27">
        <f t="shared" si="24"/>
        <v>15.4</v>
      </c>
      <c r="K65" s="27">
        <f t="shared" si="24"/>
        <v>58.400000000000006</v>
      </c>
      <c r="L65" s="27">
        <f t="shared" si="24"/>
        <v>60.900000000000006</v>
      </c>
      <c r="M65" s="28">
        <f t="shared" si="24"/>
        <v>64.8</v>
      </c>
      <c r="N65" s="26">
        <f t="shared" si="24"/>
        <v>65.7</v>
      </c>
      <c r="O65" s="27">
        <f t="shared" si="24"/>
        <v>65.7</v>
      </c>
      <c r="P65" s="27">
        <f t="shared" si="24"/>
        <v>16.2</v>
      </c>
      <c r="Q65" s="27">
        <f t="shared" si="24"/>
        <v>57.600000000000009</v>
      </c>
      <c r="R65" s="27">
        <f t="shared" si="24"/>
        <v>57.600000000000009</v>
      </c>
      <c r="S65" s="28">
        <f t="shared" si="24"/>
        <v>57</v>
      </c>
      <c r="T65" s="101">
        <f t="shared" si="23"/>
        <v>963.90000000000009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136</v>
      </c>
      <c r="O66" s="30">
        <v>136</v>
      </c>
      <c r="P66" s="30">
        <v>136</v>
      </c>
      <c r="Q66" s="30">
        <v>135</v>
      </c>
      <c r="R66" s="30">
        <v>135</v>
      </c>
      <c r="S66" s="31">
        <v>133.5</v>
      </c>
      <c r="T66" s="102">
        <f>+((T65/T67)/7)*1000</f>
        <v>136.20178041543028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68</v>
      </c>
      <c r="C67" s="65">
        <v>60</v>
      </c>
      <c r="D67" s="65">
        <v>16</v>
      </c>
      <c r="E67" s="65">
        <v>61</v>
      </c>
      <c r="F67" s="65">
        <v>61</v>
      </c>
      <c r="G67" s="223">
        <v>69</v>
      </c>
      <c r="H67" s="222">
        <v>65</v>
      </c>
      <c r="I67" s="65">
        <v>62</v>
      </c>
      <c r="J67" s="65">
        <v>15</v>
      </c>
      <c r="K67" s="65">
        <v>60</v>
      </c>
      <c r="L67" s="65">
        <v>64</v>
      </c>
      <c r="M67" s="223">
        <v>72</v>
      </c>
      <c r="N67" s="222">
        <v>69</v>
      </c>
      <c r="O67" s="65">
        <v>69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1011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9.4824000000000019</v>
      </c>
      <c r="C68" s="38">
        <f t="shared" ref="C68:S68" si="25">((C67*C66)*7/1000-C58-C59)/5</f>
        <v>8.0719999999999992</v>
      </c>
      <c r="D68" s="38">
        <f t="shared" si="25"/>
        <v>2.1263999999999994</v>
      </c>
      <c r="E68" s="38">
        <f t="shared" si="25"/>
        <v>8.139800000000001</v>
      </c>
      <c r="F68" s="38">
        <f t="shared" si="25"/>
        <v>8.139800000000001</v>
      </c>
      <c r="G68" s="39">
        <f t="shared" si="25"/>
        <v>9.6092999999999993</v>
      </c>
      <c r="H68" s="37">
        <f t="shared" si="25"/>
        <v>8.8160000000000007</v>
      </c>
      <c r="I68" s="38">
        <f t="shared" si="25"/>
        <v>8.2813999999999997</v>
      </c>
      <c r="J68" s="38">
        <f t="shared" si="25"/>
        <v>1.877</v>
      </c>
      <c r="K68" s="38">
        <f t="shared" si="25"/>
        <v>7.7360000000000015</v>
      </c>
      <c r="L68" s="38">
        <f t="shared" si="25"/>
        <v>8.4863999999999997</v>
      </c>
      <c r="M68" s="39">
        <f t="shared" si="25"/>
        <v>10.0672</v>
      </c>
      <c r="N68" s="37">
        <f t="shared" si="25"/>
        <v>9.377600000000001</v>
      </c>
      <c r="O68" s="38">
        <f t="shared" si="25"/>
        <v>9.377600000000001</v>
      </c>
      <c r="P68" s="38">
        <f t="shared" si="25"/>
        <v>2.3167999999999997</v>
      </c>
      <c r="Q68" s="38">
        <f t="shared" si="25"/>
        <v>8.2089999999999996</v>
      </c>
      <c r="R68" s="38">
        <f t="shared" si="25"/>
        <v>8.2089999999999996</v>
      </c>
      <c r="S68" s="39">
        <f t="shared" si="25"/>
        <v>8.1209000000000007</v>
      </c>
      <c r="T68" s="116">
        <f>((T65*1000)/T67)/7</f>
        <v>136.20178041543028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65.212000000000003</v>
      </c>
      <c r="C69" s="42">
        <f>((C67*C66)*7)/1000</f>
        <v>57.96</v>
      </c>
      <c r="D69" s="42">
        <f>((D67*D66)*7)/1000</f>
        <v>15.231999999999999</v>
      </c>
      <c r="E69" s="42">
        <f t="shared" ref="E69:R69" si="26">((E67*E66)*7)/1000</f>
        <v>58.499000000000002</v>
      </c>
      <c r="F69" s="42">
        <f t="shared" si="26"/>
        <v>58.499000000000002</v>
      </c>
      <c r="G69" s="87">
        <f t="shared" si="26"/>
        <v>65.4465</v>
      </c>
      <c r="H69" s="41">
        <f t="shared" si="26"/>
        <v>61.88</v>
      </c>
      <c r="I69" s="42">
        <f t="shared" si="26"/>
        <v>58.807000000000002</v>
      </c>
      <c r="J69" s="42">
        <f t="shared" si="26"/>
        <v>14.385</v>
      </c>
      <c r="K69" s="42">
        <f t="shared" si="26"/>
        <v>56.28</v>
      </c>
      <c r="L69" s="42">
        <f t="shared" si="26"/>
        <v>60.031999999999996</v>
      </c>
      <c r="M69" s="87">
        <f t="shared" si="26"/>
        <v>67.536000000000001</v>
      </c>
      <c r="N69" s="41">
        <f t="shared" si="26"/>
        <v>65.688000000000002</v>
      </c>
      <c r="O69" s="42">
        <f t="shared" si="26"/>
        <v>65.688000000000002</v>
      </c>
      <c r="P69" s="42">
        <f t="shared" si="26"/>
        <v>16.184000000000001</v>
      </c>
      <c r="Q69" s="42">
        <f t="shared" si="26"/>
        <v>57.645000000000003</v>
      </c>
      <c r="R69" s="42">
        <f t="shared" si="26"/>
        <v>57.645000000000003</v>
      </c>
      <c r="S69" s="87">
        <f>((S67*S66)*7)/1000</f>
        <v>57.0045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134.66386554621852</v>
      </c>
      <c r="C70" s="47">
        <f>+(C65/C67)/7*1000</f>
        <v>141.19047619047618</v>
      </c>
      <c r="D70" s="47">
        <f>+(D65/D67)/7*1000</f>
        <v>140.17857142857142</v>
      </c>
      <c r="E70" s="47">
        <f t="shared" ref="E70:R70" si="27">+(E65/E67)/7*1000</f>
        <v>140.98360655737704</v>
      </c>
      <c r="F70" s="47">
        <f t="shared" si="27"/>
        <v>140.98360655737704</v>
      </c>
      <c r="G70" s="48">
        <f t="shared" si="27"/>
        <v>132.09109730848863</v>
      </c>
      <c r="H70" s="46">
        <f t="shared" si="27"/>
        <v>135.60439560439559</v>
      </c>
      <c r="I70" s="47">
        <f t="shared" si="27"/>
        <v>137.32718894009216</v>
      </c>
      <c r="J70" s="47">
        <f t="shared" si="27"/>
        <v>146.66666666666666</v>
      </c>
      <c r="K70" s="47">
        <f t="shared" si="27"/>
        <v>139.04761904761907</v>
      </c>
      <c r="L70" s="47">
        <f t="shared" si="27"/>
        <v>135.93750000000003</v>
      </c>
      <c r="M70" s="48">
        <f t="shared" si="27"/>
        <v>128.57142857142856</v>
      </c>
      <c r="N70" s="46">
        <f t="shared" si="27"/>
        <v>136.0248447204969</v>
      </c>
      <c r="O70" s="47">
        <f t="shared" si="27"/>
        <v>136.0248447204969</v>
      </c>
      <c r="P70" s="47">
        <f t="shared" si="27"/>
        <v>136.1344537815126</v>
      </c>
      <c r="Q70" s="47">
        <f t="shared" si="27"/>
        <v>134.89461358313821</v>
      </c>
      <c r="R70" s="47">
        <f t="shared" si="27"/>
        <v>134.89461358313821</v>
      </c>
      <c r="S70" s="48">
        <f>+(S65/S67)/7*1000</f>
        <v>133.48946135831383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CB99-6A50-4954-9B76-154081BCDBDC}">
  <dimension ref="A1:AQ239"/>
  <sheetViews>
    <sheetView view="pageBreakPreview" topLeftCell="A40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413"/>
      <c r="E3" s="413"/>
      <c r="F3" s="413"/>
      <c r="G3" s="413"/>
      <c r="H3" s="413"/>
      <c r="I3" s="413"/>
      <c r="J3" s="413"/>
      <c r="K3" s="413"/>
      <c r="L3" s="413"/>
      <c r="M3" s="413"/>
      <c r="N3" s="413"/>
      <c r="O3" s="413"/>
      <c r="P3" s="413"/>
      <c r="Q3" s="413"/>
      <c r="R3" s="413"/>
      <c r="S3" s="413"/>
      <c r="T3" s="413"/>
      <c r="U3" s="413"/>
      <c r="V3" s="413"/>
      <c r="W3" s="413"/>
      <c r="X3" s="413"/>
      <c r="Y3" s="2"/>
      <c r="Z3" s="2"/>
      <c r="AA3" s="2"/>
      <c r="AB3" s="2"/>
      <c r="AC3" s="2"/>
      <c r="AD3" s="41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3" t="s">
        <v>1</v>
      </c>
      <c r="B9" s="413"/>
      <c r="C9" s="413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3"/>
      <c r="B10" s="413"/>
      <c r="C10" s="41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3" t="s">
        <v>4</v>
      </c>
      <c r="B11" s="413"/>
      <c r="C11" s="413"/>
      <c r="D11" s="1"/>
      <c r="E11" s="414">
        <v>2</v>
      </c>
      <c r="F11" s="1"/>
      <c r="G11" s="1"/>
      <c r="H11" s="1"/>
      <c r="I11" s="1"/>
      <c r="J11" s="1"/>
      <c r="K11" s="461" t="s">
        <v>149</v>
      </c>
      <c r="L11" s="461"/>
      <c r="M11" s="415"/>
      <c r="N11" s="41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3"/>
      <c r="B12" s="413"/>
      <c r="C12" s="413"/>
      <c r="D12" s="1"/>
      <c r="E12" s="5"/>
      <c r="F12" s="1"/>
      <c r="G12" s="1"/>
      <c r="H12" s="1"/>
      <c r="I12" s="1"/>
      <c r="J12" s="1"/>
      <c r="K12" s="415"/>
      <c r="L12" s="415"/>
      <c r="M12" s="415"/>
      <c r="N12" s="41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3"/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5"/>
      <c r="M13" s="415"/>
      <c r="N13" s="415"/>
      <c r="O13" s="415"/>
      <c r="P13" s="415"/>
      <c r="Q13" s="415"/>
      <c r="R13" s="415"/>
      <c r="S13" s="415"/>
      <c r="T13" s="415"/>
      <c r="U13" s="415"/>
      <c r="V13" s="415"/>
      <c r="W13" s="1"/>
      <c r="X13" s="1"/>
      <c r="Y13" s="1"/>
    </row>
    <row r="14" spans="1:30" s="3" customFormat="1" ht="27" thickBot="1" x14ac:dyDescent="0.3">
      <c r="A14" s="41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7"/>
      <c r="F15" s="467"/>
      <c r="G15" s="468"/>
      <c r="H15" s="475" t="s">
        <v>71</v>
      </c>
      <c r="I15" s="476"/>
      <c r="J15" s="476"/>
      <c r="K15" s="476"/>
      <c r="L15" s="476"/>
      <c r="M15" s="477"/>
      <c r="N15" s="469" t="s">
        <v>8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119.42929951999997</v>
      </c>
      <c r="C18" s="23">
        <v>117.32199551999997</v>
      </c>
      <c r="D18" s="23">
        <v>31.938705919999997</v>
      </c>
      <c r="E18" s="23">
        <v>119.78315232000003</v>
      </c>
      <c r="F18" s="122">
        <v>119.66886880000001</v>
      </c>
      <c r="G18" s="24">
        <v>118.29962464</v>
      </c>
      <c r="H18" s="23">
        <v>120.48137855999997</v>
      </c>
      <c r="I18" s="23">
        <v>120.32532832</v>
      </c>
      <c r="J18" s="23">
        <v>32.035660800000002</v>
      </c>
      <c r="K18" s="23">
        <v>120.48220799999997</v>
      </c>
      <c r="L18" s="23">
        <v>120.33821279999999</v>
      </c>
      <c r="M18" s="23">
        <v>120.31251679999998</v>
      </c>
      <c r="N18" s="22">
        <v>120.6693904</v>
      </c>
      <c r="O18" s="23">
        <v>121.0597552</v>
      </c>
      <c r="P18" s="23">
        <v>32.821275199999988</v>
      </c>
      <c r="Q18" s="23">
        <v>120.17884479999998</v>
      </c>
      <c r="R18" s="23">
        <v>119.68785631999999</v>
      </c>
      <c r="S18" s="24">
        <v>119.69594559999999</v>
      </c>
      <c r="T18" s="25">
        <f t="shared" ref="T18:T25" si="0">SUM(B18:S18)</f>
        <v>1894.5300195199998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119.42929951999997</v>
      </c>
      <c r="C19" s="23">
        <v>117.32199551999997</v>
      </c>
      <c r="D19" s="23">
        <v>31.938705919999997</v>
      </c>
      <c r="E19" s="23">
        <v>119.78315232000003</v>
      </c>
      <c r="F19" s="122">
        <v>119.66886880000001</v>
      </c>
      <c r="G19" s="24">
        <v>118.29962464</v>
      </c>
      <c r="H19" s="23">
        <v>120.48137855999997</v>
      </c>
      <c r="I19" s="23">
        <v>120.32532832</v>
      </c>
      <c r="J19" s="23">
        <v>32.035660800000002</v>
      </c>
      <c r="K19" s="23">
        <v>120.48220799999997</v>
      </c>
      <c r="L19" s="23">
        <v>120.33821279999999</v>
      </c>
      <c r="M19" s="23">
        <v>120.31251679999998</v>
      </c>
      <c r="N19" s="22">
        <v>120.6693904</v>
      </c>
      <c r="O19" s="23">
        <v>121.0597552</v>
      </c>
      <c r="P19" s="23">
        <v>32.821275199999988</v>
      </c>
      <c r="Q19" s="23">
        <v>120.17884479999998</v>
      </c>
      <c r="R19" s="23">
        <v>119.68785631999999</v>
      </c>
      <c r="S19" s="24">
        <v>119.69594559999999</v>
      </c>
      <c r="T19" s="25">
        <f t="shared" si="0"/>
        <v>1894.5300195199998</v>
      </c>
      <c r="V19" s="2"/>
      <c r="W19" s="19"/>
    </row>
    <row r="20" spans="1:32" ht="39.75" customHeight="1" x14ac:dyDescent="0.25">
      <c r="A20" s="91" t="s">
        <v>14</v>
      </c>
      <c r="B20" s="76">
        <v>119.06054019200005</v>
      </c>
      <c r="C20" s="23">
        <v>116.56236179200005</v>
      </c>
      <c r="D20" s="23">
        <v>31.549777632000012</v>
      </c>
      <c r="E20" s="23">
        <v>119.58721907200004</v>
      </c>
      <c r="F20" s="122">
        <v>119.41019248000002</v>
      </c>
      <c r="G20" s="24">
        <v>118.39871014400001</v>
      </c>
      <c r="H20" s="23">
        <v>120.19888857600006</v>
      </c>
      <c r="I20" s="23">
        <v>119.81582867200002</v>
      </c>
      <c r="J20" s="23">
        <v>31.733735680000006</v>
      </c>
      <c r="K20" s="23">
        <v>120.19855680000003</v>
      </c>
      <c r="L20" s="23">
        <v>120.03341488000004</v>
      </c>
      <c r="M20" s="23">
        <v>119.82095328000003</v>
      </c>
      <c r="N20" s="22">
        <v>119.45546384000002</v>
      </c>
      <c r="O20" s="23">
        <v>120.85849792000002</v>
      </c>
      <c r="P20" s="23">
        <v>32.755929920000007</v>
      </c>
      <c r="Q20" s="23">
        <v>119.87442208000004</v>
      </c>
      <c r="R20" s="23">
        <v>119.40259747200002</v>
      </c>
      <c r="S20" s="24">
        <v>119.62210176000005</v>
      </c>
      <c r="T20" s="25">
        <f t="shared" si="0"/>
        <v>1888.3391921920008</v>
      </c>
      <c r="V20" s="2"/>
      <c r="W20" s="19"/>
    </row>
    <row r="21" spans="1:32" ht="39.950000000000003" customHeight="1" x14ac:dyDescent="0.25">
      <c r="A21" s="92" t="s">
        <v>15</v>
      </c>
      <c r="B21" s="76">
        <v>119.06054019200005</v>
      </c>
      <c r="C21" s="23">
        <v>116.56236179200005</v>
      </c>
      <c r="D21" s="23">
        <v>31.549777632000012</v>
      </c>
      <c r="E21" s="23">
        <v>119.58721907200004</v>
      </c>
      <c r="F21" s="122">
        <v>119.41019248000002</v>
      </c>
      <c r="G21" s="24">
        <v>118.39871014400001</v>
      </c>
      <c r="H21" s="23">
        <v>120.19888857600006</v>
      </c>
      <c r="I21" s="23">
        <v>119.81582867200002</v>
      </c>
      <c r="J21" s="23">
        <v>31.733735680000006</v>
      </c>
      <c r="K21" s="23">
        <v>120.19855680000003</v>
      </c>
      <c r="L21" s="23">
        <v>120.03341488000004</v>
      </c>
      <c r="M21" s="23">
        <v>119.82095328000003</v>
      </c>
      <c r="N21" s="22">
        <v>119.45546384000002</v>
      </c>
      <c r="O21" s="23">
        <v>120.85849792000002</v>
      </c>
      <c r="P21" s="23">
        <v>32.755929920000007</v>
      </c>
      <c r="Q21" s="23">
        <v>119.87442208000004</v>
      </c>
      <c r="R21" s="23">
        <v>119.40259747200002</v>
      </c>
      <c r="S21" s="24">
        <v>119.62210176000005</v>
      </c>
      <c r="T21" s="25">
        <f t="shared" si="0"/>
        <v>1888.3391921920008</v>
      </c>
      <c r="V21" s="2"/>
      <c r="W21" s="19"/>
    </row>
    <row r="22" spans="1:32" ht="39.950000000000003" customHeight="1" x14ac:dyDescent="0.25">
      <c r="A22" s="91" t="s">
        <v>16</v>
      </c>
      <c r="B22" s="76">
        <v>119.06054019200005</v>
      </c>
      <c r="C22" s="23">
        <v>116.56236179200005</v>
      </c>
      <c r="D22" s="23">
        <v>31.549777632000012</v>
      </c>
      <c r="E22" s="23">
        <v>119.58721907200004</v>
      </c>
      <c r="F22" s="122">
        <v>119.41019248000002</v>
      </c>
      <c r="G22" s="24">
        <v>118.39871014400001</v>
      </c>
      <c r="H22" s="23">
        <v>120.19888857600006</v>
      </c>
      <c r="I22" s="23">
        <v>119.81582867200002</v>
      </c>
      <c r="J22" s="23">
        <v>31.733735680000006</v>
      </c>
      <c r="K22" s="23">
        <v>120.19855680000003</v>
      </c>
      <c r="L22" s="23">
        <v>120.03341488000004</v>
      </c>
      <c r="M22" s="23">
        <v>119.82095328000003</v>
      </c>
      <c r="N22" s="22">
        <v>119.45546384000002</v>
      </c>
      <c r="O22" s="23">
        <v>120.85849792000002</v>
      </c>
      <c r="P22" s="23">
        <v>32.755929920000007</v>
      </c>
      <c r="Q22" s="23">
        <v>119.87442208000004</v>
      </c>
      <c r="R22" s="23">
        <v>119.40259747200002</v>
      </c>
      <c r="S22" s="24">
        <v>119.62210176000005</v>
      </c>
      <c r="T22" s="25">
        <f t="shared" si="0"/>
        <v>1888.3391921920008</v>
      </c>
      <c r="V22" s="2"/>
      <c r="W22" s="19"/>
    </row>
    <row r="23" spans="1:32" ht="39.950000000000003" customHeight="1" x14ac:dyDescent="0.25">
      <c r="A23" s="92" t="s">
        <v>17</v>
      </c>
      <c r="B23" s="76">
        <v>119.06054019200005</v>
      </c>
      <c r="C23" s="23">
        <v>116.56236179200005</v>
      </c>
      <c r="D23" s="23">
        <v>31.549777632000012</v>
      </c>
      <c r="E23" s="23">
        <v>119.58721907200004</v>
      </c>
      <c r="F23" s="122">
        <v>119.41019248000002</v>
      </c>
      <c r="G23" s="24">
        <v>118.39871014400001</v>
      </c>
      <c r="H23" s="23">
        <v>120.19888857600006</v>
      </c>
      <c r="I23" s="23">
        <v>119.81582867200002</v>
      </c>
      <c r="J23" s="23">
        <v>31.733735680000006</v>
      </c>
      <c r="K23" s="23">
        <v>120.19855680000003</v>
      </c>
      <c r="L23" s="23">
        <v>120.03341488000004</v>
      </c>
      <c r="M23" s="23">
        <v>119.82095328000003</v>
      </c>
      <c r="N23" s="22">
        <v>119.45546384000002</v>
      </c>
      <c r="O23" s="23">
        <v>120.85849792000002</v>
      </c>
      <c r="P23" s="23">
        <v>32.755929920000007</v>
      </c>
      <c r="Q23" s="23">
        <v>119.87442208000004</v>
      </c>
      <c r="R23" s="23">
        <v>119.40259747200002</v>
      </c>
      <c r="S23" s="24">
        <v>119.62210176000005</v>
      </c>
      <c r="T23" s="25">
        <f t="shared" si="0"/>
        <v>1888.3391921920008</v>
      </c>
      <c r="V23" s="2"/>
      <c r="W23" s="19"/>
    </row>
    <row r="24" spans="1:32" ht="39.950000000000003" customHeight="1" x14ac:dyDescent="0.25">
      <c r="A24" s="91" t="s">
        <v>18</v>
      </c>
      <c r="B24" s="76">
        <v>119.06054019200005</v>
      </c>
      <c r="C24" s="23">
        <v>116.56236179200005</v>
      </c>
      <c r="D24" s="23">
        <v>31.549777632000012</v>
      </c>
      <c r="E24" s="23">
        <v>119.58721907200004</v>
      </c>
      <c r="F24" s="122">
        <v>119.41019248000002</v>
      </c>
      <c r="G24" s="24">
        <v>118.39871014400001</v>
      </c>
      <c r="H24" s="23">
        <v>120.19888857600006</v>
      </c>
      <c r="I24" s="23">
        <v>119.81582867200002</v>
      </c>
      <c r="J24" s="23">
        <v>31.733735680000006</v>
      </c>
      <c r="K24" s="23">
        <v>120.19855680000003</v>
      </c>
      <c r="L24" s="23">
        <v>120.03341488000004</v>
      </c>
      <c r="M24" s="23">
        <v>119.82095328000003</v>
      </c>
      <c r="N24" s="22">
        <v>119.45546384000002</v>
      </c>
      <c r="O24" s="23">
        <v>120.85849792000002</v>
      </c>
      <c r="P24" s="23">
        <v>32.755929920000007</v>
      </c>
      <c r="Q24" s="23">
        <v>119.87442208000004</v>
      </c>
      <c r="R24" s="23">
        <v>119.40259747200002</v>
      </c>
      <c r="S24" s="24">
        <v>119.62210176000005</v>
      </c>
      <c r="T24" s="25">
        <f t="shared" si="0"/>
        <v>1888.3391921920008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834.16130000000032</v>
      </c>
      <c r="C25" s="27">
        <f t="shared" si="1"/>
        <v>817.45580000000018</v>
      </c>
      <c r="D25" s="27">
        <f t="shared" si="1"/>
        <v>221.62630000000004</v>
      </c>
      <c r="E25" s="27">
        <f t="shared" si="1"/>
        <v>837.50240000000031</v>
      </c>
      <c r="F25" s="27">
        <f t="shared" si="1"/>
        <v>836.38870000000009</v>
      </c>
      <c r="G25" s="228">
        <f t="shared" si="1"/>
        <v>828.59280000000001</v>
      </c>
      <c r="H25" s="27">
        <f t="shared" si="1"/>
        <v>841.95720000000028</v>
      </c>
      <c r="I25" s="27">
        <f t="shared" si="1"/>
        <v>839.72980000000018</v>
      </c>
      <c r="J25" s="27">
        <f t="shared" si="1"/>
        <v>222.74</v>
      </c>
      <c r="K25" s="27">
        <f t="shared" si="1"/>
        <v>841.95720000000006</v>
      </c>
      <c r="L25" s="27">
        <f t="shared" si="1"/>
        <v>840.84350000000006</v>
      </c>
      <c r="M25" s="27">
        <f t="shared" si="1"/>
        <v>839.72980000000007</v>
      </c>
      <c r="N25" s="26">
        <f>SUM(N18:N24)</f>
        <v>838.61609999999996</v>
      </c>
      <c r="O25" s="27">
        <f t="shared" ref="O25:Q25" si="2">SUM(O18:O24)</f>
        <v>846.41200000000003</v>
      </c>
      <c r="P25" s="27">
        <f t="shared" si="2"/>
        <v>229.42219999999998</v>
      </c>
      <c r="Q25" s="27">
        <f t="shared" si="2"/>
        <v>839.72980000000018</v>
      </c>
      <c r="R25" s="27">
        <f>SUM(R18:R24)</f>
        <v>836.38870000000009</v>
      </c>
      <c r="S25" s="28">
        <f t="shared" ref="S25" si="3">SUM(S18:S24)</f>
        <v>837.50240000000031</v>
      </c>
      <c r="T25" s="25">
        <f t="shared" si="0"/>
        <v>13230.756000000001</v>
      </c>
    </row>
    <row r="26" spans="1:32" s="2" customFormat="1" ht="36.75" customHeight="1" x14ac:dyDescent="0.25">
      <c r="A26" s="93" t="s">
        <v>19</v>
      </c>
      <c r="B26" s="208">
        <v>159.10000000000002</v>
      </c>
      <c r="C26" s="30">
        <v>159.10000000000002</v>
      </c>
      <c r="D26" s="30">
        <v>159.10000000000002</v>
      </c>
      <c r="E26" s="30">
        <v>159.10000000000002</v>
      </c>
      <c r="F26" s="30">
        <v>159.10000000000002</v>
      </c>
      <c r="G26" s="229">
        <v>159.10000000000002</v>
      </c>
      <c r="H26" s="30">
        <v>159.10000000000002</v>
      </c>
      <c r="I26" s="30">
        <v>159.10000000000002</v>
      </c>
      <c r="J26" s="30">
        <v>159.10000000000002</v>
      </c>
      <c r="K26" s="30">
        <v>159.10000000000002</v>
      </c>
      <c r="L26" s="30">
        <v>159.10000000000002</v>
      </c>
      <c r="M26" s="30">
        <v>159.10000000000002</v>
      </c>
      <c r="N26" s="29">
        <v>159.10000000000002</v>
      </c>
      <c r="O26" s="30">
        <v>159.10000000000002</v>
      </c>
      <c r="P26" s="30">
        <v>159.10000000000002</v>
      </c>
      <c r="Q26" s="30">
        <v>159.10000000000002</v>
      </c>
      <c r="R26" s="30">
        <v>159.10000000000002</v>
      </c>
      <c r="S26" s="31">
        <v>159.10000000000002</v>
      </c>
      <c r="T26" s="32">
        <f>+((T25/T27)/7)*1000</f>
        <v>159.10000000000002</v>
      </c>
    </row>
    <row r="27" spans="1:32" s="2" customFormat="1" ht="33" customHeight="1" x14ac:dyDescent="0.25">
      <c r="A27" s="94" t="s">
        <v>20</v>
      </c>
      <c r="B27" s="209">
        <v>749</v>
      </c>
      <c r="C27" s="34">
        <v>734</v>
      </c>
      <c r="D27" s="34">
        <v>199</v>
      </c>
      <c r="E27" s="34">
        <v>752</v>
      </c>
      <c r="F27" s="34">
        <v>751</v>
      </c>
      <c r="G27" s="230">
        <v>744</v>
      </c>
      <c r="H27" s="34">
        <v>756</v>
      </c>
      <c r="I27" s="34">
        <v>754</v>
      </c>
      <c r="J27" s="34">
        <v>200</v>
      </c>
      <c r="K27" s="34">
        <v>756</v>
      </c>
      <c r="L27" s="34">
        <v>755</v>
      </c>
      <c r="M27" s="34">
        <v>754</v>
      </c>
      <c r="N27" s="33">
        <v>753</v>
      </c>
      <c r="O27" s="34">
        <v>760</v>
      </c>
      <c r="P27" s="34">
        <v>206</v>
      </c>
      <c r="Q27" s="34">
        <v>754</v>
      </c>
      <c r="R27" s="34">
        <v>751</v>
      </c>
      <c r="S27" s="35">
        <v>752</v>
      </c>
      <c r="T27" s="36">
        <f>SUM(B27:S27)</f>
        <v>11880</v>
      </c>
      <c r="U27" s="2">
        <f>((T25*1000)/T27)/7</f>
        <v>159.1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119.06054019200005</v>
      </c>
      <c r="C28" s="84">
        <f t="shared" si="4"/>
        <v>116.56236179200005</v>
      </c>
      <c r="D28" s="84">
        <f t="shared" si="4"/>
        <v>31.549777632000012</v>
      </c>
      <c r="E28" s="84">
        <f t="shared" si="4"/>
        <v>119.58721907200004</v>
      </c>
      <c r="F28" s="84">
        <f t="shared" si="4"/>
        <v>119.41019248000002</v>
      </c>
      <c r="G28" s="84">
        <f t="shared" si="4"/>
        <v>118.39871014400001</v>
      </c>
      <c r="H28" s="84">
        <f t="shared" si="4"/>
        <v>120.19888857600006</v>
      </c>
      <c r="I28" s="84">
        <f t="shared" si="4"/>
        <v>119.81582867200002</v>
      </c>
      <c r="J28" s="84">
        <f t="shared" si="4"/>
        <v>31.733735680000006</v>
      </c>
      <c r="K28" s="84">
        <f t="shared" si="4"/>
        <v>120.19855680000003</v>
      </c>
      <c r="L28" s="84">
        <f t="shared" si="4"/>
        <v>120.03341488000004</v>
      </c>
      <c r="M28" s="84">
        <f t="shared" si="4"/>
        <v>119.82095328000003</v>
      </c>
      <c r="N28" s="84">
        <f t="shared" si="4"/>
        <v>119.45546384000002</v>
      </c>
      <c r="O28" s="84">
        <f t="shared" si="4"/>
        <v>120.85849792000002</v>
      </c>
      <c r="P28" s="84">
        <f t="shared" si="4"/>
        <v>32.755929920000007</v>
      </c>
      <c r="Q28" s="84">
        <f t="shared" si="4"/>
        <v>119.87442208000004</v>
      </c>
      <c r="R28" s="84">
        <f t="shared" si="4"/>
        <v>119.40259747200002</v>
      </c>
      <c r="S28" s="231">
        <f t="shared" si="4"/>
        <v>119.62210176000005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834.16130000000021</v>
      </c>
      <c r="C29" s="42">
        <f t="shared" si="5"/>
        <v>817.45580000000018</v>
      </c>
      <c r="D29" s="42">
        <f t="shared" si="5"/>
        <v>221.62630000000004</v>
      </c>
      <c r="E29" s="42">
        <f>((E27*E26)*7)/1000</f>
        <v>837.50240000000019</v>
      </c>
      <c r="F29" s="42">
        <f>((F27*F26)*7)/1000</f>
        <v>836.3887000000002</v>
      </c>
      <c r="G29" s="232">
        <f>((G27*G26)*7)/1000</f>
        <v>828.59280000000012</v>
      </c>
      <c r="H29" s="42">
        <f t="shared" ref="H29" si="6">((H27*H26)*7)/1000</f>
        <v>841.95720000000017</v>
      </c>
      <c r="I29" s="42">
        <f>((I27*I26)*7)/1000</f>
        <v>839.72980000000018</v>
      </c>
      <c r="J29" s="42">
        <f t="shared" ref="J29:M29" si="7">((J27*J26)*7)/1000</f>
        <v>222.74000000000004</v>
      </c>
      <c r="K29" s="42">
        <f t="shared" si="7"/>
        <v>841.95720000000017</v>
      </c>
      <c r="L29" s="42">
        <f t="shared" si="7"/>
        <v>840.84350000000006</v>
      </c>
      <c r="M29" s="42">
        <f t="shared" si="7"/>
        <v>839.72980000000018</v>
      </c>
      <c r="N29" s="41">
        <f>((N27*N26)*7)/1000</f>
        <v>838.61610000000007</v>
      </c>
      <c r="O29" s="42">
        <f>((O27*O26)*7)/1000</f>
        <v>846.41200000000015</v>
      </c>
      <c r="P29" s="42">
        <f t="shared" ref="P29:S29" si="8">((P27*P26)*7)/1000</f>
        <v>229.42220000000003</v>
      </c>
      <c r="Q29" s="42">
        <f t="shared" si="8"/>
        <v>839.72980000000018</v>
      </c>
      <c r="R29" s="43">
        <f t="shared" si="8"/>
        <v>836.3887000000002</v>
      </c>
      <c r="S29" s="44">
        <f t="shared" si="8"/>
        <v>837.50240000000019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159.10000000000005</v>
      </c>
      <c r="C30" s="47">
        <f t="shared" si="9"/>
        <v>159.10000000000005</v>
      </c>
      <c r="D30" s="47">
        <f t="shared" si="9"/>
        <v>159.10000000000002</v>
      </c>
      <c r="E30" s="47">
        <f>+(E25/E27)/7*1000</f>
        <v>159.10000000000005</v>
      </c>
      <c r="F30" s="47">
        <f t="shared" ref="F30:H30" si="10">+(F25/F27)/7*1000</f>
        <v>159.10000000000002</v>
      </c>
      <c r="G30" s="233">
        <f t="shared" si="10"/>
        <v>159.1</v>
      </c>
      <c r="H30" s="47">
        <f t="shared" si="10"/>
        <v>159.10000000000005</v>
      </c>
      <c r="I30" s="47">
        <f>+(I25/I27)/7*1000</f>
        <v>159.10000000000002</v>
      </c>
      <c r="J30" s="47">
        <f t="shared" ref="J30:M30" si="11">+(J25/J27)/7*1000</f>
        <v>159.10000000000002</v>
      </c>
      <c r="K30" s="47">
        <f t="shared" si="11"/>
        <v>159.10000000000002</v>
      </c>
      <c r="L30" s="47">
        <f t="shared" si="11"/>
        <v>159.10000000000002</v>
      </c>
      <c r="M30" s="47">
        <f t="shared" si="11"/>
        <v>159.10000000000002</v>
      </c>
      <c r="N30" s="46">
        <f>+(N25/N27)/7*1000</f>
        <v>159.1</v>
      </c>
      <c r="O30" s="47">
        <f t="shared" ref="O30:S30" si="12">+(O25/O27)/7*1000</f>
        <v>159.10000000000002</v>
      </c>
      <c r="P30" s="47">
        <f t="shared" si="12"/>
        <v>159.1</v>
      </c>
      <c r="Q30" s="47">
        <f t="shared" si="12"/>
        <v>159.10000000000002</v>
      </c>
      <c r="R30" s="47">
        <f t="shared" si="12"/>
        <v>159.10000000000002</v>
      </c>
      <c r="S30" s="48">
        <f t="shared" si="12"/>
        <v>159.10000000000005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2" t="s">
        <v>8</v>
      </c>
      <c r="M36" s="453"/>
      <c r="N36" s="453"/>
      <c r="O36" s="453"/>
      <c r="P36" s="453"/>
      <c r="Q36" s="45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98.972799999999992</v>
      </c>
      <c r="C39" s="79">
        <v>99.130399999999995</v>
      </c>
      <c r="D39" s="79">
        <v>25.688800000000004</v>
      </c>
      <c r="E39" s="79">
        <v>97.239199999999997</v>
      </c>
      <c r="F39" s="79">
        <v>96.135999999999996</v>
      </c>
      <c r="G39" s="79">
        <v>98.027200000000008</v>
      </c>
      <c r="H39" s="79"/>
      <c r="I39" s="101">
        <f t="shared" ref="I39:I46" si="13">SUM(B39:H39)</f>
        <v>515.19439999999997</v>
      </c>
      <c r="J39" s="138"/>
      <c r="K39" s="91" t="s">
        <v>12</v>
      </c>
      <c r="L39" s="79">
        <v>8.1999999999999993</v>
      </c>
      <c r="M39" s="79">
        <v>7.7</v>
      </c>
      <c r="N39" s="79">
        <v>1.8</v>
      </c>
      <c r="O39" s="79">
        <v>7</v>
      </c>
      <c r="P39" s="79">
        <v>6.7</v>
      </c>
      <c r="Q39" s="79">
        <v>6.6</v>
      </c>
      <c r="R39" s="101">
        <f t="shared" ref="R39:R46" si="14">SUM(L39:Q39)</f>
        <v>38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98.972799999999992</v>
      </c>
      <c r="C40" s="79">
        <v>99.130399999999995</v>
      </c>
      <c r="D40" s="79">
        <v>25.688800000000004</v>
      </c>
      <c r="E40" s="79">
        <v>97.239199999999997</v>
      </c>
      <c r="F40" s="79">
        <v>96.135999999999996</v>
      </c>
      <c r="G40" s="79">
        <v>98.027200000000008</v>
      </c>
      <c r="H40" s="79"/>
      <c r="I40" s="101">
        <f t="shared" si="13"/>
        <v>515.19439999999997</v>
      </c>
      <c r="J40" s="2"/>
      <c r="K40" s="92" t="s">
        <v>13</v>
      </c>
      <c r="L40" s="79">
        <v>8.1999999999999993</v>
      </c>
      <c r="M40" s="79">
        <v>7.7</v>
      </c>
      <c r="N40" s="79">
        <v>1.8</v>
      </c>
      <c r="O40" s="79">
        <v>7</v>
      </c>
      <c r="P40" s="79">
        <v>6.7</v>
      </c>
      <c r="Q40" s="79">
        <v>6.6</v>
      </c>
      <c r="R40" s="101">
        <f t="shared" si="14"/>
        <v>38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8.1999999999999993</v>
      </c>
      <c r="M41" s="79">
        <v>7.6</v>
      </c>
      <c r="N41" s="79">
        <v>1.7</v>
      </c>
      <c r="O41" s="79">
        <v>6.8</v>
      </c>
      <c r="P41" s="79">
        <v>6.7</v>
      </c>
      <c r="Q41" s="79">
        <v>6.5</v>
      </c>
      <c r="R41" s="101">
        <f t="shared" si="14"/>
        <v>37.5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8.3000000000000007</v>
      </c>
      <c r="M42" s="79">
        <v>7.6</v>
      </c>
      <c r="N42" s="79">
        <v>1.7</v>
      </c>
      <c r="O42" s="79">
        <v>6.9</v>
      </c>
      <c r="P42" s="79">
        <v>6.7</v>
      </c>
      <c r="Q42" s="79">
        <v>6.5</v>
      </c>
      <c r="R42" s="101">
        <f t="shared" si="14"/>
        <v>37.700000000000003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8.3000000000000007</v>
      </c>
      <c r="M43" s="79">
        <v>7.7</v>
      </c>
      <c r="N43" s="79">
        <v>1.7</v>
      </c>
      <c r="O43" s="79">
        <v>6.9</v>
      </c>
      <c r="P43" s="79">
        <v>6.7</v>
      </c>
      <c r="Q43" s="79">
        <v>6.6</v>
      </c>
      <c r="R43" s="101">
        <f t="shared" si="14"/>
        <v>37.9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8.3000000000000007</v>
      </c>
      <c r="M44" s="79">
        <v>7.7</v>
      </c>
      <c r="N44" s="79">
        <v>1.8</v>
      </c>
      <c r="O44" s="79">
        <v>6.9</v>
      </c>
      <c r="P44" s="79">
        <v>6.7</v>
      </c>
      <c r="Q44" s="79">
        <v>6.6</v>
      </c>
      <c r="R44" s="101">
        <f t="shared" si="14"/>
        <v>38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8.3000000000000007</v>
      </c>
      <c r="M45" s="79">
        <v>7.7</v>
      </c>
      <c r="N45" s="79">
        <v>1.8</v>
      </c>
      <c r="O45" s="79">
        <v>6.9</v>
      </c>
      <c r="P45" s="79">
        <v>6.7</v>
      </c>
      <c r="Q45" s="79">
        <v>6.6</v>
      </c>
      <c r="R45" s="101">
        <f t="shared" si="14"/>
        <v>38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197.94559999999998</v>
      </c>
      <c r="C46" s="27">
        <f t="shared" si="15"/>
        <v>198.26079999999999</v>
      </c>
      <c r="D46" s="27">
        <f t="shared" si="15"/>
        <v>51.377600000000008</v>
      </c>
      <c r="E46" s="27">
        <f t="shared" si="15"/>
        <v>194.47839999999999</v>
      </c>
      <c r="F46" s="27">
        <f t="shared" si="15"/>
        <v>192.27199999999999</v>
      </c>
      <c r="G46" s="27">
        <f t="shared" si="15"/>
        <v>196.05440000000002</v>
      </c>
      <c r="H46" s="27">
        <f t="shared" si="15"/>
        <v>0</v>
      </c>
      <c r="I46" s="101">
        <f t="shared" si="13"/>
        <v>1030.3887999999999</v>
      </c>
      <c r="K46" s="77" t="s">
        <v>10</v>
      </c>
      <c r="L46" s="81">
        <f t="shared" ref="L46:Q46" si="16">SUM(L39:L45)</f>
        <v>57.8</v>
      </c>
      <c r="M46" s="27">
        <f t="shared" si="16"/>
        <v>53.70000000000001</v>
      </c>
      <c r="N46" s="27">
        <f t="shared" si="16"/>
        <v>12.3</v>
      </c>
      <c r="O46" s="27">
        <f t="shared" si="16"/>
        <v>48.4</v>
      </c>
      <c r="P46" s="27">
        <f t="shared" si="16"/>
        <v>46.900000000000006</v>
      </c>
      <c r="Q46" s="27">
        <f t="shared" si="16"/>
        <v>46</v>
      </c>
      <c r="R46" s="101">
        <f t="shared" si="14"/>
        <v>265.10000000000002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157.6</v>
      </c>
      <c r="C47" s="30">
        <v>157.6</v>
      </c>
      <c r="D47" s="30">
        <v>157.6</v>
      </c>
      <c r="E47" s="30">
        <v>157.6</v>
      </c>
      <c r="F47" s="30">
        <v>157.6</v>
      </c>
      <c r="G47" s="30">
        <v>157.6</v>
      </c>
      <c r="H47" s="30"/>
      <c r="I47" s="102">
        <f>+((I46/I48)/7)*1000</f>
        <v>45.028571428571425</v>
      </c>
      <c r="K47" s="110" t="s">
        <v>19</v>
      </c>
      <c r="L47" s="82">
        <v>135.5</v>
      </c>
      <c r="M47" s="30">
        <v>134.5</v>
      </c>
      <c r="N47" s="30">
        <v>135.5</v>
      </c>
      <c r="O47" s="30">
        <v>135.5</v>
      </c>
      <c r="P47" s="30">
        <v>134</v>
      </c>
      <c r="Q47" s="30">
        <v>131.5</v>
      </c>
      <c r="R47" s="102">
        <f>+((R46/R48)/7)*1000</f>
        <v>134.29584599797369</v>
      </c>
      <c r="S47" s="63"/>
      <c r="T47" s="63"/>
    </row>
    <row r="48" spans="1:30" ht="33.75" customHeight="1" x14ac:dyDescent="0.25">
      <c r="A48" s="94" t="s">
        <v>20</v>
      </c>
      <c r="B48" s="83">
        <v>628</v>
      </c>
      <c r="C48" s="34">
        <v>629</v>
      </c>
      <c r="D48" s="34">
        <v>163</v>
      </c>
      <c r="E48" s="34">
        <v>617</v>
      </c>
      <c r="F48" s="34">
        <v>610</v>
      </c>
      <c r="G48" s="34">
        <v>622</v>
      </c>
      <c r="H48" s="34"/>
      <c r="I48" s="103">
        <f>SUM(B48:H48)</f>
        <v>3269</v>
      </c>
      <c r="J48" s="64"/>
      <c r="K48" s="94" t="s">
        <v>20</v>
      </c>
      <c r="L48" s="106">
        <v>61</v>
      </c>
      <c r="M48" s="65">
        <v>57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282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98.972799999999992</v>
      </c>
      <c r="C49" s="38">
        <f t="shared" si="17"/>
        <v>99.130399999999995</v>
      </c>
      <c r="D49" s="38">
        <f t="shared" si="17"/>
        <v>25.688800000000004</v>
      </c>
      <c r="E49" s="38">
        <f t="shared" si="17"/>
        <v>97.239199999999997</v>
      </c>
      <c r="F49" s="38">
        <f t="shared" si="17"/>
        <v>96.135999999999996</v>
      </c>
      <c r="G49" s="38">
        <f t="shared" si="17"/>
        <v>98.027200000000008</v>
      </c>
      <c r="H49" s="38">
        <f t="shared" si="17"/>
        <v>0</v>
      </c>
      <c r="I49" s="104">
        <f>((I46*1000)/I48)/7</f>
        <v>45.028571428571425</v>
      </c>
      <c r="K49" s="95" t="s">
        <v>21</v>
      </c>
      <c r="L49" s="84">
        <f>((L48*L47)*7/1000-L39)/6</f>
        <v>8.2764166666666679</v>
      </c>
      <c r="M49" s="38">
        <f t="shared" ref="M49:Q49" si="18">((M48*M47)*7/1000-M39)/6</f>
        <v>7.6609166666666662</v>
      </c>
      <c r="N49" s="38">
        <f t="shared" si="18"/>
        <v>1.7550833333333333</v>
      </c>
      <c r="O49" s="38">
        <f t="shared" si="18"/>
        <v>6.8955833333333336</v>
      </c>
      <c r="P49" s="38">
        <f t="shared" si="18"/>
        <v>6.6999999999999993</v>
      </c>
      <c r="Q49" s="38">
        <f t="shared" si="18"/>
        <v>6.5708333333333329</v>
      </c>
      <c r="R49" s="113">
        <f>((R46*1000)/R48)/7</f>
        <v>134.29584599797366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692.80959999999993</v>
      </c>
      <c r="C50" s="42">
        <f t="shared" si="19"/>
        <v>693.91279999999995</v>
      </c>
      <c r="D50" s="42">
        <f t="shared" si="19"/>
        <v>179.82160000000002</v>
      </c>
      <c r="E50" s="42">
        <f t="shared" si="19"/>
        <v>680.67439999999999</v>
      </c>
      <c r="F50" s="42">
        <f t="shared" si="19"/>
        <v>672.952</v>
      </c>
      <c r="G50" s="42">
        <f t="shared" si="19"/>
        <v>686.19040000000007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57.858499999999999</v>
      </c>
      <c r="M50" s="42">
        <f t="shared" si="20"/>
        <v>53.665500000000002</v>
      </c>
      <c r="N50" s="42">
        <f t="shared" si="20"/>
        <v>12.330500000000001</v>
      </c>
      <c r="O50" s="42">
        <f t="shared" si="20"/>
        <v>48.3735</v>
      </c>
      <c r="P50" s="42">
        <f t="shared" si="20"/>
        <v>46.9</v>
      </c>
      <c r="Q50" s="42">
        <f t="shared" si="20"/>
        <v>46.024999999999999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45.028571428571425</v>
      </c>
      <c r="C51" s="47">
        <f t="shared" si="21"/>
        <v>45.028571428571425</v>
      </c>
      <c r="D51" s="47">
        <f t="shared" si="21"/>
        <v>45.028571428571432</v>
      </c>
      <c r="E51" s="47">
        <f t="shared" si="21"/>
        <v>45.028571428571425</v>
      </c>
      <c r="F51" s="47">
        <f t="shared" si="21"/>
        <v>45.028571428571425</v>
      </c>
      <c r="G51" s="47">
        <f t="shared" si="21"/>
        <v>45.028571428571432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135.36299765807962</v>
      </c>
      <c r="M51" s="47">
        <f t="shared" si="22"/>
        <v>134.58646616541355</v>
      </c>
      <c r="N51" s="47">
        <f t="shared" si="22"/>
        <v>135.16483516483518</v>
      </c>
      <c r="O51" s="47">
        <f t="shared" si="22"/>
        <v>135.57422969187675</v>
      </c>
      <c r="P51" s="47">
        <f t="shared" si="22"/>
        <v>134.00000000000003</v>
      </c>
      <c r="Q51" s="47">
        <f t="shared" si="22"/>
        <v>131.42857142857142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72" t="s">
        <v>70</v>
      </c>
      <c r="C55" s="473"/>
      <c r="D55" s="473"/>
      <c r="E55" s="473"/>
      <c r="F55" s="473"/>
      <c r="G55" s="474"/>
      <c r="H55" s="472" t="s">
        <v>71</v>
      </c>
      <c r="I55" s="473"/>
      <c r="J55" s="473"/>
      <c r="K55" s="473"/>
      <c r="L55" s="473"/>
      <c r="M55" s="474"/>
      <c r="N55" s="472" t="s">
        <v>8</v>
      </c>
      <c r="O55" s="473"/>
      <c r="P55" s="473"/>
      <c r="Q55" s="473"/>
      <c r="R55" s="473"/>
      <c r="S55" s="47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9.4</v>
      </c>
      <c r="C58" s="79">
        <v>8.3000000000000007</v>
      </c>
      <c r="D58" s="79">
        <v>2.2000000000000002</v>
      </c>
      <c r="E58" s="79">
        <v>8.4</v>
      </c>
      <c r="F58" s="79">
        <v>8.4</v>
      </c>
      <c r="G58" s="221">
        <v>9.5</v>
      </c>
      <c r="H58" s="22">
        <v>8.8000000000000007</v>
      </c>
      <c r="I58" s="79">
        <v>8.4</v>
      </c>
      <c r="J58" s="79">
        <v>2</v>
      </c>
      <c r="K58" s="79">
        <v>8.1</v>
      </c>
      <c r="L58" s="79">
        <v>8.6999999999999993</v>
      </c>
      <c r="M58" s="221">
        <v>9.8000000000000007</v>
      </c>
      <c r="N58" s="22">
        <v>9.4</v>
      </c>
      <c r="O58" s="79">
        <v>9.4</v>
      </c>
      <c r="P58" s="79">
        <v>2.4</v>
      </c>
      <c r="Q58" s="79">
        <v>8.1999999999999993</v>
      </c>
      <c r="R58" s="79">
        <v>8.1999999999999993</v>
      </c>
      <c r="S58" s="221">
        <v>8.1999999999999993</v>
      </c>
      <c r="T58" s="101">
        <f t="shared" ref="T58:T65" si="23">SUM(B58:S58)</f>
        <v>137.80000000000001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9.4</v>
      </c>
      <c r="C59" s="79">
        <v>8.3000000000000007</v>
      </c>
      <c r="D59" s="79">
        <v>2.2000000000000002</v>
      </c>
      <c r="E59" s="79">
        <v>8.4</v>
      </c>
      <c r="F59" s="79">
        <v>8.4</v>
      </c>
      <c r="G59" s="221">
        <v>9.5</v>
      </c>
      <c r="H59" s="22">
        <v>8.8000000000000007</v>
      </c>
      <c r="I59" s="79">
        <v>8.4</v>
      </c>
      <c r="J59" s="79">
        <v>2</v>
      </c>
      <c r="K59" s="79">
        <v>8.1</v>
      </c>
      <c r="L59" s="79">
        <v>8.6999999999999993</v>
      </c>
      <c r="M59" s="221">
        <v>9.8000000000000007</v>
      </c>
      <c r="N59" s="22">
        <v>9.4</v>
      </c>
      <c r="O59" s="79">
        <v>9.4</v>
      </c>
      <c r="P59" s="79">
        <v>2.4</v>
      </c>
      <c r="Q59" s="79">
        <v>8.1999999999999993</v>
      </c>
      <c r="R59" s="79">
        <v>8.1999999999999993</v>
      </c>
      <c r="S59" s="221">
        <v>8.1999999999999993</v>
      </c>
      <c r="T59" s="101">
        <f t="shared" si="23"/>
        <v>137.80000000000001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9.1999999999999993</v>
      </c>
      <c r="C60" s="79">
        <v>8.1999999999999993</v>
      </c>
      <c r="D60" s="79">
        <v>2.1</v>
      </c>
      <c r="E60" s="79">
        <v>8.3000000000000007</v>
      </c>
      <c r="F60" s="79">
        <v>8.3000000000000007</v>
      </c>
      <c r="G60" s="221">
        <v>9.1999999999999993</v>
      </c>
      <c r="H60" s="22">
        <v>8.8000000000000007</v>
      </c>
      <c r="I60" s="79">
        <v>8.4</v>
      </c>
      <c r="J60" s="79">
        <v>2</v>
      </c>
      <c r="K60" s="79">
        <v>8</v>
      </c>
      <c r="L60" s="79">
        <v>8.5</v>
      </c>
      <c r="M60" s="221">
        <v>9.5</v>
      </c>
      <c r="N60" s="22">
        <v>9.3000000000000007</v>
      </c>
      <c r="O60" s="79">
        <v>9.3000000000000007</v>
      </c>
      <c r="P60" s="79">
        <v>2.2000000000000002</v>
      </c>
      <c r="Q60" s="79">
        <v>8.1999999999999993</v>
      </c>
      <c r="R60" s="79">
        <v>8.1999999999999993</v>
      </c>
      <c r="S60" s="221">
        <v>8.1</v>
      </c>
      <c r="T60" s="101">
        <f t="shared" si="23"/>
        <v>135.80000000000001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9.3000000000000007</v>
      </c>
      <c r="C61" s="79">
        <v>8.1999999999999993</v>
      </c>
      <c r="D61" s="79">
        <v>2.1</v>
      </c>
      <c r="E61" s="79">
        <v>8.3000000000000007</v>
      </c>
      <c r="F61" s="79">
        <v>8.3000000000000007</v>
      </c>
      <c r="G61" s="221">
        <v>9.3000000000000007</v>
      </c>
      <c r="H61" s="22">
        <v>8.8000000000000007</v>
      </c>
      <c r="I61" s="79">
        <v>8.4</v>
      </c>
      <c r="J61" s="79">
        <v>2.1</v>
      </c>
      <c r="K61" s="79">
        <v>8</v>
      </c>
      <c r="L61" s="79">
        <v>8.5</v>
      </c>
      <c r="M61" s="221">
        <v>9.6</v>
      </c>
      <c r="N61" s="22">
        <v>9.4</v>
      </c>
      <c r="O61" s="79">
        <v>9.4</v>
      </c>
      <c r="P61" s="79">
        <v>2.2999999999999998</v>
      </c>
      <c r="Q61" s="79">
        <v>8.1999999999999993</v>
      </c>
      <c r="R61" s="79">
        <v>8.1999999999999993</v>
      </c>
      <c r="S61" s="221">
        <v>8.1</v>
      </c>
      <c r="T61" s="101">
        <f t="shared" si="23"/>
        <v>136.5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9.3000000000000007</v>
      </c>
      <c r="C62" s="79">
        <v>8.3000000000000007</v>
      </c>
      <c r="D62" s="79">
        <v>2.2000000000000002</v>
      </c>
      <c r="E62" s="79">
        <v>8.3000000000000007</v>
      </c>
      <c r="F62" s="79">
        <v>8.3000000000000007</v>
      </c>
      <c r="G62" s="221">
        <v>9.3000000000000007</v>
      </c>
      <c r="H62" s="22">
        <v>8.9</v>
      </c>
      <c r="I62" s="79">
        <v>8.4</v>
      </c>
      <c r="J62" s="79">
        <v>2.1</v>
      </c>
      <c r="K62" s="79">
        <v>8</v>
      </c>
      <c r="L62" s="79">
        <v>8.5</v>
      </c>
      <c r="M62" s="221">
        <v>9.6</v>
      </c>
      <c r="N62" s="22">
        <v>9.4</v>
      </c>
      <c r="O62" s="79">
        <v>9.4</v>
      </c>
      <c r="P62" s="79">
        <v>2.2999999999999998</v>
      </c>
      <c r="Q62" s="79">
        <v>8.1999999999999993</v>
      </c>
      <c r="R62" s="79">
        <v>8.1999999999999993</v>
      </c>
      <c r="S62" s="221">
        <v>8.1</v>
      </c>
      <c r="T62" s="101">
        <f t="shared" si="23"/>
        <v>136.79999999999998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9.3000000000000007</v>
      </c>
      <c r="C63" s="79">
        <v>8.3000000000000007</v>
      </c>
      <c r="D63" s="79">
        <v>2.2000000000000002</v>
      </c>
      <c r="E63" s="79">
        <v>8.4</v>
      </c>
      <c r="F63" s="79">
        <v>8.4</v>
      </c>
      <c r="G63" s="221">
        <v>9.3000000000000007</v>
      </c>
      <c r="H63" s="22">
        <v>8.9</v>
      </c>
      <c r="I63" s="79">
        <v>8.4</v>
      </c>
      <c r="J63" s="79">
        <v>2.1</v>
      </c>
      <c r="K63" s="79">
        <v>8</v>
      </c>
      <c r="L63" s="79">
        <v>8.5</v>
      </c>
      <c r="M63" s="221">
        <v>9.6</v>
      </c>
      <c r="N63" s="22">
        <v>9.4</v>
      </c>
      <c r="O63" s="79">
        <v>9.4</v>
      </c>
      <c r="P63" s="79">
        <v>2.2999999999999998</v>
      </c>
      <c r="Q63" s="79">
        <v>8.3000000000000007</v>
      </c>
      <c r="R63" s="79">
        <v>8.3000000000000007</v>
      </c>
      <c r="S63" s="221">
        <v>8.1</v>
      </c>
      <c r="T63" s="101">
        <f t="shared" si="23"/>
        <v>137.19999999999999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9.3000000000000007</v>
      </c>
      <c r="C64" s="79">
        <v>8.3000000000000007</v>
      </c>
      <c r="D64" s="79">
        <v>2.2000000000000002</v>
      </c>
      <c r="E64" s="79">
        <v>8.4</v>
      </c>
      <c r="F64" s="79">
        <v>8.4</v>
      </c>
      <c r="G64" s="221">
        <v>9.3000000000000007</v>
      </c>
      <c r="H64" s="22">
        <v>8.9</v>
      </c>
      <c r="I64" s="79">
        <v>8.4</v>
      </c>
      <c r="J64" s="79">
        <v>2.1</v>
      </c>
      <c r="K64" s="79">
        <v>8.1</v>
      </c>
      <c r="L64" s="79">
        <v>8.6</v>
      </c>
      <c r="M64" s="221">
        <v>9.6</v>
      </c>
      <c r="N64" s="22">
        <v>9.4</v>
      </c>
      <c r="O64" s="79">
        <v>9.4</v>
      </c>
      <c r="P64" s="79">
        <v>2.2999999999999998</v>
      </c>
      <c r="Q64" s="79">
        <v>8.3000000000000007</v>
      </c>
      <c r="R64" s="79">
        <v>8.3000000000000007</v>
      </c>
      <c r="S64" s="221">
        <v>8.1999999999999993</v>
      </c>
      <c r="T64" s="101">
        <f t="shared" si="23"/>
        <v>137.49999999999997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65.199999999999989</v>
      </c>
      <c r="C65" s="27">
        <f t="shared" ref="C65:S65" si="24">SUM(C58:C64)</f>
        <v>57.899999999999991</v>
      </c>
      <c r="D65" s="27">
        <f t="shared" si="24"/>
        <v>15.2</v>
      </c>
      <c r="E65" s="27">
        <f t="shared" si="24"/>
        <v>58.5</v>
      </c>
      <c r="F65" s="27">
        <f t="shared" si="24"/>
        <v>58.5</v>
      </c>
      <c r="G65" s="28">
        <f t="shared" si="24"/>
        <v>65.399999999999991</v>
      </c>
      <c r="H65" s="26">
        <f t="shared" si="24"/>
        <v>61.9</v>
      </c>
      <c r="I65" s="27">
        <f t="shared" si="24"/>
        <v>58.8</v>
      </c>
      <c r="J65" s="27">
        <f t="shared" si="24"/>
        <v>14.399999999999999</v>
      </c>
      <c r="K65" s="27">
        <f t="shared" si="24"/>
        <v>56.300000000000004</v>
      </c>
      <c r="L65" s="27">
        <f t="shared" si="24"/>
        <v>60</v>
      </c>
      <c r="M65" s="28">
        <f t="shared" si="24"/>
        <v>67.5</v>
      </c>
      <c r="N65" s="26">
        <f t="shared" si="24"/>
        <v>65.7</v>
      </c>
      <c r="O65" s="27">
        <f t="shared" si="24"/>
        <v>65.7</v>
      </c>
      <c r="P65" s="27">
        <f t="shared" si="24"/>
        <v>16.200000000000003</v>
      </c>
      <c r="Q65" s="27">
        <f t="shared" si="24"/>
        <v>57.599999999999994</v>
      </c>
      <c r="R65" s="27">
        <f t="shared" si="24"/>
        <v>57.599999999999994</v>
      </c>
      <c r="S65" s="28">
        <f t="shared" si="24"/>
        <v>57</v>
      </c>
      <c r="T65" s="101">
        <f t="shared" si="23"/>
        <v>959.40000000000009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137</v>
      </c>
      <c r="C66" s="30">
        <v>138</v>
      </c>
      <c r="D66" s="30">
        <v>136</v>
      </c>
      <c r="E66" s="30">
        <v>137</v>
      </c>
      <c r="F66" s="30">
        <v>137</v>
      </c>
      <c r="G66" s="31">
        <v>135.5</v>
      </c>
      <c r="H66" s="29">
        <v>136</v>
      </c>
      <c r="I66" s="30">
        <v>135.5</v>
      </c>
      <c r="J66" s="30">
        <v>137</v>
      </c>
      <c r="K66" s="30">
        <v>134</v>
      </c>
      <c r="L66" s="30">
        <v>134</v>
      </c>
      <c r="M66" s="31">
        <v>134</v>
      </c>
      <c r="N66" s="29">
        <v>136</v>
      </c>
      <c r="O66" s="30">
        <v>136</v>
      </c>
      <c r="P66" s="30">
        <v>136</v>
      </c>
      <c r="Q66" s="30">
        <v>135</v>
      </c>
      <c r="R66" s="30">
        <v>135</v>
      </c>
      <c r="S66" s="31">
        <v>133.5</v>
      </c>
      <c r="T66" s="102">
        <f>+((T65/T67)/7)*1000</f>
        <v>135.56591776176347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68</v>
      </c>
      <c r="C67" s="65">
        <v>60</v>
      </c>
      <c r="D67" s="65">
        <v>16</v>
      </c>
      <c r="E67" s="65">
        <v>61</v>
      </c>
      <c r="F67" s="65">
        <v>61</v>
      </c>
      <c r="G67" s="223">
        <v>69</v>
      </c>
      <c r="H67" s="222">
        <v>65</v>
      </c>
      <c r="I67" s="65">
        <v>62</v>
      </c>
      <c r="J67" s="65">
        <v>15</v>
      </c>
      <c r="K67" s="65">
        <v>60</v>
      </c>
      <c r="L67" s="65">
        <v>64</v>
      </c>
      <c r="M67" s="223">
        <v>72</v>
      </c>
      <c r="N67" s="222">
        <v>69</v>
      </c>
      <c r="O67" s="65">
        <v>69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1011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9.2824000000000009</v>
      </c>
      <c r="C68" s="38">
        <f t="shared" ref="C68:S68" si="25">((C67*C66)*7/1000-C58-C59)/5</f>
        <v>8.2720000000000002</v>
      </c>
      <c r="D68" s="38">
        <f t="shared" si="25"/>
        <v>2.1664000000000003</v>
      </c>
      <c r="E68" s="38">
        <f t="shared" si="25"/>
        <v>8.3398000000000003</v>
      </c>
      <c r="F68" s="38">
        <f t="shared" si="25"/>
        <v>8.3398000000000003</v>
      </c>
      <c r="G68" s="39">
        <f t="shared" si="25"/>
        <v>9.2893000000000008</v>
      </c>
      <c r="H68" s="37">
        <f t="shared" si="25"/>
        <v>8.8559999999999999</v>
      </c>
      <c r="I68" s="38">
        <f t="shared" si="25"/>
        <v>8.4014000000000006</v>
      </c>
      <c r="J68" s="38">
        <f t="shared" si="25"/>
        <v>2.077</v>
      </c>
      <c r="K68" s="38">
        <f t="shared" si="25"/>
        <v>8.016</v>
      </c>
      <c r="L68" s="38">
        <f t="shared" si="25"/>
        <v>8.5263999999999989</v>
      </c>
      <c r="M68" s="39">
        <f t="shared" si="25"/>
        <v>9.5872000000000011</v>
      </c>
      <c r="N68" s="37">
        <f t="shared" si="25"/>
        <v>9.377600000000001</v>
      </c>
      <c r="O68" s="38">
        <f t="shared" si="25"/>
        <v>9.377600000000001</v>
      </c>
      <c r="P68" s="38">
        <f t="shared" si="25"/>
        <v>2.2768000000000002</v>
      </c>
      <c r="Q68" s="38">
        <f t="shared" si="25"/>
        <v>8.2490000000000006</v>
      </c>
      <c r="R68" s="38">
        <f t="shared" si="25"/>
        <v>8.2490000000000006</v>
      </c>
      <c r="S68" s="39">
        <f t="shared" si="25"/>
        <v>8.1209000000000007</v>
      </c>
      <c r="T68" s="116">
        <f>((T65*1000)/T67)/7</f>
        <v>135.56591776176347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65.212000000000003</v>
      </c>
      <c r="C69" s="42">
        <f>((C67*C66)*7)/1000</f>
        <v>57.96</v>
      </c>
      <c r="D69" s="42">
        <f>((D67*D66)*7)/1000</f>
        <v>15.231999999999999</v>
      </c>
      <c r="E69" s="42">
        <f t="shared" ref="E69:R69" si="26">((E67*E66)*7)/1000</f>
        <v>58.499000000000002</v>
      </c>
      <c r="F69" s="42">
        <f t="shared" si="26"/>
        <v>58.499000000000002</v>
      </c>
      <c r="G69" s="87">
        <f t="shared" si="26"/>
        <v>65.4465</v>
      </c>
      <c r="H69" s="41">
        <f t="shared" si="26"/>
        <v>61.88</v>
      </c>
      <c r="I69" s="42">
        <f t="shared" si="26"/>
        <v>58.807000000000002</v>
      </c>
      <c r="J69" s="42">
        <f t="shared" si="26"/>
        <v>14.385</v>
      </c>
      <c r="K69" s="42">
        <f t="shared" si="26"/>
        <v>56.28</v>
      </c>
      <c r="L69" s="42">
        <f t="shared" si="26"/>
        <v>60.031999999999996</v>
      </c>
      <c r="M69" s="87">
        <f t="shared" si="26"/>
        <v>67.536000000000001</v>
      </c>
      <c r="N69" s="41">
        <f t="shared" si="26"/>
        <v>65.688000000000002</v>
      </c>
      <c r="O69" s="42">
        <f t="shared" si="26"/>
        <v>65.688000000000002</v>
      </c>
      <c r="P69" s="42">
        <f t="shared" si="26"/>
        <v>16.184000000000001</v>
      </c>
      <c r="Q69" s="42">
        <f t="shared" si="26"/>
        <v>57.645000000000003</v>
      </c>
      <c r="R69" s="42">
        <f t="shared" si="26"/>
        <v>57.645000000000003</v>
      </c>
      <c r="S69" s="87">
        <f>((S67*S66)*7)/1000</f>
        <v>57.0045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136.97478991596637</v>
      </c>
      <c r="C70" s="47">
        <f>+(C65/C67)/7*1000</f>
        <v>137.85714285714283</v>
      </c>
      <c r="D70" s="47">
        <f>+(D65/D67)/7*1000</f>
        <v>135.71428571428569</v>
      </c>
      <c r="E70" s="47">
        <f t="shared" ref="E70:R70" si="27">+(E65/E67)/7*1000</f>
        <v>137.0023419203747</v>
      </c>
      <c r="F70" s="47">
        <f t="shared" si="27"/>
        <v>137.0023419203747</v>
      </c>
      <c r="G70" s="48">
        <f t="shared" si="27"/>
        <v>135.40372670807452</v>
      </c>
      <c r="H70" s="46">
        <f t="shared" si="27"/>
        <v>136.04395604395606</v>
      </c>
      <c r="I70" s="47">
        <f t="shared" si="27"/>
        <v>135.48387096774192</v>
      </c>
      <c r="J70" s="47">
        <f t="shared" si="27"/>
        <v>137.14285714285711</v>
      </c>
      <c r="K70" s="47">
        <f t="shared" si="27"/>
        <v>134.04761904761907</v>
      </c>
      <c r="L70" s="47">
        <f t="shared" si="27"/>
        <v>133.92857142857142</v>
      </c>
      <c r="M70" s="48">
        <f t="shared" si="27"/>
        <v>133.92857142857142</v>
      </c>
      <c r="N70" s="46">
        <f t="shared" si="27"/>
        <v>136.0248447204969</v>
      </c>
      <c r="O70" s="47">
        <f t="shared" si="27"/>
        <v>136.0248447204969</v>
      </c>
      <c r="P70" s="47">
        <f t="shared" si="27"/>
        <v>136.13445378151263</v>
      </c>
      <c r="Q70" s="47">
        <f t="shared" si="27"/>
        <v>134.89461358313818</v>
      </c>
      <c r="R70" s="47">
        <f t="shared" si="27"/>
        <v>134.89461358313818</v>
      </c>
      <c r="S70" s="48">
        <f>+(S65/S67)/7*1000</f>
        <v>133.48946135831383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F298-70A8-436C-A2BF-7780234515C2}">
  <dimension ref="A1:AQ239"/>
  <sheetViews>
    <sheetView view="pageBreakPreview" topLeftCell="A25" zoomScale="30" zoomScaleNormal="30" zoomScaleSheetLayoutView="30" workbookViewId="0">
      <selection activeCell="V53" sqref="V53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2"/>
      <c r="Z3" s="2"/>
      <c r="AA3" s="2"/>
      <c r="AB3" s="2"/>
      <c r="AC3" s="2"/>
      <c r="AD3" s="41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9" t="s">
        <v>1</v>
      </c>
      <c r="B9" s="419"/>
      <c r="C9" s="419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9"/>
      <c r="B10" s="419"/>
      <c r="C10" s="41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9" t="s">
        <v>4</v>
      </c>
      <c r="B11" s="419"/>
      <c r="C11" s="419"/>
      <c r="D11" s="1"/>
      <c r="E11" s="417">
        <v>2</v>
      </c>
      <c r="F11" s="1"/>
      <c r="G11" s="1"/>
      <c r="H11" s="1"/>
      <c r="I11" s="1"/>
      <c r="J11" s="1"/>
      <c r="K11" s="461" t="s">
        <v>149</v>
      </c>
      <c r="L11" s="461"/>
      <c r="M11" s="418"/>
      <c r="N11" s="41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9"/>
      <c r="B12" s="419"/>
      <c r="C12" s="419"/>
      <c r="D12" s="1"/>
      <c r="E12" s="5"/>
      <c r="F12" s="1"/>
      <c r="G12" s="1"/>
      <c r="H12" s="1"/>
      <c r="I12" s="1"/>
      <c r="J12" s="1"/>
      <c r="K12" s="418"/>
      <c r="L12" s="418"/>
      <c r="M12" s="418"/>
      <c r="N12" s="41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9"/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18"/>
      <c r="M13" s="418"/>
      <c r="N13" s="418"/>
      <c r="O13" s="418"/>
      <c r="P13" s="418"/>
      <c r="Q13" s="418"/>
      <c r="R13" s="418"/>
      <c r="S13" s="418"/>
      <c r="T13" s="418"/>
      <c r="U13" s="418"/>
      <c r="V13" s="418"/>
      <c r="W13" s="1"/>
      <c r="X13" s="1"/>
      <c r="Y13" s="1"/>
    </row>
    <row r="14" spans="1:30" s="3" customFormat="1" ht="27" thickBot="1" x14ac:dyDescent="0.3">
      <c r="A14" s="41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7"/>
      <c r="F15" s="467"/>
      <c r="G15" s="468"/>
      <c r="H15" s="475" t="s">
        <v>71</v>
      </c>
      <c r="I15" s="476"/>
      <c r="J15" s="476"/>
      <c r="K15" s="476"/>
      <c r="L15" s="476"/>
      <c r="M15" s="477"/>
      <c r="N15" s="469" t="s">
        <v>8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119.06054019200005</v>
      </c>
      <c r="C18" s="23">
        <v>116.56236179200005</v>
      </c>
      <c r="D18" s="23">
        <v>31.549777632000012</v>
      </c>
      <c r="E18" s="23">
        <v>119.58721907200004</v>
      </c>
      <c r="F18" s="122">
        <v>119.41019248000002</v>
      </c>
      <c r="G18" s="24">
        <v>118.39871014400001</v>
      </c>
      <c r="H18" s="23">
        <v>120.19888857600006</v>
      </c>
      <c r="I18" s="23">
        <v>119.81582867200002</v>
      </c>
      <c r="J18" s="23">
        <v>31.733735680000006</v>
      </c>
      <c r="K18" s="23">
        <v>120.19855680000003</v>
      </c>
      <c r="L18" s="23">
        <v>120.03341488000004</v>
      </c>
      <c r="M18" s="23">
        <v>119.82095328000003</v>
      </c>
      <c r="N18" s="22">
        <v>119.45546384000002</v>
      </c>
      <c r="O18" s="23">
        <v>120.85849792000002</v>
      </c>
      <c r="P18" s="23">
        <v>32.755929920000007</v>
      </c>
      <c r="Q18" s="23">
        <v>119.87442208000004</v>
      </c>
      <c r="R18" s="23">
        <v>119.40259747200002</v>
      </c>
      <c r="S18" s="24">
        <v>119.62210176000005</v>
      </c>
      <c r="T18" s="25">
        <f t="shared" ref="T18:T25" si="0">SUM(B18:S18)</f>
        <v>1888.3391921920008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119.06054019200005</v>
      </c>
      <c r="C19" s="23">
        <v>116.56236179200005</v>
      </c>
      <c r="D19" s="23">
        <v>31.549777632000012</v>
      </c>
      <c r="E19" s="23">
        <v>119.58721907200004</v>
      </c>
      <c r="F19" s="122">
        <v>119.41019248000002</v>
      </c>
      <c r="G19" s="24">
        <v>118.39871014400001</v>
      </c>
      <c r="H19" s="23">
        <v>120.19888857600006</v>
      </c>
      <c r="I19" s="23">
        <v>119.81582867200002</v>
      </c>
      <c r="J19" s="23">
        <v>31.733735680000006</v>
      </c>
      <c r="K19" s="23">
        <v>120.19855680000003</v>
      </c>
      <c r="L19" s="23">
        <v>120.03341488000004</v>
      </c>
      <c r="M19" s="23">
        <v>119.82095328000003</v>
      </c>
      <c r="N19" s="22">
        <v>119.45546384000002</v>
      </c>
      <c r="O19" s="23">
        <v>120.85849792000002</v>
      </c>
      <c r="P19" s="23">
        <v>32.755929920000007</v>
      </c>
      <c r="Q19" s="23">
        <v>119.87442208000004</v>
      </c>
      <c r="R19" s="23">
        <v>119.40259747200002</v>
      </c>
      <c r="S19" s="24">
        <v>119.62210176000005</v>
      </c>
      <c r="T19" s="25">
        <f t="shared" si="0"/>
        <v>1888.3391921920008</v>
      </c>
      <c r="V19" s="2"/>
      <c r="W19" s="19"/>
    </row>
    <row r="20" spans="1:32" ht="39.75" customHeight="1" x14ac:dyDescent="0.25">
      <c r="A20" s="91" t="s">
        <v>14</v>
      </c>
      <c r="B20" s="76">
        <v>117.91318392319999</v>
      </c>
      <c r="C20" s="23">
        <v>116.02775528320001</v>
      </c>
      <c r="D20" s="23">
        <v>31.316288947200015</v>
      </c>
      <c r="E20" s="23">
        <v>119.03391237120002</v>
      </c>
      <c r="F20" s="122">
        <v>118.43902300800002</v>
      </c>
      <c r="G20" s="24">
        <v>117.51221594240003</v>
      </c>
      <c r="H20" s="23">
        <v>119.4549445696</v>
      </c>
      <c r="I20" s="23">
        <v>119.38626853119999</v>
      </c>
      <c r="J20" s="23">
        <v>30.133205728000014</v>
      </c>
      <c r="K20" s="23">
        <v>119.67697728000003</v>
      </c>
      <c r="L20" s="23">
        <v>119.52113404800002</v>
      </c>
      <c r="M20" s="23">
        <v>119.384218688</v>
      </c>
      <c r="N20" s="22">
        <v>119.08661446400004</v>
      </c>
      <c r="O20" s="23">
        <v>120.30060083200003</v>
      </c>
      <c r="P20" s="23">
        <v>32.609028032000012</v>
      </c>
      <c r="Q20" s="23">
        <v>119.362831168</v>
      </c>
      <c r="R20" s="23">
        <v>118.88586101120002</v>
      </c>
      <c r="S20" s="24">
        <v>119.019959296</v>
      </c>
      <c r="T20" s="25">
        <f t="shared" si="0"/>
        <v>1877.0640231232003</v>
      </c>
      <c r="V20" s="2"/>
      <c r="W20" s="19"/>
    </row>
    <row r="21" spans="1:32" ht="39.950000000000003" customHeight="1" x14ac:dyDescent="0.25">
      <c r="A21" s="92" t="s">
        <v>15</v>
      </c>
      <c r="B21" s="76">
        <v>117.91318392319999</v>
      </c>
      <c r="C21" s="23">
        <v>116.02775528320001</v>
      </c>
      <c r="D21" s="23">
        <v>31.316288947200015</v>
      </c>
      <c r="E21" s="23">
        <v>119.03391237120002</v>
      </c>
      <c r="F21" s="122">
        <v>118.43902300800002</v>
      </c>
      <c r="G21" s="24">
        <v>117.51221594240003</v>
      </c>
      <c r="H21" s="23">
        <v>119.4549445696</v>
      </c>
      <c r="I21" s="23">
        <v>119.38626853119999</v>
      </c>
      <c r="J21" s="23">
        <v>30.133205728000014</v>
      </c>
      <c r="K21" s="23">
        <v>119.67697728000003</v>
      </c>
      <c r="L21" s="23">
        <v>119.52113404800002</v>
      </c>
      <c r="M21" s="23">
        <v>119.384218688</v>
      </c>
      <c r="N21" s="22">
        <v>119.08661446400004</v>
      </c>
      <c r="O21" s="23">
        <v>120.30060083200003</v>
      </c>
      <c r="P21" s="23">
        <v>32.609028032000012</v>
      </c>
      <c r="Q21" s="23">
        <v>119.362831168</v>
      </c>
      <c r="R21" s="23">
        <v>118.88586101120002</v>
      </c>
      <c r="S21" s="24">
        <v>119.019959296</v>
      </c>
      <c r="T21" s="25">
        <f t="shared" si="0"/>
        <v>1877.0640231232003</v>
      </c>
      <c r="V21" s="2"/>
      <c r="W21" s="19"/>
    </row>
    <row r="22" spans="1:32" ht="39.950000000000003" customHeight="1" x14ac:dyDescent="0.25">
      <c r="A22" s="91" t="s">
        <v>16</v>
      </c>
      <c r="B22" s="76">
        <v>117.91318392319999</v>
      </c>
      <c r="C22" s="23">
        <v>116.02775528320001</v>
      </c>
      <c r="D22" s="23">
        <v>31.316288947200015</v>
      </c>
      <c r="E22" s="23">
        <v>119.03391237120002</v>
      </c>
      <c r="F22" s="122">
        <v>118.43902300800002</v>
      </c>
      <c r="G22" s="24">
        <v>117.51221594240003</v>
      </c>
      <c r="H22" s="23">
        <v>119.4549445696</v>
      </c>
      <c r="I22" s="23">
        <v>119.38626853119999</v>
      </c>
      <c r="J22" s="23">
        <v>30.133205728000014</v>
      </c>
      <c r="K22" s="23">
        <v>119.67697728000003</v>
      </c>
      <c r="L22" s="23">
        <v>119.52113404800002</v>
      </c>
      <c r="M22" s="23">
        <v>119.384218688</v>
      </c>
      <c r="N22" s="22">
        <v>119.08661446400004</v>
      </c>
      <c r="O22" s="23">
        <v>120.30060083200003</v>
      </c>
      <c r="P22" s="23">
        <v>32.609028032000012</v>
      </c>
      <c r="Q22" s="23">
        <v>119.362831168</v>
      </c>
      <c r="R22" s="23">
        <v>118.88586101120002</v>
      </c>
      <c r="S22" s="24">
        <v>119.019959296</v>
      </c>
      <c r="T22" s="25">
        <f t="shared" si="0"/>
        <v>1877.0640231232003</v>
      </c>
      <c r="V22" s="2"/>
      <c r="W22" s="19"/>
    </row>
    <row r="23" spans="1:32" ht="39.950000000000003" customHeight="1" x14ac:dyDescent="0.25">
      <c r="A23" s="92" t="s">
        <v>17</v>
      </c>
      <c r="B23" s="76">
        <v>117.91318392319999</v>
      </c>
      <c r="C23" s="23">
        <v>116.02775528320001</v>
      </c>
      <c r="D23" s="23">
        <v>31.316288947200015</v>
      </c>
      <c r="E23" s="23">
        <v>119.03391237120002</v>
      </c>
      <c r="F23" s="122">
        <v>118.43902300800002</v>
      </c>
      <c r="G23" s="24">
        <v>117.51221594240003</v>
      </c>
      <c r="H23" s="23">
        <v>119.4549445696</v>
      </c>
      <c r="I23" s="23">
        <v>119.38626853119999</v>
      </c>
      <c r="J23" s="23">
        <v>30.133205728000014</v>
      </c>
      <c r="K23" s="23">
        <v>119.67697728000003</v>
      </c>
      <c r="L23" s="23">
        <v>119.52113404800002</v>
      </c>
      <c r="M23" s="23">
        <v>119.384218688</v>
      </c>
      <c r="N23" s="22">
        <v>119.08661446400004</v>
      </c>
      <c r="O23" s="23">
        <v>120.30060083200003</v>
      </c>
      <c r="P23" s="23">
        <v>32.609028032000012</v>
      </c>
      <c r="Q23" s="23">
        <v>119.362831168</v>
      </c>
      <c r="R23" s="23">
        <v>118.88586101120002</v>
      </c>
      <c r="S23" s="24">
        <v>119.019959296</v>
      </c>
      <c r="T23" s="25">
        <f t="shared" si="0"/>
        <v>1877.0640231232003</v>
      </c>
      <c r="V23" s="2"/>
      <c r="W23" s="19"/>
    </row>
    <row r="24" spans="1:32" ht="39.950000000000003" customHeight="1" x14ac:dyDescent="0.25">
      <c r="A24" s="91" t="s">
        <v>18</v>
      </c>
      <c r="B24" s="76">
        <v>117.91318392319999</v>
      </c>
      <c r="C24" s="23">
        <v>116.02775528320001</v>
      </c>
      <c r="D24" s="23">
        <v>31.316288947200015</v>
      </c>
      <c r="E24" s="23">
        <v>119.03391237120002</v>
      </c>
      <c r="F24" s="122">
        <v>118.43902300800002</v>
      </c>
      <c r="G24" s="24">
        <v>117.51221594240003</v>
      </c>
      <c r="H24" s="23">
        <v>119.4549445696</v>
      </c>
      <c r="I24" s="23">
        <v>119.38626853119999</v>
      </c>
      <c r="J24" s="23">
        <v>30.133205728000014</v>
      </c>
      <c r="K24" s="23">
        <v>119.67697728000003</v>
      </c>
      <c r="L24" s="23">
        <v>119.52113404800002</v>
      </c>
      <c r="M24" s="23">
        <v>119.384218688</v>
      </c>
      <c r="N24" s="22">
        <v>119.08661446400004</v>
      </c>
      <c r="O24" s="23">
        <v>120.30060083200003</v>
      </c>
      <c r="P24" s="23">
        <v>32.609028032000012</v>
      </c>
      <c r="Q24" s="23">
        <v>119.362831168</v>
      </c>
      <c r="R24" s="23">
        <v>118.88586101120002</v>
      </c>
      <c r="S24" s="24">
        <v>119.019959296</v>
      </c>
      <c r="T24" s="25">
        <f t="shared" si="0"/>
        <v>1877.0640231232003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827.68700000000013</v>
      </c>
      <c r="C25" s="27">
        <f t="shared" si="1"/>
        <v>813.26350000000014</v>
      </c>
      <c r="D25" s="27">
        <f t="shared" si="1"/>
        <v>219.68100000000007</v>
      </c>
      <c r="E25" s="27">
        <f t="shared" si="1"/>
        <v>834.34400000000016</v>
      </c>
      <c r="F25" s="27">
        <f t="shared" si="1"/>
        <v>831.0155000000002</v>
      </c>
      <c r="G25" s="228">
        <f t="shared" si="1"/>
        <v>824.35850000000028</v>
      </c>
      <c r="H25" s="27">
        <f t="shared" si="1"/>
        <v>837.67250000000013</v>
      </c>
      <c r="I25" s="27">
        <f t="shared" si="1"/>
        <v>836.5630000000001</v>
      </c>
      <c r="J25" s="27">
        <f t="shared" si="1"/>
        <v>214.13350000000005</v>
      </c>
      <c r="K25" s="27">
        <f t="shared" si="1"/>
        <v>838.78200000000027</v>
      </c>
      <c r="L25" s="27">
        <f t="shared" si="1"/>
        <v>837.67250000000013</v>
      </c>
      <c r="M25" s="27">
        <f t="shared" si="1"/>
        <v>836.56300000000022</v>
      </c>
      <c r="N25" s="26">
        <f>SUM(N18:N24)</f>
        <v>834.34400000000028</v>
      </c>
      <c r="O25" s="27">
        <f t="shared" ref="O25:Q25" si="2">SUM(O18:O24)</f>
        <v>843.22000000000014</v>
      </c>
      <c r="P25" s="27">
        <f t="shared" si="2"/>
        <v>228.55700000000013</v>
      </c>
      <c r="Q25" s="27">
        <f t="shared" si="2"/>
        <v>836.56299999999999</v>
      </c>
      <c r="R25" s="27">
        <f>SUM(R18:R24)</f>
        <v>833.23450000000025</v>
      </c>
      <c r="S25" s="28">
        <f t="shared" ref="S25" si="3">SUM(S18:S24)</f>
        <v>834.34400000000016</v>
      </c>
      <c r="T25" s="25">
        <f t="shared" si="0"/>
        <v>13161.998500000003</v>
      </c>
    </row>
    <row r="26" spans="1:32" s="2" customFormat="1" ht="36.75" customHeight="1" x14ac:dyDescent="0.25">
      <c r="A26" s="93" t="s">
        <v>19</v>
      </c>
      <c r="B26" s="208">
        <v>158.50000000000003</v>
      </c>
      <c r="C26" s="30">
        <v>158.50000000000003</v>
      </c>
      <c r="D26" s="30">
        <v>158.50000000000003</v>
      </c>
      <c r="E26" s="30">
        <v>158.50000000000003</v>
      </c>
      <c r="F26" s="30">
        <v>158.50000000000003</v>
      </c>
      <c r="G26" s="229">
        <v>158.50000000000003</v>
      </c>
      <c r="H26" s="30">
        <v>158.50000000000003</v>
      </c>
      <c r="I26" s="30">
        <v>158.50000000000003</v>
      </c>
      <c r="J26" s="30">
        <v>158.50000000000003</v>
      </c>
      <c r="K26" s="30">
        <v>158.50000000000003</v>
      </c>
      <c r="L26" s="30">
        <v>158.50000000000003</v>
      </c>
      <c r="M26" s="30">
        <v>158.50000000000003</v>
      </c>
      <c r="N26" s="29">
        <v>158.50000000000003</v>
      </c>
      <c r="O26" s="30">
        <v>158.50000000000003</v>
      </c>
      <c r="P26" s="30">
        <v>158.50000000000003</v>
      </c>
      <c r="Q26" s="30">
        <v>158.50000000000003</v>
      </c>
      <c r="R26" s="30">
        <v>158.50000000000003</v>
      </c>
      <c r="S26" s="31">
        <v>158.50000000000003</v>
      </c>
      <c r="T26" s="32">
        <f>+((T25/T27)/7)*1000</f>
        <v>158.50000000000006</v>
      </c>
    </row>
    <row r="27" spans="1:32" s="2" customFormat="1" ht="33" customHeight="1" x14ac:dyDescent="0.25">
      <c r="A27" s="94" t="s">
        <v>20</v>
      </c>
      <c r="B27" s="209">
        <v>746</v>
      </c>
      <c r="C27" s="34">
        <v>733</v>
      </c>
      <c r="D27" s="34">
        <v>198</v>
      </c>
      <c r="E27" s="34">
        <v>752</v>
      </c>
      <c r="F27" s="34">
        <v>749</v>
      </c>
      <c r="G27" s="230">
        <v>743</v>
      </c>
      <c r="H27" s="34">
        <v>755</v>
      </c>
      <c r="I27" s="34">
        <v>754</v>
      </c>
      <c r="J27" s="34">
        <v>193</v>
      </c>
      <c r="K27" s="34">
        <v>756</v>
      </c>
      <c r="L27" s="34">
        <v>755</v>
      </c>
      <c r="M27" s="34">
        <v>754</v>
      </c>
      <c r="N27" s="33">
        <v>752</v>
      </c>
      <c r="O27" s="34">
        <v>760</v>
      </c>
      <c r="P27" s="34">
        <v>206</v>
      </c>
      <c r="Q27" s="34">
        <v>754</v>
      </c>
      <c r="R27" s="34">
        <v>751</v>
      </c>
      <c r="S27" s="35">
        <v>752</v>
      </c>
      <c r="T27" s="36">
        <f>SUM(B27:S27)</f>
        <v>11863</v>
      </c>
      <c r="U27" s="2">
        <f>((T25*1000)/T27)/7</f>
        <v>158.50000000000003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117.91318392319999</v>
      </c>
      <c r="C28" s="84">
        <f t="shared" si="4"/>
        <v>116.02775528320001</v>
      </c>
      <c r="D28" s="84">
        <f t="shared" si="4"/>
        <v>31.316288947200015</v>
      </c>
      <c r="E28" s="84">
        <f t="shared" si="4"/>
        <v>119.03391237120002</v>
      </c>
      <c r="F28" s="84">
        <f t="shared" si="4"/>
        <v>118.43902300800002</v>
      </c>
      <c r="G28" s="84">
        <f t="shared" si="4"/>
        <v>117.51221594240003</v>
      </c>
      <c r="H28" s="84">
        <f t="shared" si="4"/>
        <v>119.4549445696</v>
      </c>
      <c r="I28" s="84">
        <f t="shared" si="4"/>
        <v>119.38626853119999</v>
      </c>
      <c r="J28" s="84">
        <f t="shared" si="4"/>
        <v>30.133205728000014</v>
      </c>
      <c r="K28" s="84">
        <f t="shared" si="4"/>
        <v>119.67697728000003</v>
      </c>
      <c r="L28" s="84">
        <f t="shared" si="4"/>
        <v>119.52113404800002</v>
      </c>
      <c r="M28" s="84">
        <f t="shared" si="4"/>
        <v>119.384218688</v>
      </c>
      <c r="N28" s="84">
        <f t="shared" si="4"/>
        <v>119.08661446400004</v>
      </c>
      <c r="O28" s="84">
        <f t="shared" si="4"/>
        <v>120.30060083200003</v>
      </c>
      <c r="P28" s="84">
        <f t="shared" si="4"/>
        <v>32.609028032000012</v>
      </c>
      <c r="Q28" s="84">
        <f t="shared" si="4"/>
        <v>119.362831168</v>
      </c>
      <c r="R28" s="84">
        <f t="shared" si="4"/>
        <v>118.88586101120002</v>
      </c>
      <c r="S28" s="231">
        <f t="shared" si="4"/>
        <v>119.019959296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827.68700000000013</v>
      </c>
      <c r="C29" s="42">
        <f t="shared" si="5"/>
        <v>813.26350000000014</v>
      </c>
      <c r="D29" s="42">
        <f t="shared" si="5"/>
        <v>219.68100000000007</v>
      </c>
      <c r="E29" s="42">
        <f>((E27*E26)*7)/1000</f>
        <v>834.34400000000016</v>
      </c>
      <c r="F29" s="42">
        <f>((F27*F26)*7)/1000</f>
        <v>831.01550000000009</v>
      </c>
      <c r="G29" s="232">
        <f>((G27*G26)*7)/1000</f>
        <v>824.35850000000016</v>
      </c>
      <c r="H29" s="42">
        <f t="shared" ref="H29" si="6">((H27*H26)*7)/1000</f>
        <v>837.67250000000013</v>
      </c>
      <c r="I29" s="42">
        <f>((I27*I26)*7)/1000</f>
        <v>836.5630000000001</v>
      </c>
      <c r="J29" s="42">
        <f t="shared" ref="J29:M29" si="7">((J27*J26)*7)/1000</f>
        <v>214.13350000000005</v>
      </c>
      <c r="K29" s="42">
        <f t="shared" si="7"/>
        <v>838.78200000000015</v>
      </c>
      <c r="L29" s="42">
        <f t="shared" si="7"/>
        <v>837.67250000000013</v>
      </c>
      <c r="M29" s="42">
        <f t="shared" si="7"/>
        <v>836.5630000000001</v>
      </c>
      <c r="N29" s="41">
        <f>((N27*N26)*7)/1000</f>
        <v>834.34400000000016</v>
      </c>
      <c r="O29" s="42">
        <f>((O27*O26)*7)/1000</f>
        <v>843.22000000000014</v>
      </c>
      <c r="P29" s="42">
        <f t="shared" ref="P29:S29" si="8">((P27*P26)*7)/1000</f>
        <v>228.55700000000004</v>
      </c>
      <c r="Q29" s="42">
        <f t="shared" si="8"/>
        <v>836.5630000000001</v>
      </c>
      <c r="R29" s="43">
        <f t="shared" si="8"/>
        <v>833.23450000000014</v>
      </c>
      <c r="S29" s="44">
        <f t="shared" si="8"/>
        <v>834.34400000000016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158.50000000000003</v>
      </c>
      <c r="C30" s="47">
        <f t="shared" si="9"/>
        <v>158.50000000000003</v>
      </c>
      <c r="D30" s="47">
        <f t="shared" si="9"/>
        <v>158.50000000000006</v>
      </c>
      <c r="E30" s="47">
        <f>+(E25/E27)/7*1000</f>
        <v>158.50000000000003</v>
      </c>
      <c r="F30" s="47">
        <f t="shared" ref="F30:H30" si="10">+(F25/F27)/7*1000</f>
        <v>158.50000000000006</v>
      </c>
      <c r="G30" s="233">
        <f t="shared" si="10"/>
        <v>158.50000000000006</v>
      </c>
      <c r="H30" s="47">
        <f t="shared" si="10"/>
        <v>158.50000000000003</v>
      </c>
      <c r="I30" s="47">
        <f>+(I25/I27)/7*1000</f>
        <v>158.50000000000003</v>
      </c>
      <c r="J30" s="47">
        <f t="shared" ref="J30:M30" si="11">+(J25/J27)/7*1000</f>
        <v>158.50000000000006</v>
      </c>
      <c r="K30" s="47">
        <f t="shared" si="11"/>
        <v>158.50000000000006</v>
      </c>
      <c r="L30" s="47">
        <f t="shared" si="11"/>
        <v>158.50000000000003</v>
      </c>
      <c r="M30" s="47">
        <f t="shared" si="11"/>
        <v>158.50000000000006</v>
      </c>
      <c r="N30" s="46">
        <f>+(N25/N27)/7*1000</f>
        <v>158.50000000000006</v>
      </c>
      <c r="O30" s="47">
        <f t="shared" ref="O30:S30" si="12">+(O25/O27)/7*1000</f>
        <v>158.50000000000003</v>
      </c>
      <c r="P30" s="47">
        <f t="shared" si="12"/>
        <v>158.50000000000009</v>
      </c>
      <c r="Q30" s="47">
        <f t="shared" si="12"/>
        <v>158.5</v>
      </c>
      <c r="R30" s="47">
        <f t="shared" si="12"/>
        <v>158.50000000000006</v>
      </c>
      <c r="S30" s="48">
        <f t="shared" si="12"/>
        <v>158.50000000000003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2" t="s">
        <v>8</v>
      </c>
      <c r="M36" s="453"/>
      <c r="N36" s="453"/>
      <c r="O36" s="453"/>
      <c r="P36" s="453"/>
      <c r="Q36" s="45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98.217600000000019</v>
      </c>
      <c r="C39" s="79">
        <v>98.060200000000009</v>
      </c>
      <c r="D39" s="79">
        <v>25.498799999999999</v>
      </c>
      <c r="E39" s="79">
        <v>96.801000000000002</v>
      </c>
      <c r="F39" s="79">
        <v>94.754800000000003</v>
      </c>
      <c r="G39" s="79">
        <v>97.273200000000003</v>
      </c>
      <c r="H39" s="79"/>
      <c r="I39" s="101">
        <f t="shared" ref="I39:I46" si="13">SUM(B39:H39)</f>
        <v>510.60559999999998</v>
      </c>
      <c r="J39" s="138"/>
      <c r="K39" s="91" t="s">
        <v>12</v>
      </c>
      <c r="L39" s="79">
        <v>7</v>
      </c>
      <c r="M39" s="79">
        <v>6.7</v>
      </c>
      <c r="N39" s="79">
        <v>1.7</v>
      </c>
      <c r="O39" s="79">
        <v>6.9</v>
      </c>
      <c r="P39" s="79">
        <v>6.7</v>
      </c>
      <c r="Q39" s="79">
        <v>6.8</v>
      </c>
      <c r="R39" s="101">
        <f t="shared" ref="R39:R46" si="14">SUM(L39:Q39)</f>
        <v>35.799999999999997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98.217600000000019</v>
      </c>
      <c r="C40" s="79">
        <v>98.060200000000009</v>
      </c>
      <c r="D40" s="79">
        <v>25.498799999999999</v>
      </c>
      <c r="E40" s="79">
        <v>96.801000000000002</v>
      </c>
      <c r="F40" s="79">
        <v>94.754800000000003</v>
      </c>
      <c r="G40" s="79">
        <v>97.273200000000003</v>
      </c>
      <c r="H40" s="79"/>
      <c r="I40" s="101">
        <f t="shared" si="13"/>
        <v>510.60559999999998</v>
      </c>
      <c r="J40" s="2"/>
      <c r="K40" s="92" t="s">
        <v>13</v>
      </c>
      <c r="L40" s="79">
        <v>7</v>
      </c>
      <c r="M40" s="79">
        <v>6.7</v>
      </c>
      <c r="N40" s="79">
        <v>1.7</v>
      </c>
      <c r="O40" s="79">
        <v>6.9</v>
      </c>
      <c r="P40" s="79">
        <v>6.7</v>
      </c>
      <c r="Q40" s="79">
        <v>6.8</v>
      </c>
      <c r="R40" s="101">
        <f t="shared" si="14"/>
        <v>35.799999999999997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6.7</v>
      </c>
      <c r="N41" s="79">
        <v>1.8</v>
      </c>
      <c r="O41" s="79">
        <v>6.9</v>
      </c>
      <c r="P41" s="79">
        <v>6.7</v>
      </c>
      <c r="Q41" s="79">
        <v>6.5</v>
      </c>
      <c r="R41" s="101">
        <f t="shared" si="14"/>
        <v>35.700000000000003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7.1</v>
      </c>
      <c r="M42" s="79">
        <v>6.8</v>
      </c>
      <c r="N42" s="79">
        <v>1.8</v>
      </c>
      <c r="O42" s="79">
        <v>7</v>
      </c>
      <c r="P42" s="79">
        <v>6.7</v>
      </c>
      <c r="Q42" s="79">
        <v>6.5</v>
      </c>
      <c r="R42" s="101">
        <f t="shared" si="14"/>
        <v>35.9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7.1</v>
      </c>
      <c r="M43" s="79">
        <v>6.8</v>
      </c>
      <c r="N43" s="79">
        <v>1.8</v>
      </c>
      <c r="O43" s="79">
        <v>7</v>
      </c>
      <c r="P43" s="79">
        <v>6.7</v>
      </c>
      <c r="Q43" s="79">
        <v>6.5</v>
      </c>
      <c r="R43" s="101">
        <f t="shared" si="14"/>
        <v>35.9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7.2</v>
      </c>
      <c r="M44" s="79">
        <v>6.8</v>
      </c>
      <c r="N44" s="79">
        <v>1.8</v>
      </c>
      <c r="O44" s="79">
        <v>7</v>
      </c>
      <c r="P44" s="79">
        <v>6.8</v>
      </c>
      <c r="Q44" s="79">
        <v>6.5</v>
      </c>
      <c r="R44" s="101">
        <f t="shared" si="14"/>
        <v>36.1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7.2</v>
      </c>
      <c r="M45" s="79">
        <v>6.8</v>
      </c>
      <c r="N45" s="79">
        <v>1.8</v>
      </c>
      <c r="O45" s="79">
        <v>7</v>
      </c>
      <c r="P45" s="79">
        <v>6.8</v>
      </c>
      <c r="Q45" s="79">
        <v>6.6</v>
      </c>
      <c r="R45" s="101">
        <f t="shared" si="14"/>
        <v>36.200000000000003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196.43520000000004</v>
      </c>
      <c r="C46" s="27">
        <f t="shared" si="15"/>
        <v>196.12040000000002</v>
      </c>
      <c r="D46" s="27">
        <f t="shared" si="15"/>
        <v>50.997599999999998</v>
      </c>
      <c r="E46" s="27">
        <f t="shared" si="15"/>
        <v>193.602</v>
      </c>
      <c r="F46" s="27">
        <f t="shared" si="15"/>
        <v>189.50960000000001</v>
      </c>
      <c r="G46" s="27">
        <f t="shared" si="15"/>
        <v>194.54640000000001</v>
      </c>
      <c r="H46" s="27">
        <f t="shared" si="15"/>
        <v>0</v>
      </c>
      <c r="I46" s="101">
        <f t="shared" si="13"/>
        <v>1021.2112</v>
      </c>
      <c r="K46" s="77" t="s">
        <v>10</v>
      </c>
      <c r="L46" s="81">
        <f t="shared" ref="L46:Q46" si="16">SUM(L39:L45)</f>
        <v>49.70000000000001</v>
      </c>
      <c r="M46" s="27">
        <f t="shared" si="16"/>
        <v>47.3</v>
      </c>
      <c r="N46" s="27">
        <f t="shared" si="16"/>
        <v>12.400000000000002</v>
      </c>
      <c r="O46" s="27">
        <f t="shared" si="16"/>
        <v>48.7</v>
      </c>
      <c r="P46" s="27">
        <f t="shared" si="16"/>
        <v>47.099999999999994</v>
      </c>
      <c r="Q46" s="27">
        <f t="shared" si="16"/>
        <v>46.2</v>
      </c>
      <c r="R46" s="101">
        <f t="shared" si="14"/>
        <v>251.40000000000003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157.4</v>
      </c>
      <c r="C47" s="30">
        <v>157.4</v>
      </c>
      <c r="D47" s="30">
        <v>157.4</v>
      </c>
      <c r="E47" s="30">
        <v>157.4</v>
      </c>
      <c r="F47" s="30">
        <v>157.4</v>
      </c>
      <c r="G47" s="30">
        <v>157.4</v>
      </c>
      <c r="H47" s="30"/>
      <c r="I47" s="102">
        <f>+((I46/I48)/7)*1000</f>
        <v>44.971428571428568</v>
      </c>
      <c r="K47" s="110" t="s">
        <v>19</v>
      </c>
      <c r="L47" s="82">
        <v>136.5</v>
      </c>
      <c r="M47" s="30">
        <v>135</v>
      </c>
      <c r="N47" s="30">
        <v>136.5</v>
      </c>
      <c r="O47" s="30">
        <v>136.5</v>
      </c>
      <c r="P47" s="30">
        <v>134.5</v>
      </c>
      <c r="Q47" s="30">
        <v>132</v>
      </c>
      <c r="R47" s="102">
        <f>+((R46/R48)/7)*1000</f>
        <v>135.01611170784105</v>
      </c>
      <c r="S47" s="63"/>
      <c r="T47" s="63"/>
    </row>
    <row r="48" spans="1:30" ht="33.75" customHeight="1" x14ac:dyDescent="0.25">
      <c r="A48" s="94" t="s">
        <v>20</v>
      </c>
      <c r="B48" s="83">
        <v>624</v>
      </c>
      <c r="C48" s="34">
        <v>623</v>
      </c>
      <c r="D48" s="34">
        <v>162</v>
      </c>
      <c r="E48" s="34">
        <v>615</v>
      </c>
      <c r="F48" s="34">
        <v>602</v>
      </c>
      <c r="G48" s="34">
        <v>618</v>
      </c>
      <c r="H48" s="34"/>
      <c r="I48" s="103">
        <f>SUM(B48:H48)</f>
        <v>3244</v>
      </c>
      <c r="J48" s="64"/>
      <c r="K48" s="94" t="s">
        <v>20</v>
      </c>
      <c r="L48" s="106">
        <v>52</v>
      </c>
      <c r="M48" s="65">
        <v>50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266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98.217600000000019</v>
      </c>
      <c r="C49" s="38">
        <f t="shared" si="17"/>
        <v>98.060200000000009</v>
      </c>
      <c r="D49" s="38">
        <f t="shared" si="17"/>
        <v>25.498799999999999</v>
      </c>
      <c r="E49" s="38">
        <f t="shared" si="17"/>
        <v>96.801000000000002</v>
      </c>
      <c r="F49" s="38">
        <f t="shared" si="17"/>
        <v>94.754800000000003</v>
      </c>
      <c r="G49" s="38">
        <f t="shared" si="17"/>
        <v>97.273200000000003</v>
      </c>
      <c r="H49" s="38">
        <f t="shared" si="17"/>
        <v>0</v>
      </c>
      <c r="I49" s="104">
        <f>((I46*1000)/I48)/7</f>
        <v>44.971428571428575</v>
      </c>
      <c r="K49" s="95" t="s">
        <v>21</v>
      </c>
      <c r="L49" s="84">
        <f>((L48*L47)*7/1000-L39)/6</f>
        <v>7.1143333333333336</v>
      </c>
      <c r="M49" s="38">
        <f t="shared" ref="M49:Q49" si="18">((M48*M47)*7/1000-M39)/6</f>
        <v>6.7583333333333329</v>
      </c>
      <c r="N49" s="38">
        <f t="shared" si="18"/>
        <v>1.7869166666666667</v>
      </c>
      <c r="O49" s="38">
        <f t="shared" si="18"/>
        <v>6.9717500000000001</v>
      </c>
      <c r="P49" s="38">
        <f t="shared" si="18"/>
        <v>6.729166666666667</v>
      </c>
      <c r="Q49" s="38">
        <f t="shared" si="18"/>
        <v>6.5666666666666673</v>
      </c>
      <c r="R49" s="113">
        <f>((R46*1000)/R48)/7</f>
        <v>135.01611170784105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687.52320000000009</v>
      </c>
      <c r="C50" s="42">
        <f t="shared" si="19"/>
        <v>686.42140000000006</v>
      </c>
      <c r="D50" s="42">
        <f t="shared" si="19"/>
        <v>178.49160000000001</v>
      </c>
      <c r="E50" s="42">
        <f t="shared" si="19"/>
        <v>677.60699999999997</v>
      </c>
      <c r="F50" s="42">
        <f t="shared" si="19"/>
        <v>663.28359999999998</v>
      </c>
      <c r="G50" s="42">
        <f t="shared" si="19"/>
        <v>680.91240000000005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49.686</v>
      </c>
      <c r="M50" s="42">
        <f t="shared" si="20"/>
        <v>47.25</v>
      </c>
      <c r="N50" s="42">
        <f t="shared" si="20"/>
        <v>12.4215</v>
      </c>
      <c r="O50" s="42">
        <f t="shared" si="20"/>
        <v>48.730499999999999</v>
      </c>
      <c r="P50" s="42">
        <f t="shared" si="20"/>
        <v>47.075000000000003</v>
      </c>
      <c r="Q50" s="42">
        <f t="shared" si="20"/>
        <v>46.2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44.971428571428589</v>
      </c>
      <c r="C51" s="47">
        <f t="shared" si="21"/>
        <v>44.971428571428575</v>
      </c>
      <c r="D51" s="47">
        <f t="shared" si="21"/>
        <v>44.971428571428568</v>
      </c>
      <c r="E51" s="47">
        <f t="shared" si="21"/>
        <v>44.971428571428575</v>
      </c>
      <c r="F51" s="47">
        <f t="shared" si="21"/>
        <v>44.971428571428575</v>
      </c>
      <c r="G51" s="47">
        <f t="shared" si="21"/>
        <v>44.971428571428575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136.53846153846155</v>
      </c>
      <c r="M51" s="47">
        <f t="shared" si="22"/>
        <v>135.14285714285714</v>
      </c>
      <c r="N51" s="47">
        <f t="shared" si="22"/>
        <v>136.26373626373629</v>
      </c>
      <c r="O51" s="47">
        <f t="shared" si="22"/>
        <v>136.41456582633054</v>
      </c>
      <c r="P51" s="47">
        <f t="shared" si="22"/>
        <v>134.57142857142853</v>
      </c>
      <c r="Q51" s="47">
        <f t="shared" si="22"/>
        <v>132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72" t="s">
        <v>70</v>
      </c>
      <c r="C55" s="473"/>
      <c r="D55" s="473"/>
      <c r="E55" s="473"/>
      <c r="F55" s="473"/>
      <c r="G55" s="474"/>
      <c r="H55" s="472" t="s">
        <v>71</v>
      </c>
      <c r="I55" s="473"/>
      <c r="J55" s="473"/>
      <c r="K55" s="473"/>
      <c r="L55" s="473"/>
      <c r="M55" s="474"/>
      <c r="N55" s="472" t="s">
        <v>8</v>
      </c>
      <c r="O55" s="473"/>
      <c r="P55" s="473"/>
      <c r="Q55" s="473"/>
      <c r="R55" s="473"/>
      <c r="S55" s="47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8.1</v>
      </c>
      <c r="C58" s="79">
        <v>8.1</v>
      </c>
      <c r="D58" s="79">
        <v>2</v>
      </c>
      <c r="E58" s="79">
        <v>8.3000000000000007</v>
      </c>
      <c r="F58" s="79">
        <v>8.3000000000000007</v>
      </c>
      <c r="G58" s="221">
        <v>8.4</v>
      </c>
      <c r="H58" s="22">
        <v>8.4</v>
      </c>
      <c r="I58" s="79">
        <v>8.4</v>
      </c>
      <c r="J58" s="79">
        <v>2</v>
      </c>
      <c r="K58" s="79">
        <v>8.1</v>
      </c>
      <c r="L58" s="79">
        <v>8.1</v>
      </c>
      <c r="M58" s="221">
        <v>8.5</v>
      </c>
      <c r="N58" s="22">
        <v>8.4</v>
      </c>
      <c r="O58" s="79">
        <v>8.4</v>
      </c>
      <c r="P58" s="79">
        <v>2.2999999999999998</v>
      </c>
      <c r="Q58" s="79">
        <v>8.3000000000000007</v>
      </c>
      <c r="R58" s="79">
        <v>8.3000000000000007</v>
      </c>
      <c r="S58" s="221">
        <v>8.3000000000000007</v>
      </c>
      <c r="T58" s="101">
        <f t="shared" ref="T58:T65" si="23">SUM(B58:S58)</f>
        <v>130.69999999999999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8.1</v>
      </c>
      <c r="C59" s="79">
        <v>8.1</v>
      </c>
      <c r="D59" s="79">
        <v>2</v>
      </c>
      <c r="E59" s="79">
        <v>8.3000000000000007</v>
      </c>
      <c r="F59" s="79">
        <v>8.3000000000000007</v>
      </c>
      <c r="G59" s="221">
        <v>8.4</v>
      </c>
      <c r="H59" s="22">
        <v>8.4</v>
      </c>
      <c r="I59" s="79">
        <v>8.4</v>
      </c>
      <c r="J59" s="79">
        <v>2</v>
      </c>
      <c r="K59" s="79">
        <v>8.1</v>
      </c>
      <c r="L59" s="79">
        <v>8.1</v>
      </c>
      <c r="M59" s="221">
        <v>8.5</v>
      </c>
      <c r="N59" s="22">
        <v>8.4</v>
      </c>
      <c r="O59" s="79">
        <v>8.4</v>
      </c>
      <c r="P59" s="79">
        <v>2.2999999999999998</v>
      </c>
      <c r="Q59" s="79">
        <v>8.3000000000000007</v>
      </c>
      <c r="R59" s="79">
        <v>8.3000000000000007</v>
      </c>
      <c r="S59" s="221">
        <v>8.3000000000000007</v>
      </c>
      <c r="T59" s="101">
        <f t="shared" si="23"/>
        <v>130.69999999999999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8.4</v>
      </c>
      <c r="D60" s="79">
        <v>2</v>
      </c>
      <c r="E60" s="79">
        <v>8.4</v>
      </c>
      <c r="F60" s="79">
        <v>8.4</v>
      </c>
      <c r="G60" s="221">
        <v>8.3000000000000007</v>
      </c>
      <c r="H60" s="22">
        <v>8.5</v>
      </c>
      <c r="I60" s="79">
        <v>8.4</v>
      </c>
      <c r="J60" s="79">
        <v>2.1</v>
      </c>
      <c r="K60" s="79">
        <v>8.1</v>
      </c>
      <c r="L60" s="79">
        <v>8.1</v>
      </c>
      <c r="M60" s="221">
        <v>8.3000000000000007</v>
      </c>
      <c r="N60" s="22">
        <v>8.5</v>
      </c>
      <c r="O60" s="79">
        <v>8.5</v>
      </c>
      <c r="P60" s="79">
        <v>2.2999999999999998</v>
      </c>
      <c r="Q60" s="79">
        <v>8.3000000000000007</v>
      </c>
      <c r="R60" s="79">
        <v>8.3000000000000007</v>
      </c>
      <c r="S60" s="221">
        <v>8.1</v>
      </c>
      <c r="T60" s="101">
        <f t="shared" si="23"/>
        <v>131.29999999999998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8.4</v>
      </c>
      <c r="D61" s="79">
        <v>2</v>
      </c>
      <c r="E61" s="79">
        <v>8.4</v>
      </c>
      <c r="F61" s="79">
        <v>8.4</v>
      </c>
      <c r="G61" s="221">
        <v>8.3000000000000007</v>
      </c>
      <c r="H61" s="22">
        <v>8.5</v>
      </c>
      <c r="I61" s="79">
        <v>8.5</v>
      </c>
      <c r="J61" s="79">
        <v>2.1</v>
      </c>
      <c r="K61" s="79">
        <v>8.1</v>
      </c>
      <c r="L61" s="79">
        <v>8.1</v>
      </c>
      <c r="M61" s="221">
        <v>8.3000000000000007</v>
      </c>
      <c r="N61" s="22">
        <v>8.5</v>
      </c>
      <c r="O61" s="79">
        <v>8.5</v>
      </c>
      <c r="P61" s="79">
        <v>2.2999999999999998</v>
      </c>
      <c r="Q61" s="79">
        <v>8.3000000000000007</v>
      </c>
      <c r="R61" s="79">
        <v>8.3000000000000007</v>
      </c>
      <c r="S61" s="221">
        <v>8.1</v>
      </c>
      <c r="T61" s="101">
        <f t="shared" si="23"/>
        <v>131.39999999999998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8.4</v>
      </c>
      <c r="D62" s="79">
        <v>2.1</v>
      </c>
      <c r="E62" s="79">
        <v>8.5</v>
      </c>
      <c r="F62" s="79">
        <v>8.5</v>
      </c>
      <c r="G62" s="221">
        <v>8.3000000000000007</v>
      </c>
      <c r="H62" s="22">
        <v>8.5</v>
      </c>
      <c r="I62" s="79">
        <v>8.5</v>
      </c>
      <c r="J62" s="79">
        <v>2.1</v>
      </c>
      <c r="K62" s="79">
        <v>8.1</v>
      </c>
      <c r="L62" s="79">
        <v>8.1</v>
      </c>
      <c r="M62" s="221">
        <v>8.3000000000000007</v>
      </c>
      <c r="N62" s="22">
        <v>8.5</v>
      </c>
      <c r="O62" s="79">
        <v>8.5</v>
      </c>
      <c r="P62" s="79">
        <v>2.2999999999999998</v>
      </c>
      <c r="Q62" s="79">
        <v>8.3000000000000007</v>
      </c>
      <c r="R62" s="79">
        <v>8.3000000000000007</v>
      </c>
      <c r="S62" s="221">
        <v>8.1999999999999993</v>
      </c>
      <c r="T62" s="101">
        <f t="shared" si="23"/>
        <v>131.79999999999998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8.5</v>
      </c>
      <c r="D63" s="79">
        <v>2.1</v>
      </c>
      <c r="E63" s="79">
        <v>8.5</v>
      </c>
      <c r="F63" s="79">
        <v>8.5</v>
      </c>
      <c r="G63" s="221">
        <v>8.3000000000000007</v>
      </c>
      <c r="H63" s="22">
        <v>8.5</v>
      </c>
      <c r="I63" s="79">
        <v>8.5</v>
      </c>
      <c r="J63" s="79">
        <v>2.1</v>
      </c>
      <c r="K63" s="79">
        <v>8.1</v>
      </c>
      <c r="L63" s="79">
        <v>8.1</v>
      </c>
      <c r="M63" s="221">
        <v>8.3000000000000007</v>
      </c>
      <c r="N63" s="22">
        <v>8.5</v>
      </c>
      <c r="O63" s="79">
        <v>8.5</v>
      </c>
      <c r="P63" s="79">
        <v>2.4</v>
      </c>
      <c r="Q63" s="79">
        <v>8.3000000000000007</v>
      </c>
      <c r="R63" s="79">
        <v>8.3000000000000007</v>
      </c>
      <c r="S63" s="221">
        <v>8.1999999999999993</v>
      </c>
      <c r="T63" s="101">
        <f t="shared" si="23"/>
        <v>132.1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8.5</v>
      </c>
      <c r="D64" s="79">
        <v>2.1</v>
      </c>
      <c r="E64" s="79">
        <v>8.5</v>
      </c>
      <c r="F64" s="79">
        <v>8.5</v>
      </c>
      <c r="G64" s="221">
        <v>8.3000000000000007</v>
      </c>
      <c r="H64" s="22">
        <v>8.6</v>
      </c>
      <c r="I64" s="79">
        <v>8.5</v>
      </c>
      <c r="J64" s="79">
        <v>2.1</v>
      </c>
      <c r="K64" s="79">
        <v>8.1</v>
      </c>
      <c r="L64" s="79">
        <v>8.1</v>
      </c>
      <c r="M64" s="221">
        <v>8.4</v>
      </c>
      <c r="N64" s="22">
        <v>8.6</v>
      </c>
      <c r="O64" s="79">
        <v>8.6</v>
      </c>
      <c r="P64" s="79">
        <v>2.4</v>
      </c>
      <c r="Q64" s="79">
        <v>8.3000000000000007</v>
      </c>
      <c r="R64" s="79">
        <v>8.3000000000000007</v>
      </c>
      <c r="S64" s="221">
        <v>8.1999999999999993</v>
      </c>
      <c r="T64" s="101">
        <f t="shared" si="23"/>
        <v>132.49999999999997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57.899999999999991</v>
      </c>
      <c r="C65" s="27">
        <f t="shared" ref="C65:S65" si="24">SUM(C58:C64)</f>
        <v>58.4</v>
      </c>
      <c r="D65" s="27">
        <f t="shared" si="24"/>
        <v>14.299999999999999</v>
      </c>
      <c r="E65" s="27">
        <f t="shared" si="24"/>
        <v>58.9</v>
      </c>
      <c r="F65" s="27">
        <f t="shared" si="24"/>
        <v>58.9</v>
      </c>
      <c r="G65" s="28">
        <f t="shared" si="24"/>
        <v>58.3</v>
      </c>
      <c r="H65" s="26">
        <f t="shared" si="24"/>
        <v>59.4</v>
      </c>
      <c r="I65" s="27">
        <f t="shared" si="24"/>
        <v>59.2</v>
      </c>
      <c r="J65" s="27">
        <f t="shared" si="24"/>
        <v>14.499999999999998</v>
      </c>
      <c r="K65" s="27">
        <f t="shared" si="24"/>
        <v>56.7</v>
      </c>
      <c r="L65" s="27">
        <f t="shared" si="24"/>
        <v>56.7</v>
      </c>
      <c r="M65" s="28">
        <f t="shared" si="24"/>
        <v>58.6</v>
      </c>
      <c r="N65" s="26">
        <f t="shared" si="24"/>
        <v>59.4</v>
      </c>
      <c r="O65" s="27">
        <f t="shared" si="24"/>
        <v>59.4</v>
      </c>
      <c r="P65" s="27">
        <f t="shared" si="24"/>
        <v>16.3</v>
      </c>
      <c r="Q65" s="27">
        <f t="shared" si="24"/>
        <v>58.099999999999994</v>
      </c>
      <c r="R65" s="27">
        <f t="shared" si="24"/>
        <v>58.099999999999994</v>
      </c>
      <c r="S65" s="28">
        <f t="shared" si="24"/>
        <v>57.400000000000006</v>
      </c>
      <c r="T65" s="101">
        <f t="shared" si="23"/>
        <v>920.49999999999989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138</v>
      </c>
      <c r="C66" s="30">
        <v>139</v>
      </c>
      <c r="D66" s="30">
        <v>137</v>
      </c>
      <c r="E66" s="30">
        <v>138</v>
      </c>
      <c r="F66" s="30">
        <v>138</v>
      </c>
      <c r="G66" s="31">
        <v>136.5</v>
      </c>
      <c r="H66" s="29">
        <v>137</v>
      </c>
      <c r="I66" s="30">
        <v>136.5</v>
      </c>
      <c r="J66" s="30">
        <v>138</v>
      </c>
      <c r="K66" s="30">
        <v>135</v>
      </c>
      <c r="L66" s="30">
        <v>135</v>
      </c>
      <c r="M66" s="31">
        <v>135</v>
      </c>
      <c r="N66" s="29">
        <v>137</v>
      </c>
      <c r="O66" s="30">
        <v>137</v>
      </c>
      <c r="P66" s="30">
        <v>137</v>
      </c>
      <c r="Q66" s="30">
        <v>136</v>
      </c>
      <c r="R66" s="30">
        <v>136</v>
      </c>
      <c r="S66" s="31">
        <v>134.5</v>
      </c>
      <c r="T66" s="102">
        <f>+((T65/T67)/7)*1000</f>
        <v>136.55244029075803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62</v>
      </c>
      <c r="N67" s="222">
        <v>62</v>
      </c>
      <c r="O67" s="65">
        <v>62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963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8.3520000000000003</v>
      </c>
      <c r="C68" s="38">
        <f t="shared" ref="C68:S68" si="25">((C67*C66)*7/1000-C58-C59)/5</f>
        <v>8.4359999999999999</v>
      </c>
      <c r="D68" s="38">
        <f t="shared" si="25"/>
        <v>2.077</v>
      </c>
      <c r="E68" s="38">
        <f t="shared" si="25"/>
        <v>8.4652000000000012</v>
      </c>
      <c r="F68" s="38">
        <f t="shared" si="25"/>
        <v>8.4652000000000012</v>
      </c>
      <c r="G68" s="39">
        <f t="shared" si="25"/>
        <v>8.2971000000000004</v>
      </c>
      <c r="H68" s="37">
        <f t="shared" si="25"/>
        <v>8.531600000000001</v>
      </c>
      <c r="I68" s="38">
        <f t="shared" si="25"/>
        <v>8.4882000000000009</v>
      </c>
      <c r="J68" s="38">
        <f t="shared" si="25"/>
        <v>2.0979999999999999</v>
      </c>
      <c r="K68" s="38">
        <f t="shared" si="25"/>
        <v>8.1</v>
      </c>
      <c r="L68" s="38">
        <f t="shared" si="25"/>
        <v>8.1</v>
      </c>
      <c r="M68" s="39">
        <f t="shared" si="25"/>
        <v>8.3180000000000014</v>
      </c>
      <c r="N68" s="37">
        <f t="shared" si="25"/>
        <v>8.531600000000001</v>
      </c>
      <c r="O68" s="38">
        <f t="shared" si="25"/>
        <v>8.531600000000001</v>
      </c>
      <c r="P68" s="38">
        <f t="shared" si="25"/>
        <v>2.3405999999999998</v>
      </c>
      <c r="Q68" s="38">
        <f t="shared" si="25"/>
        <v>8.2944000000000013</v>
      </c>
      <c r="R68" s="38">
        <f t="shared" si="25"/>
        <v>8.2944000000000013</v>
      </c>
      <c r="S68" s="39">
        <f t="shared" si="25"/>
        <v>8.1663000000000014</v>
      </c>
      <c r="T68" s="116">
        <f>((T65*1000)/T67)/7</f>
        <v>136.55244029075803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57.96</v>
      </c>
      <c r="C69" s="42">
        <f>((C67*C66)*7)/1000</f>
        <v>58.38</v>
      </c>
      <c r="D69" s="42">
        <f>((D67*D66)*7)/1000</f>
        <v>14.385</v>
      </c>
      <c r="E69" s="42">
        <f t="shared" ref="E69:R69" si="26">((E67*E66)*7)/1000</f>
        <v>58.926000000000002</v>
      </c>
      <c r="F69" s="42">
        <f t="shared" si="26"/>
        <v>58.926000000000002</v>
      </c>
      <c r="G69" s="87">
        <f t="shared" si="26"/>
        <v>58.285499999999999</v>
      </c>
      <c r="H69" s="41">
        <f t="shared" si="26"/>
        <v>59.457999999999998</v>
      </c>
      <c r="I69" s="42">
        <f t="shared" si="26"/>
        <v>59.241</v>
      </c>
      <c r="J69" s="42">
        <f t="shared" si="26"/>
        <v>14.49</v>
      </c>
      <c r="K69" s="42">
        <f t="shared" si="26"/>
        <v>56.7</v>
      </c>
      <c r="L69" s="42">
        <f t="shared" si="26"/>
        <v>56.7</v>
      </c>
      <c r="M69" s="87">
        <f t="shared" si="26"/>
        <v>58.59</v>
      </c>
      <c r="N69" s="41">
        <f t="shared" si="26"/>
        <v>59.457999999999998</v>
      </c>
      <c r="O69" s="42">
        <f t="shared" si="26"/>
        <v>59.457999999999998</v>
      </c>
      <c r="P69" s="42">
        <f t="shared" si="26"/>
        <v>16.303000000000001</v>
      </c>
      <c r="Q69" s="42">
        <f t="shared" si="26"/>
        <v>58.072000000000003</v>
      </c>
      <c r="R69" s="42">
        <f t="shared" si="26"/>
        <v>58.072000000000003</v>
      </c>
      <c r="S69" s="87">
        <f>((S67*S66)*7)/1000</f>
        <v>57.4315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137.85714285714283</v>
      </c>
      <c r="C70" s="47">
        <f>+(C65/C67)/7*1000</f>
        <v>139.04761904761904</v>
      </c>
      <c r="D70" s="47">
        <f>+(D65/D67)/7*1000</f>
        <v>136.19047619047618</v>
      </c>
      <c r="E70" s="47">
        <f t="shared" ref="E70:R70" si="27">+(E65/E67)/7*1000</f>
        <v>137.93911007025761</v>
      </c>
      <c r="F70" s="47">
        <f t="shared" si="27"/>
        <v>137.93911007025761</v>
      </c>
      <c r="G70" s="48">
        <f t="shared" si="27"/>
        <v>136.53395784543326</v>
      </c>
      <c r="H70" s="46">
        <f t="shared" si="27"/>
        <v>136.86635944700458</v>
      </c>
      <c r="I70" s="47">
        <f t="shared" si="27"/>
        <v>136.40552995391707</v>
      </c>
      <c r="J70" s="47">
        <f t="shared" si="27"/>
        <v>138.09523809523807</v>
      </c>
      <c r="K70" s="47">
        <f t="shared" si="27"/>
        <v>135</v>
      </c>
      <c r="L70" s="47">
        <f t="shared" si="27"/>
        <v>135</v>
      </c>
      <c r="M70" s="48">
        <f t="shared" si="27"/>
        <v>135.02304147465438</v>
      </c>
      <c r="N70" s="46">
        <f t="shared" si="27"/>
        <v>136.86635944700458</v>
      </c>
      <c r="O70" s="47">
        <f t="shared" si="27"/>
        <v>136.86635944700458</v>
      </c>
      <c r="P70" s="47">
        <f t="shared" si="27"/>
        <v>136.9747899159664</v>
      </c>
      <c r="Q70" s="47">
        <f t="shared" si="27"/>
        <v>136.0655737704918</v>
      </c>
      <c r="R70" s="47">
        <f t="shared" si="27"/>
        <v>136.0655737704918</v>
      </c>
      <c r="S70" s="48">
        <f>+(S65/S67)/7*1000</f>
        <v>134.42622950819674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23" zoomScale="30" zoomScaleNormal="30" workbookViewId="0">
      <selection activeCell="I50" sqref="I50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0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2"/>
      <c r="Z3" s="2"/>
      <c r="AA3" s="2"/>
      <c r="AB3" s="2"/>
      <c r="AC3" s="2"/>
      <c r="AD3" s="14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2" t="s">
        <v>1</v>
      </c>
      <c r="B9" s="142"/>
      <c r="C9" s="142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2"/>
      <c r="B10" s="142"/>
      <c r="C10" s="14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2" t="s">
        <v>4</v>
      </c>
      <c r="B11" s="142"/>
      <c r="C11" s="142"/>
      <c r="D11" s="1"/>
      <c r="E11" s="143">
        <v>2</v>
      </c>
      <c r="F11" s="1"/>
      <c r="G11" s="1"/>
      <c r="H11" s="1"/>
      <c r="I11" s="1"/>
      <c r="J11" s="1"/>
      <c r="K11" s="461" t="s">
        <v>53</v>
      </c>
      <c r="L11" s="461"/>
      <c r="M11" s="144"/>
      <c r="N11" s="14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2"/>
      <c r="B12" s="142"/>
      <c r="C12" s="142"/>
      <c r="D12" s="1"/>
      <c r="E12" s="5"/>
      <c r="F12" s="1"/>
      <c r="G12" s="1"/>
      <c r="H12" s="1"/>
      <c r="I12" s="1"/>
      <c r="J12" s="1"/>
      <c r="K12" s="144"/>
      <c r="L12" s="144"/>
      <c r="M12" s="144"/>
      <c r="N12" s="14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2"/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"/>
      <c r="X13" s="1"/>
      <c r="Y13" s="1"/>
    </row>
    <row r="14" spans="1:30" s="3" customFormat="1" ht="27" thickBot="1" x14ac:dyDescent="0.3">
      <c r="A14" s="14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25</v>
      </c>
      <c r="C15" s="467"/>
      <c r="D15" s="467"/>
      <c r="E15" s="467"/>
      <c r="F15" s="467"/>
      <c r="G15" s="467"/>
      <c r="H15" s="467"/>
      <c r="I15" s="467"/>
      <c r="J15" s="468"/>
      <c r="K15" s="469" t="s">
        <v>8</v>
      </c>
      <c r="L15" s="470"/>
      <c r="M15" s="470"/>
      <c r="N15" s="470"/>
      <c r="O15" s="470"/>
      <c r="P15" s="470"/>
      <c r="Q15" s="471"/>
      <c r="R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6"/>
      <c r="J16" s="136"/>
      <c r="K16" s="129"/>
      <c r="L16" s="130"/>
      <c r="M16" s="130"/>
      <c r="N16" s="130"/>
      <c r="O16" s="130"/>
      <c r="P16" s="130"/>
      <c r="Q16" s="130"/>
      <c r="R16" s="17" t="s">
        <v>10</v>
      </c>
      <c r="T16" s="19"/>
      <c r="U16" s="19"/>
    </row>
    <row r="17" spans="1:30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14">
        <v>1</v>
      </c>
      <c r="L17" s="20">
        <v>2</v>
      </c>
      <c r="M17" s="20">
        <v>3</v>
      </c>
      <c r="N17" s="20">
        <v>4</v>
      </c>
      <c r="O17" s="20">
        <v>1</v>
      </c>
      <c r="P17" s="20">
        <v>2</v>
      </c>
      <c r="Q17" s="20">
        <v>3</v>
      </c>
      <c r="R17" s="17"/>
      <c r="T17" s="2"/>
      <c r="U17" s="19"/>
    </row>
    <row r="18" spans="1:30" ht="39.950000000000003" customHeight="1" x14ac:dyDescent="0.25">
      <c r="A18" s="91" t="s">
        <v>12</v>
      </c>
      <c r="B18" s="22">
        <v>20.682333333333332</v>
      </c>
      <c r="C18" s="23">
        <v>31.380688888888887</v>
      </c>
      <c r="D18" s="23">
        <v>31.541688888888881</v>
      </c>
      <c r="E18" s="23">
        <v>25.858750000000004</v>
      </c>
      <c r="F18" s="23">
        <v>25.858750000000004</v>
      </c>
      <c r="G18" s="23">
        <v>19.933388888888892</v>
      </c>
      <c r="H18" s="23">
        <v>19.933388888888892</v>
      </c>
      <c r="I18" s="23">
        <v>34.123466666666666</v>
      </c>
      <c r="J18" s="23">
        <v>27.726558333333333</v>
      </c>
      <c r="K18" s="22">
        <v>23.731208333333331</v>
      </c>
      <c r="L18" s="23">
        <v>28.456650000000003</v>
      </c>
      <c r="M18" s="23">
        <v>28.42164166666667</v>
      </c>
      <c r="N18" s="23">
        <v>24.226083333333328</v>
      </c>
      <c r="O18" s="23">
        <v>24.305416666666666</v>
      </c>
      <c r="P18" s="23">
        <v>36.632999999999996</v>
      </c>
      <c r="Q18" s="23">
        <v>24.31677777777778</v>
      </c>
      <c r="R18" s="25">
        <f t="shared" ref="R18:R25" si="0">SUM(B18:Q18)</f>
        <v>427.12979166666668</v>
      </c>
      <c r="S18" s="138">
        <v>29</v>
      </c>
      <c r="T18" s="2"/>
      <c r="U18" s="19"/>
    </row>
    <row r="19" spans="1:30" ht="39.950000000000003" customHeight="1" x14ac:dyDescent="0.25">
      <c r="A19" s="92" t="s">
        <v>13</v>
      </c>
      <c r="B19" s="22">
        <v>22.245277777777776</v>
      </c>
      <c r="C19" s="23">
        <v>33.751135185185184</v>
      </c>
      <c r="D19" s="23">
        <v>33.943051851851855</v>
      </c>
      <c r="E19" s="23">
        <v>27.840624999999999</v>
      </c>
      <c r="F19" s="23">
        <v>27.840624999999999</v>
      </c>
      <c r="G19" s="23">
        <v>21.444935185185187</v>
      </c>
      <c r="H19" s="23">
        <v>21.403518518518521</v>
      </c>
      <c r="I19" s="23">
        <v>36.516338888888889</v>
      </c>
      <c r="J19" s="23">
        <v>29.671906944444444</v>
      </c>
      <c r="K19" s="22">
        <v>25.644881944444446</v>
      </c>
      <c r="L19" s="23">
        <v>30.825975</v>
      </c>
      <c r="M19" s="23">
        <v>30.700559722222224</v>
      </c>
      <c r="N19" s="23">
        <v>26.092652777777783</v>
      </c>
      <c r="O19" s="23">
        <v>26.122597222222222</v>
      </c>
      <c r="P19" s="23">
        <v>39.245750000000008</v>
      </c>
      <c r="Q19" s="23">
        <v>26.222787037037037</v>
      </c>
      <c r="R19" s="25">
        <f t="shared" si="0"/>
        <v>459.51261805555555</v>
      </c>
      <c r="T19" s="2"/>
      <c r="U19" s="19"/>
    </row>
    <row r="20" spans="1:30" ht="39.75" customHeight="1" x14ac:dyDescent="0.25">
      <c r="A20" s="91" t="s">
        <v>14</v>
      </c>
      <c r="B20" s="76">
        <v>22.24527777777778</v>
      </c>
      <c r="C20" s="23">
        <v>33.751135185185184</v>
      </c>
      <c r="D20" s="23">
        <v>33.943051851851848</v>
      </c>
      <c r="E20" s="23">
        <v>28.369124999999997</v>
      </c>
      <c r="F20" s="23">
        <v>28.369124999999997</v>
      </c>
      <c r="G20" s="23">
        <v>21.863535185185185</v>
      </c>
      <c r="H20" s="23">
        <v>21.821418518518517</v>
      </c>
      <c r="I20" s="23">
        <v>37.229638888888886</v>
      </c>
      <c r="J20" s="23">
        <v>30.25150694444444</v>
      </c>
      <c r="K20" s="22">
        <v>25.644881944444442</v>
      </c>
      <c r="L20" s="23">
        <v>30.825975</v>
      </c>
      <c r="M20" s="23">
        <v>31.267559722222224</v>
      </c>
      <c r="N20" s="23">
        <v>26.092652777777783</v>
      </c>
      <c r="O20" s="23">
        <v>26.122597222222218</v>
      </c>
      <c r="P20" s="23">
        <v>39.991249999999994</v>
      </c>
      <c r="Q20" s="23">
        <v>26.734487037037034</v>
      </c>
      <c r="R20" s="25">
        <f t="shared" si="0"/>
        <v>464.52321805555556</v>
      </c>
      <c r="T20" s="2"/>
      <c r="U20" s="19"/>
    </row>
    <row r="21" spans="1:30" ht="39.950000000000003" customHeight="1" x14ac:dyDescent="0.25">
      <c r="A21" s="92" t="s">
        <v>15</v>
      </c>
      <c r="B21" s="22">
        <v>22.24527777777778</v>
      </c>
      <c r="C21" s="23">
        <v>33.751135185185184</v>
      </c>
      <c r="D21" s="23">
        <v>33.943051851851848</v>
      </c>
      <c r="E21" s="23">
        <v>28.369124999999997</v>
      </c>
      <c r="F21" s="23">
        <v>28.369124999999997</v>
      </c>
      <c r="G21" s="23">
        <v>21.863535185185185</v>
      </c>
      <c r="H21" s="23">
        <v>21.821418518518517</v>
      </c>
      <c r="I21" s="23">
        <v>37.229638888888886</v>
      </c>
      <c r="J21" s="23">
        <v>30.25150694444444</v>
      </c>
      <c r="K21" s="22">
        <v>25.644881944444442</v>
      </c>
      <c r="L21" s="23">
        <v>30.825975</v>
      </c>
      <c r="M21" s="23">
        <v>31.267559722222224</v>
      </c>
      <c r="N21" s="23">
        <v>26.092652777777783</v>
      </c>
      <c r="O21" s="23">
        <v>26.122597222222218</v>
      </c>
      <c r="P21" s="23">
        <v>39.991249999999994</v>
      </c>
      <c r="Q21" s="23">
        <v>26.734487037037034</v>
      </c>
      <c r="R21" s="25">
        <f t="shared" si="0"/>
        <v>464.52321805555556</v>
      </c>
      <c r="T21" s="2"/>
      <c r="U21" s="19"/>
    </row>
    <row r="22" spans="1:30" ht="39.950000000000003" customHeight="1" x14ac:dyDescent="0.25">
      <c r="A22" s="91" t="s">
        <v>16</v>
      </c>
      <c r="B22" s="22">
        <v>22.24527777777778</v>
      </c>
      <c r="C22" s="23">
        <v>33.751135185185184</v>
      </c>
      <c r="D22" s="23">
        <v>33.943051851851848</v>
      </c>
      <c r="E22" s="23">
        <v>28.369124999999997</v>
      </c>
      <c r="F22" s="23">
        <v>28.369124999999997</v>
      </c>
      <c r="G22" s="23">
        <v>21.863535185185185</v>
      </c>
      <c r="H22" s="23">
        <v>21.821418518518517</v>
      </c>
      <c r="I22" s="23">
        <v>37.229638888888886</v>
      </c>
      <c r="J22" s="23">
        <v>30.25150694444444</v>
      </c>
      <c r="K22" s="22">
        <v>25.644881944444442</v>
      </c>
      <c r="L22" s="23">
        <v>30.825975</v>
      </c>
      <c r="M22" s="23">
        <v>31.267559722222224</v>
      </c>
      <c r="N22" s="23">
        <v>26.092652777777783</v>
      </c>
      <c r="O22" s="23">
        <v>26.122597222222218</v>
      </c>
      <c r="P22" s="23">
        <v>39.991249999999994</v>
      </c>
      <c r="Q22" s="23">
        <v>26.734487037037034</v>
      </c>
      <c r="R22" s="25">
        <f t="shared" si="0"/>
        <v>464.52321805555556</v>
      </c>
      <c r="T22" s="2"/>
      <c r="U22" s="19"/>
    </row>
    <row r="23" spans="1:30" ht="39.950000000000003" customHeight="1" x14ac:dyDescent="0.25">
      <c r="A23" s="92" t="s">
        <v>17</v>
      </c>
      <c r="B23" s="22">
        <v>22.24527777777778</v>
      </c>
      <c r="C23" s="23">
        <v>33.751135185185184</v>
      </c>
      <c r="D23" s="23">
        <v>33.943051851851848</v>
      </c>
      <c r="E23" s="23">
        <v>28.369124999999997</v>
      </c>
      <c r="F23" s="23">
        <v>28.369124999999997</v>
      </c>
      <c r="G23" s="23">
        <v>21.863535185185185</v>
      </c>
      <c r="H23" s="23">
        <v>21.821418518518517</v>
      </c>
      <c r="I23" s="23">
        <v>37.229638888888886</v>
      </c>
      <c r="J23" s="23">
        <v>30.25150694444444</v>
      </c>
      <c r="K23" s="22">
        <v>25.644881944444442</v>
      </c>
      <c r="L23" s="23">
        <v>30.825975</v>
      </c>
      <c r="M23" s="23">
        <v>31.267559722222224</v>
      </c>
      <c r="N23" s="23">
        <v>26.092652777777783</v>
      </c>
      <c r="O23" s="23">
        <v>26.122597222222218</v>
      </c>
      <c r="P23" s="23">
        <v>39.991249999999994</v>
      </c>
      <c r="Q23" s="23">
        <v>26.734487037037034</v>
      </c>
      <c r="R23" s="25">
        <f t="shared" si="0"/>
        <v>464.52321805555556</v>
      </c>
      <c r="T23" s="2"/>
      <c r="U23" s="19"/>
    </row>
    <row r="24" spans="1:30" ht="39.950000000000003" customHeight="1" x14ac:dyDescent="0.25">
      <c r="A24" s="91" t="s">
        <v>18</v>
      </c>
      <c r="B24" s="22">
        <v>22.24527777777778</v>
      </c>
      <c r="C24" s="23">
        <v>33.751135185185184</v>
      </c>
      <c r="D24" s="23">
        <v>33.943051851851848</v>
      </c>
      <c r="E24" s="23">
        <v>28.369124999999997</v>
      </c>
      <c r="F24" s="23">
        <v>28.369124999999997</v>
      </c>
      <c r="G24" s="23">
        <v>21.863535185185185</v>
      </c>
      <c r="H24" s="23">
        <v>21.821418518518517</v>
      </c>
      <c r="I24" s="23">
        <v>37.229638888888886</v>
      </c>
      <c r="J24" s="23">
        <v>30.25150694444444</v>
      </c>
      <c r="K24" s="22">
        <v>25.644881944444442</v>
      </c>
      <c r="L24" s="23">
        <v>30.825975</v>
      </c>
      <c r="M24" s="23">
        <v>31.267559722222224</v>
      </c>
      <c r="N24" s="23">
        <v>26.092652777777783</v>
      </c>
      <c r="O24" s="23">
        <v>26.122597222222218</v>
      </c>
      <c r="P24" s="23">
        <v>39.991249999999994</v>
      </c>
      <c r="Q24" s="23">
        <v>26.734487037037034</v>
      </c>
      <c r="R24" s="25">
        <f t="shared" si="0"/>
        <v>464.52321805555556</v>
      </c>
      <c r="T24" s="2"/>
    </row>
    <row r="25" spans="1:30" ht="41.45" customHeight="1" x14ac:dyDescent="0.25">
      <c r="A25" s="92" t="s">
        <v>10</v>
      </c>
      <c r="B25" s="26">
        <f t="shared" ref="B25:C25" si="1">SUM(B18:B24)</f>
        <v>154.15399999999997</v>
      </c>
      <c r="C25" s="27">
        <f t="shared" si="1"/>
        <v>233.88749999999996</v>
      </c>
      <c r="D25" s="27">
        <f>SUM(D18:D24)</f>
        <v>235.2</v>
      </c>
      <c r="E25" s="27">
        <f t="shared" ref="E25:G25" si="2">SUM(E18:E24)</f>
        <v>195.54499999999999</v>
      </c>
      <c r="F25" s="27">
        <f t="shared" si="2"/>
        <v>195.54499999999999</v>
      </c>
      <c r="G25" s="27">
        <f t="shared" si="2"/>
        <v>150.696</v>
      </c>
      <c r="H25" s="27">
        <f>SUM(H18:H24)</f>
        <v>150.44399999999999</v>
      </c>
      <c r="I25" s="27">
        <f t="shared" ref="I25:J25" si="3">SUM(I18:I24)</f>
        <v>256.78799999999995</v>
      </c>
      <c r="J25" s="27">
        <f t="shared" si="3"/>
        <v>208.65599999999995</v>
      </c>
      <c r="K25" s="26">
        <f>SUM(K18:K24)</f>
        <v>177.60050000000001</v>
      </c>
      <c r="L25" s="27">
        <f t="shared" ref="L25:N25" si="4">SUM(L18:L24)</f>
        <v>213.41249999999999</v>
      </c>
      <c r="M25" s="27">
        <f t="shared" si="4"/>
        <v>215.45999999999998</v>
      </c>
      <c r="N25" s="27">
        <f t="shared" si="4"/>
        <v>180.78200000000001</v>
      </c>
      <c r="O25" s="27">
        <f>SUM(O18:O24)</f>
        <v>181.041</v>
      </c>
      <c r="P25" s="27">
        <f t="shared" ref="P25:Q25" si="5">SUM(P18:P24)</f>
        <v>275.83499999999992</v>
      </c>
      <c r="Q25" s="27">
        <f t="shared" si="5"/>
        <v>184.21200000000002</v>
      </c>
      <c r="R25" s="25">
        <f t="shared" si="0"/>
        <v>3209.2584999999999</v>
      </c>
    </row>
    <row r="26" spans="1:30" s="2" customFormat="1" ht="36.75" customHeight="1" x14ac:dyDescent="0.25">
      <c r="A26" s="93" t="s">
        <v>19</v>
      </c>
      <c r="B26" s="29">
        <v>38.5</v>
      </c>
      <c r="C26" s="30">
        <v>37.5</v>
      </c>
      <c r="D26" s="30">
        <v>37.5</v>
      </c>
      <c r="E26" s="30">
        <v>37</v>
      </c>
      <c r="F26" s="30">
        <v>37</v>
      </c>
      <c r="G26" s="30">
        <v>36</v>
      </c>
      <c r="H26" s="30">
        <v>36</v>
      </c>
      <c r="I26" s="30">
        <v>36</v>
      </c>
      <c r="J26" s="30">
        <v>36</v>
      </c>
      <c r="K26" s="29">
        <v>38.5</v>
      </c>
      <c r="L26" s="30">
        <v>37.5</v>
      </c>
      <c r="M26" s="30">
        <v>38</v>
      </c>
      <c r="N26" s="30">
        <v>37</v>
      </c>
      <c r="O26" s="30">
        <v>37</v>
      </c>
      <c r="P26" s="30">
        <v>37</v>
      </c>
      <c r="Q26" s="30">
        <v>36</v>
      </c>
      <c r="R26" s="32">
        <f>+((R25/R27)/7)*1000</f>
        <v>37.014815113838203</v>
      </c>
    </row>
    <row r="27" spans="1:30" s="2" customFormat="1" ht="33" customHeight="1" x14ac:dyDescent="0.25">
      <c r="A27" s="94" t="s">
        <v>20</v>
      </c>
      <c r="B27" s="33">
        <v>572</v>
      </c>
      <c r="C27" s="34">
        <v>891</v>
      </c>
      <c r="D27" s="34">
        <v>896</v>
      </c>
      <c r="E27" s="34">
        <v>755</v>
      </c>
      <c r="F27" s="34">
        <v>755</v>
      </c>
      <c r="G27" s="34">
        <v>598</v>
      </c>
      <c r="H27" s="34">
        <v>597</v>
      </c>
      <c r="I27" s="34">
        <v>1019</v>
      </c>
      <c r="J27" s="34">
        <v>828</v>
      </c>
      <c r="K27" s="33">
        <v>659</v>
      </c>
      <c r="L27" s="34">
        <v>813</v>
      </c>
      <c r="M27" s="34">
        <v>810</v>
      </c>
      <c r="N27" s="34">
        <v>698</v>
      </c>
      <c r="O27" s="34">
        <v>699</v>
      </c>
      <c r="P27" s="34">
        <v>1065</v>
      </c>
      <c r="Q27" s="34">
        <v>731</v>
      </c>
      <c r="R27" s="36">
        <f>SUM(B27:Q27)</f>
        <v>12386</v>
      </c>
      <c r="S27" s="2">
        <f>((R25*1000)/R27)/7</f>
        <v>37.014815113838203</v>
      </c>
    </row>
    <row r="28" spans="1:30" s="2" customFormat="1" ht="33" customHeight="1" x14ac:dyDescent="0.25">
      <c r="A28" s="95" t="s">
        <v>21</v>
      </c>
      <c r="B28" s="37">
        <f>((B27*B26)*7/1000-B18-B19)/5</f>
        <v>22.24527777777778</v>
      </c>
      <c r="C28" s="38">
        <f t="shared" ref="C28:Q28" si="6">((C27*C26)*7/1000-C18-C19)/5</f>
        <v>33.751135185185184</v>
      </c>
      <c r="D28" s="38">
        <f t="shared" si="6"/>
        <v>33.943051851851848</v>
      </c>
      <c r="E28" s="38">
        <f t="shared" si="6"/>
        <v>28.369124999999997</v>
      </c>
      <c r="F28" s="38">
        <f t="shared" si="6"/>
        <v>28.369124999999997</v>
      </c>
      <c r="G28" s="38">
        <f t="shared" si="6"/>
        <v>21.863535185185185</v>
      </c>
      <c r="H28" s="38">
        <f t="shared" si="6"/>
        <v>21.821418518518517</v>
      </c>
      <c r="I28" s="38">
        <f t="shared" si="6"/>
        <v>37.229638888888886</v>
      </c>
      <c r="J28" s="38">
        <f t="shared" si="6"/>
        <v>30.25150694444444</v>
      </c>
      <c r="K28" s="37">
        <f t="shared" si="6"/>
        <v>25.644881944444442</v>
      </c>
      <c r="L28" s="38">
        <f t="shared" si="6"/>
        <v>30.825975</v>
      </c>
      <c r="M28" s="38">
        <f t="shared" si="6"/>
        <v>31.267559722222224</v>
      </c>
      <c r="N28" s="38">
        <f t="shared" si="6"/>
        <v>26.092652777777783</v>
      </c>
      <c r="O28" s="38">
        <f t="shared" si="6"/>
        <v>26.122597222222218</v>
      </c>
      <c r="P28" s="38">
        <f t="shared" si="6"/>
        <v>39.991249999999994</v>
      </c>
      <c r="Q28" s="38">
        <f t="shared" si="6"/>
        <v>26.734487037037034</v>
      </c>
      <c r="R28" s="40"/>
    </row>
    <row r="29" spans="1:30" ht="33.75" customHeight="1" x14ac:dyDescent="0.25">
      <c r="A29" s="96" t="s">
        <v>22</v>
      </c>
      <c r="B29" s="41">
        <f t="shared" ref="B29:C29" si="7">((B27*B26)*7)/1000</f>
        <v>154.154</v>
      </c>
      <c r="C29" s="42">
        <f t="shared" si="7"/>
        <v>233.88749999999999</v>
      </c>
      <c r="D29" s="42">
        <f>((D27*D26)*7)/1000</f>
        <v>235.2</v>
      </c>
      <c r="E29" s="42">
        <f>((E27*E26)*7)/1000</f>
        <v>195.54499999999999</v>
      </c>
      <c r="F29" s="42">
        <f t="shared" ref="F29:G29" si="8">((F27*F26)*7)/1000</f>
        <v>195.54499999999999</v>
      </c>
      <c r="G29" s="42">
        <f t="shared" si="8"/>
        <v>150.696</v>
      </c>
      <c r="H29" s="42">
        <f>((H27*H26)*7)/1000</f>
        <v>150.44399999999999</v>
      </c>
      <c r="I29" s="42">
        <f>((I27*I26)*7)/1000</f>
        <v>256.78800000000001</v>
      </c>
      <c r="J29" s="42">
        <f t="shared" ref="J29" si="9">((J27*J26)*7)/1000</f>
        <v>208.65600000000001</v>
      </c>
      <c r="K29" s="41">
        <f>((K27*K26)*7)/1000</f>
        <v>177.60050000000001</v>
      </c>
      <c r="L29" s="42">
        <f>((L27*L26)*7)/1000</f>
        <v>213.41249999999999</v>
      </c>
      <c r="M29" s="42">
        <f t="shared" ref="M29:Q29" si="10">((M27*M26)*7)/1000</f>
        <v>215.46</v>
      </c>
      <c r="N29" s="42">
        <f t="shared" si="10"/>
        <v>180.78200000000001</v>
      </c>
      <c r="O29" s="43">
        <f t="shared" si="10"/>
        <v>181.041</v>
      </c>
      <c r="P29" s="43">
        <f t="shared" si="10"/>
        <v>275.83499999999998</v>
      </c>
      <c r="Q29" s="43">
        <f t="shared" si="10"/>
        <v>184.21199999999999</v>
      </c>
      <c r="R29" s="45"/>
    </row>
    <row r="30" spans="1:30" ht="33.75" customHeight="1" thickBot="1" x14ac:dyDescent="0.3">
      <c r="A30" s="97" t="s">
        <v>23</v>
      </c>
      <c r="B30" s="46">
        <f t="shared" ref="B30:C30" si="11">+(B25/B27)/7*1000</f>
        <v>38.499999999999993</v>
      </c>
      <c r="C30" s="47">
        <f t="shared" si="11"/>
        <v>37.499999999999993</v>
      </c>
      <c r="D30" s="47">
        <f>+(D25/D27)/7*1000</f>
        <v>37.5</v>
      </c>
      <c r="E30" s="47">
        <f t="shared" ref="E30:G30" si="12">+(E25/E27)/7*1000</f>
        <v>37</v>
      </c>
      <c r="F30" s="47">
        <f t="shared" si="12"/>
        <v>37</v>
      </c>
      <c r="G30" s="47">
        <f t="shared" si="12"/>
        <v>36</v>
      </c>
      <c r="H30" s="47">
        <f>+(H25/H27)/7*1000</f>
        <v>36</v>
      </c>
      <c r="I30" s="47">
        <f t="shared" ref="I30:J30" si="13">+(I25/I27)/7*1000</f>
        <v>35.999999999999993</v>
      </c>
      <c r="J30" s="47">
        <f t="shared" si="13"/>
        <v>35.999999999999993</v>
      </c>
      <c r="K30" s="46">
        <f>+(K25/K27)/7*1000</f>
        <v>38.5</v>
      </c>
      <c r="L30" s="47">
        <f t="shared" ref="L30:Q30" si="14">+(L25/L27)/7*1000</f>
        <v>37.5</v>
      </c>
      <c r="M30" s="47">
        <f t="shared" si="14"/>
        <v>37.999999999999993</v>
      </c>
      <c r="N30" s="47">
        <f t="shared" si="14"/>
        <v>37</v>
      </c>
      <c r="O30" s="47">
        <f t="shared" si="14"/>
        <v>37</v>
      </c>
      <c r="P30" s="47">
        <f t="shared" si="14"/>
        <v>36.999999999999993</v>
      </c>
      <c r="Q30" s="47">
        <f t="shared" si="14"/>
        <v>36</v>
      </c>
      <c r="R30" s="49"/>
    </row>
    <row r="31" spans="1:30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</row>
    <row r="32" spans="1:30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4" t="s">
        <v>25</v>
      </c>
      <c r="C36" s="462"/>
      <c r="D36" s="462"/>
      <c r="E36" s="462"/>
      <c r="F36" s="462"/>
      <c r="G36" s="462"/>
      <c r="H36" s="99"/>
      <c r="I36" s="53" t="s">
        <v>26</v>
      </c>
      <c r="J36" s="107"/>
      <c r="K36" s="453" t="s">
        <v>25</v>
      </c>
      <c r="L36" s="453"/>
      <c r="M36" s="453"/>
      <c r="N36" s="453"/>
      <c r="O36" s="454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16.055200000000003</v>
      </c>
      <c r="C39" s="79">
        <v>20.021750000000001</v>
      </c>
      <c r="D39" s="79">
        <v>19.669183333333333</v>
      </c>
      <c r="E39" s="79">
        <v>27.725833333333338</v>
      </c>
      <c r="F39" s="79">
        <v>25.317347222222217</v>
      </c>
      <c r="G39" s="79">
        <v>15.553416666666669</v>
      </c>
      <c r="H39" s="101">
        <f t="shared" ref="H39:H46" si="15">SUM(B39:G39)</f>
        <v>124.34273055555556</v>
      </c>
      <c r="I39" s="138"/>
      <c r="J39" s="91" t="s">
        <v>12</v>
      </c>
      <c r="K39" s="79">
        <v>347</v>
      </c>
      <c r="L39" s="79">
        <v>0</v>
      </c>
      <c r="M39" s="79">
        <v>0</v>
      </c>
      <c r="N39" s="79">
        <v>0</v>
      </c>
      <c r="O39" s="79">
        <v>0</v>
      </c>
      <c r="P39" s="101">
        <f t="shared" ref="P39:P46" si="16">SUM(K39:O39)</f>
        <v>347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17.806133333333332</v>
      </c>
      <c r="C40" s="79">
        <v>21.819291666666668</v>
      </c>
      <c r="D40" s="79">
        <v>21.834302777777779</v>
      </c>
      <c r="E40" s="79">
        <v>30.407027777777781</v>
      </c>
      <c r="F40" s="79">
        <v>28.246442129629628</v>
      </c>
      <c r="G40" s="79">
        <v>17.089430555555555</v>
      </c>
      <c r="H40" s="101">
        <f t="shared" si="15"/>
        <v>137.20262824074075</v>
      </c>
      <c r="I40" s="2"/>
      <c r="J40" s="92" t="s">
        <v>13</v>
      </c>
      <c r="K40" s="79">
        <f>K48*$Q$40/1000</f>
        <v>357.17</v>
      </c>
      <c r="L40" s="79">
        <f t="shared" ref="L40:O40" si="17">L48*$Q$40/1000</f>
        <v>0</v>
      </c>
      <c r="M40" s="79">
        <f t="shared" si="17"/>
        <v>0</v>
      </c>
      <c r="N40" s="79">
        <f t="shared" si="17"/>
        <v>0</v>
      </c>
      <c r="O40" s="79">
        <f t="shared" si="17"/>
        <v>0</v>
      </c>
      <c r="P40" s="101">
        <f t="shared" si="16"/>
        <v>357.17</v>
      </c>
      <c r="Q40" s="2">
        <v>110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18.125333333333334</v>
      </c>
      <c r="C41" s="23">
        <v>22.624291666666668</v>
      </c>
      <c r="D41" s="23">
        <v>22.236102777777777</v>
      </c>
      <c r="E41" s="23">
        <v>30.990827777777774</v>
      </c>
      <c r="F41" s="23">
        <v>28.787542129629628</v>
      </c>
      <c r="G41" s="23">
        <v>17.426830555555558</v>
      </c>
      <c r="H41" s="101">
        <f t="shared" si="15"/>
        <v>140.19092824074076</v>
      </c>
      <c r="I41" s="2"/>
      <c r="J41" s="91" t="s">
        <v>14</v>
      </c>
      <c r="K41" s="80">
        <f>K48*$Q$41/1000</f>
        <v>376.65199999999999</v>
      </c>
      <c r="L41" s="23">
        <f t="shared" ref="L41:O41" si="18">L48*$Q$41/1000</f>
        <v>0</v>
      </c>
      <c r="M41" s="23">
        <f t="shared" si="18"/>
        <v>0</v>
      </c>
      <c r="N41" s="23">
        <f t="shared" si="18"/>
        <v>0</v>
      </c>
      <c r="O41" s="23">
        <f t="shared" si="18"/>
        <v>0</v>
      </c>
      <c r="P41" s="101">
        <f t="shared" si="16"/>
        <v>376.65199999999999</v>
      </c>
      <c r="Q41" s="2">
        <v>116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18.125333333333334</v>
      </c>
      <c r="C42" s="79">
        <v>22.624291666666668</v>
      </c>
      <c r="D42" s="79">
        <v>22.236102777777777</v>
      </c>
      <c r="E42" s="79">
        <v>30.990827777777774</v>
      </c>
      <c r="F42" s="79">
        <v>28.787542129629628</v>
      </c>
      <c r="G42" s="79">
        <v>17.426830555555558</v>
      </c>
      <c r="H42" s="101">
        <f t="shared" si="15"/>
        <v>140.19092824074076</v>
      </c>
      <c r="I42" s="2"/>
      <c r="J42" s="92" t="s">
        <v>15</v>
      </c>
      <c r="K42" s="79">
        <f>K48*$Q$42/1000</f>
        <v>396.13400000000001</v>
      </c>
      <c r="L42" s="79">
        <f t="shared" ref="L42:O42" si="19">L48*$Q$42/1000</f>
        <v>0</v>
      </c>
      <c r="M42" s="79">
        <f t="shared" si="19"/>
        <v>0</v>
      </c>
      <c r="N42" s="79">
        <f t="shared" si="19"/>
        <v>0</v>
      </c>
      <c r="O42" s="79">
        <f t="shared" si="19"/>
        <v>0</v>
      </c>
      <c r="P42" s="101">
        <f t="shared" si="16"/>
        <v>396.13400000000001</v>
      </c>
      <c r="Q42" s="2">
        <v>122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18.125333333333334</v>
      </c>
      <c r="C43" s="79">
        <v>22.624291666666668</v>
      </c>
      <c r="D43" s="79">
        <v>22.236102777777777</v>
      </c>
      <c r="E43" s="79">
        <v>30.990827777777774</v>
      </c>
      <c r="F43" s="79">
        <v>28.787542129629628</v>
      </c>
      <c r="G43" s="79">
        <v>17.426830555555558</v>
      </c>
      <c r="H43" s="101">
        <f t="shared" si="15"/>
        <v>140.19092824074076</v>
      </c>
      <c r="I43" s="2"/>
      <c r="J43" s="91" t="s">
        <v>16</v>
      </c>
      <c r="K43" s="79">
        <f>K48*$Q$43/1000</f>
        <v>409.12200000000001</v>
      </c>
      <c r="L43" s="79">
        <f t="shared" ref="L43:O43" si="20">L48*$Q$43/1000</f>
        <v>0</v>
      </c>
      <c r="M43" s="79">
        <f t="shared" si="20"/>
        <v>0</v>
      </c>
      <c r="N43" s="79">
        <f t="shared" si="20"/>
        <v>0</v>
      </c>
      <c r="O43" s="79">
        <f t="shared" si="20"/>
        <v>0</v>
      </c>
      <c r="P43" s="101">
        <f t="shared" si="16"/>
        <v>409.12200000000001</v>
      </c>
      <c r="Q43" s="2">
        <v>126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18.125333333333334</v>
      </c>
      <c r="C44" s="79">
        <v>22.624291666666668</v>
      </c>
      <c r="D44" s="79">
        <v>22.236102777777777</v>
      </c>
      <c r="E44" s="79">
        <v>30.990827777777774</v>
      </c>
      <c r="F44" s="79">
        <v>28.787542129629628</v>
      </c>
      <c r="G44" s="79">
        <v>17.426830555555558</v>
      </c>
      <c r="H44" s="101">
        <f t="shared" si="15"/>
        <v>140.19092824074076</v>
      </c>
      <c r="I44" s="2"/>
      <c r="J44" s="92" t="s">
        <v>17</v>
      </c>
      <c r="K44" s="79">
        <f>K48*$Q$44/1000</f>
        <v>415.61599999999999</v>
      </c>
      <c r="L44" s="79">
        <f t="shared" ref="L44:O44" si="21">L48*$Q$44/1000</f>
        <v>0</v>
      </c>
      <c r="M44" s="79">
        <f t="shared" si="21"/>
        <v>0</v>
      </c>
      <c r="N44" s="79">
        <f t="shared" si="21"/>
        <v>0</v>
      </c>
      <c r="O44" s="79">
        <f t="shared" si="21"/>
        <v>0</v>
      </c>
      <c r="P44" s="101">
        <f t="shared" si="16"/>
        <v>415.61599999999999</v>
      </c>
      <c r="Q44" s="2">
        <v>128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18.125333333333334</v>
      </c>
      <c r="C45" s="79">
        <v>22.624291666666668</v>
      </c>
      <c r="D45" s="79">
        <v>22.236102777777777</v>
      </c>
      <c r="E45" s="79">
        <v>30.990827777777774</v>
      </c>
      <c r="F45" s="79">
        <v>28.787542129629628</v>
      </c>
      <c r="G45" s="79">
        <v>17.426830555555558</v>
      </c>
      <c r="H45" s="101">
        <f t="shared" si="15"/>
        <v>140.19092824074076</v>
      </c>
      <c r="I45" s="2"/>
      <c r="J45" s="91" t="s">
        <v>18</v>
      </c>
      <c r="K45" s="79">
        <f>K48*$Q$45/1000</f>
        <v>422.11</v>
      </c>
      <c r="L45" s="79">
        <f t="shared" ref="L45:O45" si="22">L48*$Q$45/1000</f>
        <v>0</v>
      </c>
      <c r="M45" s="79">
        <f t="shared" si="22"/>
        <v>0</v>
      </c>
      <c r="N45" s="79">
        <f t="shared" si="22"/>
        <v>0</v>
      </c>
      <c r="O45" s="79">
        <f t="shared" si="22"/>
        <v>0</v>
      </c>
      <c r="P45" s="101">
        <f t="shared" si="16"/>
        <v>422.11</v>
      </c>
      <c r="Q45" s="2">
        <v>130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3">SUM(B39:B45)</f>
        <v>124.48799999999999</v>
      </c>
      <c r="C46" s="27">
        <f t="shared" si="23"/>
        <v>154.96250000000001</v>
      </c>
      <c r="D46" s="27">
        <f t="shared" si="23"/>
        <v>152.684</v>
      </c>
      <c r="E46" s="27">
        <f t="shared" si="23"/>
        <v>213.08700000000002</v>
      </c>
      <c r="F46" s="27">
        <f t="shared" si="23"/>
        <v>197.50149999999999</v>
      </c>
      <c r="G46" s="27">
        <f t="shared" si="23"/>
        <v>119.777</v>
      </c>
      <c r="H46" s="101">
        <f t="shared" si="15"/>
        <v>962.5</v>
      </c>
      <c r="J46" s="77" t="s">
        <v>10</v>
      </c>
      <c r="K46" s="81">
        <f>SUM(K39:K45)</f>
        <v>2723.8040000000005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6"/>
        <v>2723.8040000000005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39</v>
      </c>
      <c r="C47" s="30">
        <v>38.5</v>
      </c>
      <c r="D47" s="30">
        <v>38</v>
      </c>
      <c r="E47" s="30">
        <v>36.5</v>
      </c>
      <c r="F47" s="30">
        <v>36.5</v>
      </c>
      <c r="G47" s="30">
        <v>35.5</v>
      </c>
      <c r="H47" s="102">
        <f>+((H46/H48)/7)*1000</f>
        <v>37.222523010286949</v>
      </c>
      <c r="J47" s="110" t="s">
        <v>19</v>
      </c>
      <c r="K47" s="82"/>
      <c r="L47" s="30"/>
      <c r="M47" s="30"/>
      <c r="N47" s="30"/>
      <c r="O47" s="30"/>
      <c r="P47" s="102">
        <f>+((P46/P48)/7)*1000</f>
        <v>119.83826829160986</v>
      </c>
      <c r="Q47" s="63"/>
      <c r="R47" s="63"/>
    </row>
    <row r="48" spans="1:30" ht="33.75" customHeight="1" x14ac:dyDescent="0.25">
      <c r="A48" s="94" t="s">
        <v>20</v>
      </c>
      <c r="B48" s="83">
        <v>456</v>
      </c>
      <c r="C48" s="34">
        <v>575</v>
      </c>
      <c r="D48" s="34">
        <v>574</v>
      </c>
      <c r="E48" s="34">
        <v>834</v>
      </c>
      <c r="F48" s="34">
        <v>773</v>
      </c>
      <c r="G48" s="34">
        <v>482</v>
      </c>
      <c r="H48" s="103">
        <f>SUM(B48:G48)</f>
        <v>3694</v>
      </c>
      <c r="I48" s="64"/>
      <c r="J48" s="94" t="s">
        <v>20</v>
      </c>
      <c r="K48" s="106">
        <v>3247</v>
      </c>
      <c r="L48" s="65"/>
      <c r="M48" s="65"/>
      <c r="N48" s="65"/>
      <c r="O48" s="65"/>
      <c r="P48" s="112">
        <f>SUM(K48:O48)</f>
        <v>3247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24">((B48*B47)*7/1000-B39-B40)/5</f>
        <v>18.125333333333334</v>
      </c>
      <c r="C49" s="38">
        <f t="shared" si="24"/>
        <v>22.624291666666668</v>
      </c>
      <c r="D49" s="38">
        <f t="shared" si="24"/>
        <v>22.236102777777777</v>
      </c>
      <c r="E49" s="38">
        <f t="shared" si="24"/>
        <v>30.990827777777774</v>
      </c>
      <c r="F49" s="38">
        <f t="shared" si="24"/>
        <v>28.787542129629628</v>
      </c>
      <c r="G49" s="38">
        <f t="shared" si="24"/>
        <v>17.426830555555558</v>
      </c>
      <c r="H49" s="104">
        <f>((H46*1000)/H48)/7</f>
        <v>37.222523010286956</v>
      </c>
      <c r="J49" s="95" t="s">
        <v>21</v>
      </c>
      <c r="K49" s="84">
        <f>(K48*K47)/1000</f>
        <v>0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119.83826829160986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5">((B48*B47)*7)/1000</f>
        <v>124.488</v>
      </c>
      <c r="C50" s="42">
        <f t="shared" si="25"/>
        <v>154.96250000000001</v>
      </c>
      <c r="D50" s="42">
        <f t="shared" si="25"/>
        <v>152.684</v>
      </c>
      <c r="E50" s="42">
        <f t="shared" si="25"/>
        <v>213.08699999999999</v>
      </c>
      <c r="F50" s="42">
        <f t="shared" si="25"/>
        <v>197.50149999999999</v>
      </c>
      <c r="G50" s="42">
        <f t="shared" si="25"/>
        <v>119.777</v>
      </c>
      <c r="H50" s="87"/>
      <c r="J50" s="96" t="s">
        <v>22</v>
      </c>
      <c r="K50" s="85">
        <f>((K48*K47)*7)/1000</f>
        <v>0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6">+(B46/B48)/7*1000</f>
        <v>38.999999999999993</v>
      </c>
      <c r="C51" s="47">
        <f t="shared" si="26"/>
        <v>38.5</v>
      </c>
      <c r="D51" s="47">
        <f t="shared" si="26"/>
        <v>38</v>
      </c>
      <c r="E51" s="47">
        <f t="shared" si="26"/>
        <v>36.5</v>
      </c>
      <c r="F51" s="47">
        <f t="shared" si="26"/>
        <v>36.5</v>
      </c>
      <c r="G51" s="47">
        <f t="shared" si="26"/>
        <v>35.5</v>
      </c>
      <c r="H51" s="105"/>
      <c r="I51" s="50"/>
      <c r="J51" s="97" t="s">
        <v>23</v>
      </c>
      <c r="K51" s="86">
        <f>+(K46/K48)/7*1000</f>
        <v>119.83826829160986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51"/>
      <c r="C52" s="51"/>
      <c r="D52" s="51"/>
      <c r="E52" s="51"/>
      <c r="F52" s="51"/>
      <c r="G52" s="51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52" t="s">
        <v>8</v>
      </c>
      <c r="C55" s="453"/>
      <c r="D55" s="453"/>
      <c r="E55" s="453"/>
      <c r="F55" s="4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342.8</v>
      </c>
      <c r="C58" s="79">
        <v>0</v>
      </c>
      <c r="D58" s="79">
        <v>0</v>
      </c>
      <c r="E58" s="79">
        <v>0</v>
      </c>
      <c r="F58" s="79">
        <v>0</v>
      </c>
      <c r="G58" s="101">
        <f t="shared" ref="G58:G65" si="27">SUM(B58:F58)</f>
        <v>342.8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f>B67*$I$59/1000</f>
        <v>354.31</v>
      </c>
      <c r="C59" s="79">
        <f t="shared" ref="C59:F59" si="28">C67*$I$59/1000</f>
        <v>0</v>
      </c>
      <c r="D59" s="79">
        <f t="shared" si="28"/>
        <v>0</v>
      </c>
      <c r="E59" s="79">
        <f t="shared" si="28"/>
        <v>0</v>
      </c>
      <c r="F59" s="79">
        <f t="shared" si="28"/>
        <v>0</v>
      </c>
      <c r="G59" s="101">
        <f t="shared" si="27"/>
        <v>354.31</v>
      </c>
      <c r="H59" s="74"/>
      <c r="I59" s="2">
        <v>110</v>
      </c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80">
        <f>B67*$I$60/1000</f>
        <v>373.63600000000002</v>
      </c>
      <c r="C60" s="23">
        <f t="shared" ref="C60:F60" si="29">C67*$I$60/1000</f>
        <v>0</v>
      </c>
      <c r="D60" s="23">
        <f t="shared" si="29"/>
        <v>0</v>
      </c>
      <c r="E60" s="23">
        <f t="shared" si="29"/>
        <v>0</v>
      </c>
      <c r="F60" s="23">
        <f t="shared" si="29"/>
        <v>0</v>
      </c>
      <c r="G60" s="101">
        <f t="shared" si="27"/>
        <v>373.63600000000002</v>
      </c>
      <c r="H60" s="74"/>
      <c r="I60" s="2">
        <v>116</v>
      </c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f>B67*$I$61/1000</f>
        <v>392.96199999999999</v>
      </c>
      <c r="C61" s="79">
        <f t="shared" ref="C61:F61" si="30">C67*$I$61/1000</f>
        <v>0</v>
      </c>
      <c r="D61" s="79">
        <f t="shared" si="30"/>
        <v>0</v>
      </c>
      <c r="E61" s="79">
        <f t="shared" si="30"/>
        <v>0</v>
      </c>
      <c r="F61" s="79">
        <f t="shared" si="30"/>
        <v>0</v>
      </c>
      <c r="G61" s="101">
        <f t="shared" si="27"/>
        <v>392.96199999999999</v>
      </c>
      <c r="H61" s="74"/>
      <c r="I61" s="2">
        <v>122</v>
      </c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f>B67*$I$62/1000</f>
        <v>405.846</v>
      </c>
      <c r="C62" s="79">
        <f t="shared" ref="C62:F62" si="31">C67*$I$62/1000</f>
        <v>0</v>
      </c>
      <c r="D62" s="79">
        <f t="shared" si="31"/>
        <v>0</v>
      </c>
      <c r="E62" s="79">
        <f t="shared" si="31"/>
        <v>0</v>
      </c>
      <c r="F62" s="79">
        <f t="shared" si="31"/>
        <v>0</v>
      </c>
      <c r="G62" s="101">
        <f t="shared" si="27"/>
        <v>405.846</v>
      </c>
      <c r="H62" s="74"/>
      <c r="I62" s="2">
        <v>126</v>
      </c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f>B67*$I$63/1000</f>
        <v>412.28800000000001</v>
      </c>
      <c r="C63" s="79">
        <f t="shared" ref="C63:F63" si="32">C67*$I$63/1000</f>
        <v>0</v>
      </c>
      <c r="D63" s="79">
        <f t="shared" si="32"/>
        <v>0</v>
      </c>
      <c r="E63" s="79">
        <f t="shared" si="32"/>
        <v>0</v>
      </c>
      <c r="F63" s="79">
        <f t="shared" si="32"/>
        <v>0</v>
      </c>
      <c r="G63" s="101">
        <f t="shared" si="27"/>
        <v>412.28800000000001</v>
      </c>
      <c r="H63" s="74"/>
      <c r="I63" s="2">
        <v>128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f>B67*$I$64/1000</f>
        <v>418.73</v>
      </c>
      <c r="C64" s="79">
        <f t="shared" ref="C64:F64" si="33">C67*$I$64/1000</f>
        <v>0</v>
      </c>
      <c r="D64" s="79">
        <f t="shared" si="33"/>
        <v>0</v>
      </c>
      <c r="E64" s="79">
        <f t="shared" si="33"/>
        <v>0</v>
      </c>
      <c r="F64" s="79">
        <f t="shared" si="33"/>
        <v>0</v>
      </c>
      <c r="G64" s="101">
        <f t="shared" si="27"/>
        <v>418.73</v>
      </c>
      <c r="H64" s="74"/>
      <c r="I64" s="2">
        <v>130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2700.5720000000001</v>
      </c>
      <c r="C65" s="27">
        <f>SUM(C58:C64)</f>
        <v>0</v>
      </c>
      <c r="D65" s="27">
        <f>SUM(D58:D64)</f>
        <v>0</v>
      </c>
      <c r="E65" s="27">
        <f>SUM(E58:E64)</f>
        <v>0</v>
      </c>
      <c r="F65" s="27">
        <f>SUM(F58:F64)</f>
        <v>0</v>
      </c>
      <c r="G65" s="101">
        <f t="shared" si="27"/>
        <v>2700.5720000000001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120</v>
      </c>
      <c r="C66" s="30"/>
      <c r="D66" s="30"/>
      <c r="E66" s="30"/>
      <c r="F66" s="30"/>
      <c r="G66" s="102">
        <f>+((G65/G67)/7)*1000</f>
        <v>119.77522508537722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3221</v>
      </c>
      <c r="C67" s="65"/>
      <c r="D67" s="65"/>
      <c r="E67" s="65"/>
      <c r="F67" s="65"/>
      <c r="G67" s="112">
        <f>SUM(B67:F67)</f>
        <v>3221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386.52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119.77522508537722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2705.64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119.77522508537722</v>
      </c>
      <c r="C70" s="47" t="e">
        <f>+(C65/C67)/7*1000</f>
        <v>#DIV/0!</v>
      </c>
      <c r="D70" s="47" t="e">
        <f>+(D65/D67)/7*1000</f>
        <v>#DIV/0!</v>
      </c>
      <c r="E70" s="47" t="e">
        <f>+(E65/E67)/7*1000</f>
        <v>#DIV/0!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J15"/>
    <mergeCell ref="K15:Q15"/>
    <mergeCell ref="B36:G36"/>
    <mergeCell ref="K36:O3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AC06-D71C-40B3-A4A5-6E646811ABF4}">
  <dimension ref="A1:AQ239"/>
  <sheetViews>
    <sheetView view="pageBreakPreview" topLeftCell="A46" zoomScale="30" zoomScaleNormal="30" zoomScaleSheetLayoutView="30" workbookViewId="0">
      <selection activeCell="L48" activeCellId="1" sqref="B48:G48 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439"/>
      <c r="E3" s="439"/>
      <c r="F3" s="439"/>
      <c r="G3" s="439"/>
      <c r="H3" s="439"/>
      <c r="I3" s="439"/>
      <c r="J3" s="439"/>
      <c r="K3" s="439"/>
      <c r="L3" s="439"/>
      <c r="M3" s="439"/>
      <c r="N3" s="439"/>
      <c r="O3" s="439"/>
      <c r="P3" s="439"/>
      <c r="Q3" s="439"/>
      <c r="R3" s="439"/>
      <c r="S3" s="439"/>
      <c r="T3" s="439"/>
      <c r="U3" s="439"/>
      <c r="V3" s="439"/>
      <c r="W3" s="439"/>
      <c r="X3" s="439"/>
      <c r="Y3" s="2"/>
      <c r="Z3" s="2"/>
      <c r="AA3" s="2"/>
      <c r="AB3" s="2"/>
      <c r="AC3" s="2"/>
      <c r="AD3" s="43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39" t="s">
        <v>1</v>
      </c>
      <c r="B9" s="439"/>
      <c r="C9" s="439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39"/>
      <c r="B10" s="439"/>
      <c r="C10" s="43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39" t="s">
        <v>4</v>
      </c>
      <c r="B11" s="439"/>
      <c r="C11" s="439"/>
      <c r="D11" s="1"/>
      <c r="E11" s="440">
        <v>2</v>
      </c>
      <c r="F11" s="1"/>
      <c r="G11" s="1"/>
      <c r="H11" s="1"/>
      <c r="I11" s="1"/>
      <c r="J11" s="1"/>
      <c r="K11" s="461" t="s">
        <v>150</v>
      </c>
      <c r="L11" s="461"/>
      <c r="M11" s="441"/>
      <c r="N11" s="44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39"/>
      <c r="B12" s="439"/>
      <c r="C12" s="439"/>
      <c r="D12" s="1"/>
      <c r="E12" s="5"/>
      <c r="F12" s="1"/>
      <c r="G12" s="1"/>
      <c r="H12" s="1"/>
      <c r="I12" s="1"/>
      <c r="J12" s="1"/>
      <c r="K12" s="441"/>
      <c r="L12" s="441"/>
      <c r="M12" s="441"/>
      <c r="N12" s="44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39"/>
      <c r="B13" s="439"/>
      <c r="C13" s="439"/>
      <c r="D13" s="439"/>
      <c r="E13" s="439"/>
      <c r="F13" s="439"/>
      <c r="G13" s="439"/>
      <c r="H13" s="439"/>
      <c r="I13" s="439"/>
      <c r="J13" s="439"/>
      <c r="K13" s="439"/>
      <c r="L13" s="441"/>
      <c r="M13" s="441"/>
      <c r="N13" s="441"/>
      <c r="O13" s="441"/>
      <c r="P13" s="441"/>
      <c r="Q13" s="441"/>
      <c r="R13" s="441"/>
      <c r="S13" s="441"/>
      <c r="T13" s="441"/>
      <c r="U13" s="441"/>
      <c r="V13" s="441"/>
      <c r="W13" s="1"/>
      <c r="X13" s="1"/>
      <c r="Y13" s="1"/>
    </row>
    <row r="14" spans="1:30" s="3" customFormat="1" ht="27" thickBot="1" x14ac:dyDescent="0.3">
      <c r="A14" s="43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7"/>
      <c r="F15" s="467"/>
      <c r="G15" s="468"/>
      <c r="H15" s="475" t="s">
        <v>71</v>
      </c>
      <c r="I15" s="476"/>
      <c r="J15" s="476"/>
      <c r="K15" s="476"/>
      <c r="L15" s="476"/>
      <c r="M15" s="477"/>
      <c r="N15" s="469" t="s">
        <v>8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117.91318392319999</v>
      </c>
      <c r="C18" s="23">
        <v>116.02775528320001</v>
      </c>
      <c r="D18" s="23">
        <v>31.316288947200015</v>
      </c>
      <c r="E18" s="23">
        <v>119.03391237120002</v>
      </c>
      <c r="F18" s="122">
        <v>118.43902300800002</v>
      </c>
      <c r="G18" s="24">
        <v>117.51221594240003</v>
      </c>
      <c r="H18" s="23">
        <v>119.4549445696</v>
      </c>
      <c r="I18" s="23">
        <v>119.38626853119999</v>
      </c>
      <c r="J18" s="23">
        <v>30.133205728000014</v>
      </c>
      <c r="K18" s="23">
        <v>119.67697728000003</v>
      </c>
      <c r="L18" s="23">
        <v>119.52113404800002</v>
      </c>
      <c r="M18" s="23">
        <v>119.384218688</v>
      </c>
      <c r="N18" s="22">
        <v>119.08661446400004</v>
      </c>
      <c r="O18" s="23">
        <v>120.30060083200003</v>
      </c>
      <c r="P18" s="23">
        <v>32.609028032000012</v>
      </c>
      <c r="Q18" s="23">
        <v>119.362831168</v>
      </c>
      <c r="R18" s="23">
        <v>118.88586101120002</v>
      </c>
      <c r="S18" s="24">
        <v>119.019959296</v>
      </c>
      <c r="T18" s="25">
        <f t="shared" ref="T18:T25" si="0">SUM(B18:S18)</f>
        <v>1877.0640231232003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117.91318392319999</v>
      </c>
      <c r="C19" s="23">
        <v>116.02775528320001</v>
      </c>
      <c r="D19" s="23">
        <v>31.316288947200015</v>
      </c>
      <c r="E19" s="23">
        <v>119.03391237120002</v>
      </c>
      <c r="F19" s="122">
        <v>118.43902300800002</v>
      </c>
      <c r="G19" s="24">
        <v>117.51221594240003</v>
      </c>
      <c r="H19" s="23">
        <v>119.4549445696</v>
      </c>
      <c r="I19" s="23">
        <v>119.38626853119999</v>
      </c>
      <c r="J19" s="23">
        <v>30.133205728000014</v>
      </c>
      <c r="K19" s="23">
        <v>119.67697728000003</v>
      </c>
      <c r="L19" s="23">
        <v>119.52113404800002</v>
      </c>
      <c r="M19" s="23">
        <v>119.384218688</v>
      </c>
      <c r="N19" s="22">
        <v>119.08661446400004</v>
      </c>
      <c r="O19" s="23">
        <v>120.30060083200003</v>
      </c>
      <c r="P19" s="23">
        <v>32.609028032000012</v>
      </c>
      <c r="Q19" s="23">
        <v>119.362831168</v>
      </c>
      <c r="R19" s="23">
        <v>118.88586101120002</v>
      </c>
      <c r="S19" s="24">
        <v>119.019959296</v>
      </c>
      <c r="T19" s="25">
        <f t="shared" si="0"/>
        <v>1877.0640231232003</v>
      </c>
      <c r="V19" s="2"/>
      <c r="W19" s="19"/>
    </row>
    <row r="20" spans="1:32" ht="39.75" customHeight="1" x14ac:dyDescent="0.25">
      <c r="A20" s="91" t="s">
        <v>14</v>
      </c>
      <c r="B20" s="76">
        <v>116.75736643072005</v>
      </c>
      <c r="C20" s="23">
        <v>115.52325788672003</v>
      </c>
      <c r="D20" s="23">
        <v>30.994724421120008</v>
      </c>
      <c r="E20" s="23">
        <v>118.51827505152002</v>
      </c>
      <c r="F20" s="122">
        <v>117.87255079680001</v>
      </c>
      <c r="G20" s="24">
        <v>117.13867362303999</v>
      </c>
      <c r="H20" s="23">
        <v>118.57078217216004</v>
      </c>
      <c r="I20" s="23">
        <v>118.81917258752003</v>
      </c>
      <c r="J20" s="23">
        <v>29.700597708800007</v>
      </c>
      <c r="K20" s="23">
        <v>119.14472908800001</v>
      </c>
      <c r="L20" s="23">
        <v>118.76522638080003</v>
      </c>
      <c r="M20" s="23">
        <v>118.81999252480003</v>
      </c>
      <c r="N20" s="22">
        <v>118.05535421440004</v>
      </c>
      <c r="O20" s="23">
        <v>119.77895966720004</v>
      </c>
      <c r="P20" s="23">
        <v>32.244988787200008</v>
      </c>
      <c r="Q20" s="23">
        <v>118.82854753280006</v>
      </c>
      <c r="R20" s="23">
        <v>118.35657559552001</v>
      </c>
      <c r="S20" s="24">
        <v>118.30293628160003</v>
      </c>
      <c r="T20" s="25">
        <f t="shared" si="0"/>
        <v>1866.1927107507206</v>
      </c>
      <c r="V20" s="2"/>
      <c r="W20" s="19"/>
    </row>
    <row r="21" spans="1:32" ht="39.950000000000003" customHeight="1" x14ac:dyDescent="0.25">
      <c r="A21" s="92" t="s">
        <v>15</v>
      </c>
      <c r="B21" s="76">
        <v>116.75736643072005</v>
      </c>
      <c r="C21" s="23">
        <v>115.52325788672003</v>
      </c>
      <c r="D21" s="23">
        <v>30.994724421120008</v>
      </c>
      <c r="E21" s="23">
        <v>118.51827505152002</v>
      </c>
      <c r="F21" s="122">
        <v>117.87255079680001</v>
      </c>
      <c r="G21" s="24">
        <v>117.13867362303999</v>
      </c>
      <c r="H21" s="23">
        <v>118.57078217216004</v>
      </c>
      <c r="I21" s="23">
        <v>118.81917258752003</v>
      </c>
      <c r="J21" s="23">
        <v>29.700597708800007</v>
      </c>
      <c r="K21" s="23">
        <v>119.14472908800001</v>
      </c>
      <c r="L21" s="23">
        <v>118.76522638080003</v>
      </c>
      <c r="M21" s="23">
        <v>118.81999252480003</v>
      </c>
      <c r="N21" s="22">
        <v>118.05535421440004</v>
      </c>
      <c r="O21" s="23">
        <v>119.77895966720004</v>
      </c>
      <c r="P21" s="23">
        <v>32.244988787200008</v>
      </c>
      <c r="Q21" s="23">
        <v>118.82854753280006</v>
      </c>
      <c r="R21" s="23">
        <v>118.35657559552001</v>
      </c>
      <c r="S21" s="24">
        <v>118.30293628160003</v>
      </c>
      <c r="T21" s="25">
        <f t="shared" si="0"/>
        <v>1866.1927107507206</v>
      </c>
      <c r="V21" s="2"/>
      <c r="W21" s="19"/>
    </row>
    <row r="22" spans="1:32" ht="39.950000000000003" customHeight="1" x14ac:dyDescent="0.25">
      <c r="A22" s="91" t="s">
        <v>16</v>
      </c>
      <c r="B22" s="76">
        <v>116.75736643072005</v>
      </c>
      <c r="C22" s="23">
        <v>115.52325788672003</v>
      </c>
      <c r="D22" s="23">
        <v>30.994724421120008</v>
      </c>
      <c r="E22" s="23">
        <v>118.51827505152002</v>
      </c>
      <c r="F22" s="122">
        <v>117.87255079680001</v>
      </c>
      <c r="G22" s="24">
        <v>117.13867362303999</v>
      </c>
      <c r="H22" s="23">
        <v>118.57078217216004</v>
      </c>
      <c r="I22" s="23">
        <v>118.81917258752003</v>
      </c>
      <c r="J22" s="23">
        <v>29.700597708800007</v>
      </c>
      <c r="K22" s="23">
        <v>119.14472908800001</v>
      </c>
      <c r="L22" s="23">
        <v>118.76522638080003</v>
      </c>
      <c r="M22" s="23">
        <v>118.81999252480003</v>
      </c>
      <c r="N22" s="22">
        <v>118.05535421440004</v>
      </c>
      <c r="O22" s="23">
        <v>119.77895966720004</v>
      </c>
      <c r="P22" s="23">
        <v>32.244988787200008</v>
      </c>
      <c r="Q22" s="23">
        <v>118.82854753280006</v>
      </c>
      <c r="R22" s="23">
        <v>118.35657559552001</v>
      </c>
      <c r="S22" s="24">
        <v>118.30293628160003</v>
      </c>
      <c r="T22" s="25">
        <f t="shared" si="0"/>
        <v>1866.1927107507206</v>
      </c>
      <c r="V22" s="2"/>
      <c r="W22" s="19"/>
    </row>
    <row r="23" spans="1:32" ht="39.950000000000003" customHeight="1" x14ac:dyDescent="0.25">
      <c r="A23" s="92" t="s">
        <v>17</v>
      </c>
      <c r="B23" s="76">
        <v>116.75736643072005</v>
      </c>
      <c r="C23" s="23">
        <v>115.52325788672003</v>
      </c>
      <c r="D23" s="23">
        <v>30.994724421120008</v>
      </c>
      <c r="E23" s="23">
        <v>118.51827505152002</v>
      </c>
      <c r="F23" s="122">
        <v>117.87255079680001</v>
      </c>
      <c r="G23" s="24">
        <v>117.13867362303999</v>
      </c>
      <c r="H23" s="23">
        <v>118.57078217216004</v>
      </c>
      <c r="I23" s="23">
        <v>118.81917258752003</v>
      </c>
      <c r="J23" s="23">
        <v>29.700597708800007</v>
      </c>
      <c r="K23" s="23">
        <v>119.14472908800001</v>
      </c>
      <c r="L23" s="23">
        <v>118.76522638080003</v>
      </c>
      <c r="M23" s="23">
        <v>118.81999252480003</v>
      </c>
      <c r="N23" s="22">
        <v>118.05535421440004</v>
      </c>
      <c r="O23" s="23">
        <v>119.77895966720004</v>
      </c>
      <c r="P23" s="23">
        <v>32.244988787200008</v>
      </c>
      <c r="Q23" s="23">
        <v>118.82854753280006</v>
      </c>
      <c r="R23" s="23">
        <v>118.35657559552001</v>
      </c>
      <c r="S23" s="24">
        <v>118.30293628160003</v>
      </c>
      <c r="T23" s="25">
        <f t="shared" si="0"/>
        <v>1866.1927107507206</v>
      </c>
      <c r="V23" s="2"/>
      <c r="W23" s="19"/>
    </row>
    <row r="24" spans="1:32" ht="39.950000000000003" customHeight="1" x14ac:dyDescent="0.25">
      <c r="A24" s="91" t="s">
        <v>18</v>
      </c>
      <c r="B24" s="76">
        <v>116.75736643072005</v>
      </c>
      <c r="C24" s="23">
        <v>115.52325788672003</v>
      </c>
      <c r="D24" s="23">
        <v>30.994724421120008</v>
      </c>
      <c r="E24" s="23">
        <v>118.51827505152002</v>
      </c>
      <c r="F24" s="122">
        <v>117.87255079680001</v>
      </c>
      <c r="G24" s="24">
        <v>117.13867362303999</v>
      </c>
      <c r="H24" s="23">
        <v>118.57078217216004</v>
      </c>
      <c r="I24" s="23">
        <v>118.81917258752003</v>
      </c>
      <c r="J24" s="23">
        <v>29.700597708800007</v>
      </c>
      <c r="K24" s="23">
        <v>119.14472908800001</v>
      </c>
      <c r="L24" s="23">
        <v>118.76522638080003</v>
      </c>
      <c r="M24" s="23">
        <v>118.81999252480003</v>
      </c>
      <c r="N24" s="22">
        <v>118.05535421440004</v>
      </c>
      <c r="O24" s="23">
        <v>119.77895966720004</v>
      </c>
      <c r="P24" s="23">
        <v>32.244988787200008</v>
      </c>
      <c r="Q24" s="23">
        <v>118.82854753280006</v>
      </c>
      <c r="R24" s="23">
        <v>118.35657559552001</v>
      </c>
      <c r="S24" s="24">
        <v>118.30293628160003</v>
      </c>
      <c r="T24" s="25">
        <f t="shared" si="0"/>
        <v>1866.1927107507206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819.61320000000012</v>
      </c>
      <c r="C25" s="27">
        <f t="shared" si="1"/>
        <v>809.67180000000008</v>
      </c>
      <c r="D25" s="27">
        <f t="shared" si="1"/>
        <v>217.60620000000006</v>
      </c>
      <c r="E25" s="27">
        <f t="shared" si="1"/>
        <v>830.65920000000028</v>
      </c>
      <c r="F25" s="27">
        <f t="shared" si="1"/>
        <v>826.24080000000015</v>
      </c>
      <c r="G25" s="228">
        <f t="shared" si="1"/>
        <v>820.7177999999999</v>
      </c>
      <c r="H25" s="27">
        <f t="shared" si="1"/>
        <v>831.76380000000029</v>
      </c>
      <c r="I25" s="27">
        <f t="shared" si="1"/>
        <v>832.86840000000007</v>
      </c>
      <c r="J25" s="27">
        <f t="shared" si="1"/>
        <v>208.76940000000008</v>
      </c>
      <c r="K25" s="27">
        <f t="shared" si="1"/>
        <v>835.07759999999996</v>
      </c>
      <c r="L25" s="27">
        <f t="shared" si="1"/>
        <v>832.86840000000029</v>
      </c>
      <c r="M25" s="27">
        <f t="shared" si="1"/>
        <v>832.86840000000007</v>
      </c>
      <c r="N25" s="26">
        <f>SUM(N18:N24)</f>
        <v>828.45000000000027</v>
      </c>
      <c r="O25" s="27">
        <f t="shared" ref="O25:Q25" si="2">SUM(O18:O24)</f>
        <v>839.49600000000032</v>
      </c>
      <c r="P25" s="27">
        <f t="shared" si="2"/>
        <v>226.4430000000001</v>
      </c>
      <c r="Q25" s="27">
        <f t="shared" si="2"/>
        <v>832.86840000000018</v>
      </c>
      <c r="R25" s="27">
        <f>SUM(R18:R24)</f>
        <v>829.55460000000005</v>
      </c>
      <c r="S25" s="28">
        <f t="shared" ref="S25" si="3">SUM(S18:S24)</f>
        <v>829.55460000000016</v>
      </c>
      <c r="T25" s="25">
        <f t="shared" si="0"/>
        <v>13085.091600000002</v>
      </c>
    </row>
    <row r="26" spans="1:32" s="2" customFormat="1" ht="36.75" customHeight="1" x14ac:dyDescent="0.25">
      <c r="A26" s="93" t="s">
        <v>19</v>
      </c>
      <c r="B26" s="208">
        <v>157.80000000000004</v>
      </c>
      <c r="C26" s="30">
        <v>157.80000000000004</v>
      </c>
      <c r="D26" s="30">
        <v>157.80000000000004</v>
      </c>
      <c r="E26" s="30">
        <v>157.80000000000004</v>
      </c>
      <c r="F26" s="30">
        <v>157.80000000000004</v>
      </c>
      <c r="G26" s="229">
        <v>157.80000000000004</v>
      </c>
      <c r="H26" s="30">
        <v>157.80000000000004</v>
      </c>
      <c r="I26" s="30">
        <v>157.80000000000004</v>
      </c>
      <c r="J26" s="30">
        <v>157.80000000000004</v>
      </c>
      <c r="K26" s="30">
        <v>157.80000000000004</v>
      </c>
      <c r="L26" s="30">
        <v>157.80000000000004</v>
      </c>
      <c r="M26" s="30">
        <v>157.80000000000004</v>
      </c>
      <c r="N26" s="29">
        <v>157.80000000000004</v>
      </c>
      <c r="O26" s="30">
        <v>157.80000000000004</v>
      </c>
      <c r="P26" s="30">
        <v>157.80000000000004</v>
      </c>
      <c r="Q26" s="30">
        <v>157.80000000000004</v>
      </c>
      <c r="R26" s="30">
        <v>157.80000000000004</v>
      </c>
      <c r="S26" s="31">
        <v>157.80000000000004</v>
      </c>
      <c r="T26" s="32">
        <f>+((T25/T27)/7)*1000</f>
        <v>157.79999999999998</v>
      </c>
    </row>
    <row r="27" spans="1:32" s="2" customFormat="1" ht="33" customHeight="1" x14ac:dyDescent="0.25">
      <c r="A27" s="94" t="s">
        <v>20</v>
      </c>
      <c r="B27" s="209">
        <v>742</v>
      </c>
      <c r="C27" s="34">
        <v>733</v>
      </c>
      <c r="D27" s="34">
        <v>197</v>
      </c>
      <c r="E27" s="34">
        <v>752</v>
      </c>
      <c r="F27" s="34">
        <v>748</v>
      </c>
      <c r="G27" s="230">
        <v>743</v>
      </c>
      <c r="H27" s="34">
        <v>753</v>
      </c>
      <c r="I27" s="34">
        <v>754</v>
      </c>
      <c r="J27" s="34">
        <v>189</v>
      </c>
      <c r="K27" s="34">
        <v>756</v>
      </c>
      <c r="L27" s="34">
        <v>754</v>
      </c>
      <c r="M27" s="34">
        <v>754</v>
      </c>
      <c r="N27" s="33">
        <v>750</v>
      </c>
      <c r="O27" s="34">
        <v>760</v>
      </c>
      <c r="P27" s="34">
        <v>205</v>
      </c>
      <c r="Q27" s="34">
        <v>754</v>
      </c>
      <c r="R27" s="34">
        <v>751</v>
      </c>
      <c r="S27" s="35">
        <v>751</v>
      </c>
      <c r="T27" s="36">
        <f>SUM(B27:S27)</f>
        <v>11846</v>
      </c>
      <c r="U27" s="2">
        <f>((T25*1000)/T27)/7</f>
        <v>157.80000000000001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116.75736643072005</v>
      </c>
      <c r="C28" s="84">
        <f t="shared" si="4"/>
        <v>115.52325788672003</v>
      </c>
      <c r="D28" s="84">
        <f t="shared" si="4"/>
        <v>30.994724421120008</v>
      </c>
      <c r="E28" s="84">
        <f t="shared" si="4"/>
        <v>118.51827505152002</v>
      </c>
      <c r="F28" s="84">
        <f t="shared" si="4"/>
        <v>117.87255079680001</v>
      </c>
      <c r="G28" s="84">
        <f t="shared" si="4"/>
        <v>117.13867362303999</v>
      </c>
      <c r="H28" s="84">
        <f t="shared" si="4"/>
        <v>118.57078217216004</v>
      </c>
      <c r="I28" s="84">
        <f t="shared" si="4"/>
        <v>118.81917258752003</v>
      </c>
      <c r="J28" s="84">
        <f t="shared" si="4"/>
        <v>29.700597708800007</v>
      </c>
      <c r="K28" s="84">
        <f t="shared" si="4"/>
        <v>119.14472908800001</v>
      </c>
      <c r="L28" s="84">
        <f t="shared" si="4"/>
        <v>118.76522638080003</v>
      </c>
      <c r="M28" s="84">
        <f t="shared" si="4"/>
        <v>118.81999252480003</v>
      </c>
      <c r="N28" s="84">
        <f t="shared" si="4"/>
        <v>118.05535421440004</v>
      </c>
      <c r="O28" s="84">
        <f t="shared" si="4"/>
        <v>119.77895966720004</v>
      </c>
      <c r="P28" s="84">
        <f t="shared" si="4"/>
        <v>32.244988787200008</v>
      </c>
      <c r="Q28" s="84">
        <f t="shared" si="4"/>
        <v>118.82854753280006</v>
      </c>
      <c r="R28" s="84">
        <f t="shared" si="4"/>
        <v>118.35657559552001</v>
      </c>
      <c r="S28" s="231">
        <f t="shared" si="4"/>
        <v>118.30293628160003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819.61320000000023</v>
      </c>
      <c r="C29" s="42">
        <f t="shared" si="5"/>
        <v>809.67180000000019</v>
      </c>
      <c r="D29" s="42">
        <f t="shared" si="5"/>
        <v>217.60620000000006</v>
      </c>
      <c r="E29" s="42">
        <f>((E27*E26)*7)/1000</f>
        <v>830.65920000000017</v>
      </c>
      <c r="F29" s="42">
        <f>((F27*F26)*7)/1000</f>
        <v>826.24080000000015</v>
      </c>
      <c r="G29" s="232">
        <f>((G27*G26)*7)/1000</f>
        <v>820.71780000000012</v>
      </c>
      <c r="H29" s="42">
        <f t="shared" ref="H29" si="6">((H27*H26)*7)/1000</f>
        <v>831.76380000000017</v>
      </c>
      <c r="I29" s="42">
        <f>((I27*I26)*7)/1000</f>
        <v>832.86840000000018</v>
      </c>
      <c r="J29" s="42">
        <f t="shared" ref="J29:M29" si="7">((J27*J26)*7)/1000</f>
        <v>208.76940000000005</v>
      </c>
      <c r="K29" s="42">
        <f t="shared" si="7"/>
        <v>835.07760000000019</v>
      </c>
      <c r="L29" s="42">
        <f t="shared" si="7"/>
        <v>832.86840000000018</v>
      </c>
      <c r="M29" s="42">
        <f t="shared" si="7"/>
        <v>832.86840000000018</v>
      </c>
      <c r="N29" s="41">
        <f>((N27*N26)*7)/1000</f>
        <v>828.45000000000027</v>
      </c>
      <c r="O29" s="42">
        <f>((O27*O26)*7)/1000</f>
        <v>839.49600000000021</v>
      </c>
      <c r="P29" s="42">
        <f t="shared" ref="P29:S29" si="8">((P27*P26)*7)/1000</f>
        <v>226.44300000000007</v>
      </c>
      <c r="Q29" s="42">
        <f t="shared" si="8"/>
        <v>832.86840000000018</v>
      </c>
      <c r="R29" s="43">
        <f t="shared" si="8"/>
        <v>829.55460000000016</v>
      </c>
      <c r="S29" s="44">
        <f t="shared" si="8"/>
        <v>829.55460000000016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157.80000000000001</v>
      </c>
      <c r="C30" s="47">
        <f t="shared" si="9"/>
        <v>157.79999999999998</v>
      </c>
      <c r="D30" s="47">
        <f t="shared" si="9"/>
        <v>157.80000000000001</v>
      </c>
      <c r="E30" s="47">
        <f>+(E25/E27)/7*1000</f>
        <v>157.80000000000007</v>
      </c>
      <c r="F30" s="47">
        <f t="shared" ref="F30:H30" si="10">+(F25/F27)/7*1000</f>
        <v>157.80000000000001</v>
      </c>
      <c r="G30" s="233">
        <f t="shared" si="10"/>
        <v>157.79999999999995</v>
      </c>
      <c r="H30" s="47">
        <f t="shared" si="10"/>
        <v>157.80000000000007</v>
      </c>
      <c r="I30" s="47">
        <f>+(I25/I27)/7*1000</f>
        <v>157.79999999999998</v>
      </c>
      <c r="J30" s="47">
        <f t="shared" ref="J30:M30" si="11">+(J25/J27)/7*1000</f>
        <v>157.80000000000007</v>
      </c>
      <c r="K30" s="47">
        <f t="shared" si="11"/>
        <v>157.79999999999998</v>
      </c>
      <c r="L30" s="47">
        <f t="shared" si="11"/>
        <v>157.80000000000007</v>
      </c>
      <c r="M30" s="47">
        <f t="shared" si="11"/>
        <v>157.79999999999998</v>
      </c>
      <c r="N30" s="46">
        <f>+(N25/N27)/7*1000</f>
        <v>157.80000000000007</v>
      </c>
      <c r="O30" s="47">
        <f t="shared" ref="O30:S30" si="12">+(O25/O27)/7*1000</f>
        <v>157.80000000000007</v>
      </c>
      <c r="P30" s="47">
        <f t="shared" si="12"/>
        <v>157.80000000000007</v>
      </c>
      <c r="Q30" s="47">
        <f t="shared" si="12"/>
        <v>157.80000000000001</v>
      </c>
      <c r="R30" s="47">
        <f t="shared" si="12"/>
        <v>157.79999999999998</v>
      </c>
      <c r="S30" s="48">
        <f t="shared" si="12"/>
        <v>157.80000000000001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2" t="s">
        <v>8</v>
      </c>
      <c r="M36" s="453"/>
      <c r="N36" s="453"/>
      <c r="O36" s="453"/>
      <c r="P36" s="453"/>
      <c r="Q36" s="45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97.8733</v>
      </c>
      <c r="C39" s="79">
        <v>97.402000000000001</v>
      </c>
      <c r="D39" s="79">
        <v>25.135999999999999</v>
      </c>
      <c r="E39" s="79">
        <v>96.145200000000003</v>
      </c>
      <c r="F39" s="79">
        <v>93.317399999999992</v>
      </c>
      <c r="G39" s="79">
        <v>96.773599999999988</v>
      </c>
      <c r="H39" s="79"/>
      <c r="I39" s="101">
        <f t="shared" ref="I39:I46" si="13">SUM(B39:H39)</f>
        <v>506.64750000000004</v>
      </c>
      <c r="J39" s="138"/>
      <c r="K39" s="91" t="s">
        <v>12</v>
      </c>
      <c r="L39" s="79">
        <v>7.2</v>
      </c>
      <c r="M39" s="79">
        <v>6.8</v>
      </c>
      <c r="N39" s="79">
        <v>1.8</v>
      </c>
      <c r="O39" s="79">
        <v>7</v>
      </c>
      <c r="P39" s="79">
        <v>6.8</v>
      </c>
      <c r="Q39" s="79">
        <v>6.6</v>
      </c>
      <c r="R39" s="101">
        <f t="shared" ref="R39:R46" si="14">SUM(L39:Q39)</f>
        <v>36.200000000000003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97.8733</v>
      </c>
      <c r="C40" s="79">
        <v>97.402000000000001</v>
      </c>
      <c r="D40" s="79">
        <v>25.135999999999999</v>
      </c>
      <c r="E40" s="79">
        <v>96.145200000000003</v>
      </c>
      <c r="F40" s="79">
        <v>93.317399999999992</v>
      </c>
      <c r="G40" s="79">
        <v>96.773599999999988</v>
      </c>
      <c r="H40" s="79"/>
      <c r="I40" s="101">
        <f t="shared" si="13"/>
        <v>506.64750000000004</v>
      </c>
      <c r="J40" s="2"/>
      <c r="K40" s="92" t="s">
        <v>13</v>
      </c>
      <c r="L40" s="79">
        <v>7.2</v>
      </c>
      <c r="M40" s="79">
        <v>6.8</v>
      </c>
      <c r="N40" s="79">
        <v>1.8</v>
      </c>
      <c r="O40" s="79">
        <v>7</v>
      </c>
      <c r="P40" s="79">
        <v>6.8</v>
      </c>
      <c r="Q40" s="79">
        <v>6.6</v>
      </c>
      <c r="R40" s="101">
        <f t="shared" si="14"/>
        <v>36.200000000000003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</v>
      </c>
      <c r="M41" s="79">
        <v>6.7</v>
      </c>
      <c r="N41" s="79">
        <v>1.7</v>
      </c>
      <c r="O41" s="79">
        <v>6.9</v>
      </c>
      <c r="P41" s="79">
        <v>6.7</v>
      </c>
      <c r="Q41" s="79">
        <v>6.6</v>
      </c>
      <c r="R41" s="101">
        <f t="shared" si="14"/>
        <v>35.599999999999994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</v>
      </c>
      <c r="M42" s="79">
        <v>6.7</v>
      </c>
      <c r="N42" s="79">
        <v>1.7</v>
      </c>
      <c r="O42" s="79">
        <v>6.9</v>
      </c>
      <c r="P42" s="79">
        <v>6.7</v>
      </c>
      <c r="Q42" s="79">
        <v>6.6</v>
      </c>
      <c r="R42" s="101">
        <f t="shared" si="14"/>
        <v>35.599999999999994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7.1</v>
      </c>
      <c r="M43" s="79">
        <v>6.7</v>
      </c>
      <c r="N43" s="79">
        <v>1.8</v>
      </c>
      <c r="O43" s="79">
        <v>6.9</v>
      </c>
      <c r="P43" s="79">
        <v>6.7</v>
      </c>
      <c r="Q43" s="79">
        <v>6.6</v>
      </c>
      <c r="R43" s="101">
        <f t="shared" si="14"/>
        <v>35.799999999999997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7.1</v>
      </c>
      <c r="M44" s="79">
        <v>6.8</v>
      </c>
      <c r="N44" s="79">
        <v>1.8</v>
      </c>
      <c r="O44" s="79">
        <v>7</v>
      </c>
      <c r="P44" s="79">
        <v>6.7</v>
      </c>
      <c r="Q44" s="79">
        <v>6.6</v>
      </c>
      <c r="R44" s="101">
        <f t="shared" si="14"/>
        <v>36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7.1</v>
      </c>
      <c r="M45" s="79">
        <v>6.8</v>
      </c>
      <c r="N45" s="79">
        <v>1.8</v>
      </c>
      <c r="O45" s="79">
        <v>7</v>
      </c>
      <c r="P45" s="79">
        <v>6.7</v>
      </c>
      <c r="Q45" s="79">
        <v>6.6</v>
      </c>
      <c r="R45" s="101">
        <f t="shared" si="14"/>
        <v>36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195.7466</v>
      </c>
      <c r="C46" s="27">
        <f t="shared" si="15"/>
        <v>194.804</v>
      </c>
      <c r="D46" s="27">
        <f t="shared" si="15"/>
        <v>50.271999999999998</v>
      </c>
      <c r="E46" s="27">
        <f t="shared" si="15"/>
        <v>192.29040000000001</v>
      </c>
      <c r="F46" s="27">
        <f t="shared" si="15"/>
        <v>186.63479999999998</v>
      </c>
      <c r="G46" s="27">
        <f t="shared" si="15"/>
        <v>193.54719999999998</v>
      </c>
      <c r="H46" s="27">
        <f t="shared" si="15"/>
        <v>0</v>
      </c>
      <c r="I46" s="101">
        <f t="shared" si="13"/>
        <v>1013.2950000000001</v>
      </c>
      <c r="K46" s="77" t="s">
        <v>10</v>
      </c>
      <c r="L46" s="81">
        <f t="shared" ref="L46:Q46" si="16">SUM(L39:L45)</f>
        <v>49.7</v>
      </c>
      <c r="M46" s="27">
        <f t="shared" si="16"/>
        <v>47.3</v>
      </c>
      <c r="N46" s="27">
        <f t="shared" si="16"/>
        <v>12.400000000000002</v>
      </c>
      <c r="O46" s="27">
        <f t="shared" si="16"/>
        <v>48.699999999999996</v>
      </c>
      <c r="P46" s="27">
        <f t="shared" si="16"/>
        <v>47.100000000000009</v>
      </c>
      <c r="Q46" s="27">
        <f t="shared" si="16"/>
        <v>46.2</v>
      </c>
      <c r="R46" s="101">
        <f t="shared" si="14"/>
        <v>251.39999999999998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157.1</v>
      </c>
      <c r="C47" s="30">
        <v>157.1</v>
      </c>
      <c r="D47" s="30">
        <v>157.1</v>
      </c>
      <c r="E47" s="30">
        <v>157.1</v>
      </c>
      <c r="F47" s="30">
        <v>157.1</v>
      </c>
      <c r="G47" s="30">
        <v>157.1</v>
      </c>
      <c r="H47" s="30"/>
      <c r="I47" s="102">
        <f>+((I46/I48)/7)*1000</f>
        <v>44.885714285714293</v>
      </c>
      <c r="K47" s="110" t="s">
        <v>19</v>
      </c>
      <c r="L47" s="82">
        <v>136.5</v>
      </c>
      <c r="M47" s="30">
        <v>135</v>
      </c>
      <c r="N47" s="30">
        <v>136.5</v>
      </c>
      <c r="O47" s="30">
        <v>136.5</v>
      </c>
      <c r="P47" s="30">
        <v>134.5</v>
      </c>
      <c r="Q47" s="30">
        <v>132</v>
      </c>
      <c r="R47" s="102">
        <f>+((R46/R48)/7)*1000</f>
        <v>135.01611170784102</v>
      </c>
      <c r="S47" s="63"/>
      <c r="T47" s="63"/>
    </row>
    <row r="48" spans="1:30" ht="33.75" customHeight="1" x14ac:dyDescent="0.25">
      <c r="A48" s="94" t="s">
        <v>20</v>
      </c>
      <c r="B48" s="83">
        <v>623</v>
      </c>
      <c r="C48" s="34">
        <v>620</v>
      </c>
      <c r="D48" s="34">
        <v>160</v>
      </c>
      <c r="E48" s="34">
        <v>612</v>
      </c>
      <c r="F48" s="34">
        <v>594</v>
      </c>
      <c r="G48" s="34">
        <v>616</v>
      </c>
      <c r="H48" s="34"/>
      <c r="I48" s="103">
        <f>SUM(B48:H48)</f>
        <v>3225</v>
      </c>
      <c r="J48" s="64"/>
      <c r="K48" s="94" t="s">
        <v>20</v>
      </c>
      <c r="L48" s="106">
        <v>52</v>
      </c>
      <c r="M48" s="65">
        <v>50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266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97.8733</v>
      </c>
      <c r="C49" s="38">
        <f t="shared" si="17"/>
        <v>97.402000000000001</v>
      </c>
      <c r="D49" s="38">
        <f t="shared" si="17"/>
        <v>25.135999999999999</v>
      </c>
      <c r="E49" s="38">
        <f t="shared" si="17"/>
        <v>96.145200000000003</v>
      </c>
      <c r="F49" s="38">
        <f t="shared" si="17"/>
        <v>93.317399999999992</v>
      </c>
      <c r="G49" s="38">
        <f t="shared" si="17"/>
        <v>96.773599999999988</v>
      </c>
      <c r="H49" s="38">
        <f t="shared" si="17"/>
        <v>0</v>
      </c>
      <c r="I49" s="104">
        <f>((I46*1000)/I48)/7</f>
        <v>44.885714285714293</v>
      </c>
      <c r="K49" s="95" t="s">
        <v>21</v>
      </c>
      <c r="L49" s="84">
        <f>((L48*L47)*7/1000-L39)/6</f>
        <v>7.0809999999999995</v>
      </c>
      <c r="M49" s="38">
        <f t="shared" ref="M49:Q49" si="18">((M48*M47)*7/1000-M39)/6</f>
        <v>6.7416666666666671</v>
      </c>
      <c r="N49" s="38">
        <f t="shared" si="18"/>
        <v>1.7702499999999999</v>
      </c>
      <c r="O49" s="38">
        <f t="shared" si="18"/>
        <v>6.9550833333333335</v>
      </c>
      <c r="P49" s="38">
        <f t="shared" si="18"/>
        <v>6.7125000000000012</v>
      </c>
      <c r="Q49" s="38">
        <f t="shared" si="18"/>
        <v>6.6000000000000005</v>
      </c>
      <c r="R49" s="113">
        <f>((R46*1000)/R48)/7</f>
        <v>135.01611170784102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685.11310000000003</v>
      </c>
      <c r="C50" s="42">
        <f t="shared" si="19"/>
        <v>681.81399999999996</v>
      </c>
      <c r="D50" s="42">
        <f t="shared" si="19"/>
        <v>175.952</v>
      </c>
      <c r="E50" s="42">
        <f t="shared" si="19"/>
        <v>673.01639999999998</v>
      </c>
      <c r="F50" s="42">
        <f t="shared" si="19"/>
        <v>653.22179999999992</v>
      </c>
      <c r="G50" s="42">
        <f t="shared" si="19"/>
        <v>677.41519999999991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49.686</v>
      </c>
      <c r="M50" s="42">
        <f t="shared" si="20"/>
        <v>47.25</v>
      </c>
      <c r="N50" s="42">
        <f t="shared" si="20"/>
        <v>12.4215</v>
      </c>
      <c r="O50" s="42">
        <f t="shared" si="20"/>
        <v>48.730499999999999</v>
      </c>
      <c r="P50" s="42">
        <f t="shared" si="20"/>
        <v>47.075000000000003</v>
      </c>
      <c r="Q50" s="42">
        <f t="shared" si="20"/>
        <v>46.2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44.885714285714286</v>
      </c>
      <c r="C51" s="47">
        <f t="shared" si="21"/>
        <v>44.885714285714286</v>
      </c>
      <c r="D51" s="47">
        <f t="shared" si="21"/>
        <v>44.885714285714286</v>
      </c>
      <c r="E51" s="47">
        <f t="shared" si="21"/>
        <v>44.885714285714293</v>
      </c>
      <c r="F51" s="47">
        <f t="shared" si="21"/>
        <v>44.885714285714286</v>
      </c>
      <c r="G51" s="47">
        <f t="shared" si="21"/>
        <v>44.885714285714286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136.53846153846155</v>
      </c>
      <c r="M51" s="47">
        <f t="shared" si="22"/>
        <v>135.14285714285714</v>
      </c>
      <c r="N51" s="47">
        <f t="shared" si="22"/>
        <v>136.26373626373629</v>
      </c>
      <c r="O51" s="47">
        <f t="shared" si="22"/>
        <v>136.41456582633052</v>
      </c>
      <c r="P51" s="47">
        <f t="shared" si="22"/>
        <v>134.57142857142858</v>
      </c>
      <c r="Q51" s="47">
        <f t="shared" si="22"/>
        <v>132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72" t="s">
        <v>70</v>
      </c>
      <c r="C55" s="473"/>
      <c r="D55" s="473"/>
      <c r="E55" s="473"/>
      <c r="F55" s="473"/>
      <c r="G55" s="474"/>
      <c r="H55" s="472" t="s">
        <v>71</v>
      </c>
      <c r="I55" s="473"/>
      <c r="J55" s="473"/>
      <c r="K55" s="473"/>
      <c r="L55" s="473"/>
      <c r="M55" s="474"/>
      <c r="N55" s="472" t="s">
        <v>8</v>
      </c>
      <c r="O55" s="473"/>
      <c r="P55" s="473"/>
      <c r="Q55" s="473"/>
      <c r="R55" s="473"/>
      <c r="S55" s="47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8.5</v>
      </c>
      <c r="D58" s="79">
        <v>2.1</v>
      </c>
      <c r="E58" s="79">
        <v>8.5</v>
      </c>
      <c r="F58" s="79">
        <v>8.5</v>
      </c>
      <c r="G58" s="221">
        <v>8.3000000000000007</v>
      </c>
      <c r="H58" s="22">
        <v>8.6</v>
      </c>
      <c r="I58" s="79">
        <v>8.5</v>
      </c>
      <c r="J58" s="79">
        <v>2.1</v>
      </c>
      <c r="K58" s="79">
        <v>8.1</v>
      </c>
      <c r="L58" s="79">
        <v>8.1</v>
      </c>
      <c r="M58" s="221">
        <v>8.4</v>
      </c>
      <c r="N58" s="22">
        <v>8.6</v>
      </c>
      <c r="O58" s="79">
        <v>8.6</v>
      </c>
      <c r="P58" s="79">
        <v>2.4</v>
      </c>
      <c r="Q58" s="79">
        <v>8.3000000000000007</v>
      </c>
      <c r="R58" s="79">
        <v>8.3000000000000007</v>
      </c>
      <c r="S58" s="221">
        <v>8.1999999999999993</v>
      </c>
      <c r="T58" s="101">
        <f t="shared" ref="T58:T65" si="23">SUM(B58:S58)</f>
        <v>132.49999999999997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8.5</v>
      </c>
      <c r="D59" s="79">
        <v>2.1</v>
      </c>
      <c r="E59" s="79">
        <v>8.5</v>
      </c>
      <c r="F59" s="79">
        <v>8.5</v>
      </c>
      <c r="G59" s="221">
        <v>8.3000000000000007</v>
      </c>
      <c r="H59" s="22">
        <v>8.6</v>
      </c>
      <c r="I59" s="79">
        <v>8.5</v>
      </c>
      <c r="J59" s="79">
        <v>2.1</v>
      </c>
      <c r="K59" s="79">
        <v>8.1</v>
      </c>
      <c r="L59" s="79">
        <v>8.1</v>
      </c>
      <c r="M59" s="221">
        <v>8.4</v>
      </c>
      <c r="N59" s="22">
        <v>8.6</v>
      </c>
      <c r="O59" s="79">
        <v>8.6</v>
      </c>
      <c r="P59" s="79">
        <v>2.4</v>
      </c>
      <c r="Q59" s="79">
        <v>8.3000000000000007</v>
      </c>
      <c r="R59" s="79">
        <v>8.3000000000000007</v>
      </c>
      <c r="S59" s="221">
        <v>8.1999999999999993</v>
      </c>
      <c r="T59" s="101">
        <f t="shared" si="23"/>
        <v>132.49999999999997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8.1999999999999993</v>
      </c>
      <c r="D60" s="79">
        <v>2</v>
      </c>
      <c r="E60" s="79">
        <v>8.3000000000000007</v>
      </c>
      <c r="F60" s="79">
        <v>8.3000000000000007</v>
      </c>
      <c r="G60" s="221">
        <v>8.3000000000000007</v>
      </c>
      <c r="H60" s="22">
        <v>8.4</v>
      </c>
      <c r="I60" s="79">
        <v>8.4</v>
      </c>
      <c r="J60" s="79">
        <v>2</v>
      </c>
      <c r="K60" s="79">
        <v>8.1</v>
      </c>
      <c r="L60" s="79">
        <v>8.1</v>
      </c>
      <c r="M60" s="221">
        <v>8.3000000000000007</v>
      </c>
      <c r="N60" s="22">
        <v>8.4</v>
      </c>
      <c r="O60" s="79">
        <v>8.4</v>
      </c>
      <c r="P60" s="79">
        <v>2.2999999999999998</v>
      </c>
      <c r="Q60" s="79">
        <v>8.3000000000000007</v>
      </c>
      <c r="R60" s="79">
        <v>8.3000000000000007</v>
      </c>
      <c r="S60" s="221">
        <v>8.1999999999999993</v>
      </c>
      <c r="T60" s="101">
        <f t="shared" si="23"/>
        <v>130.49999999999997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8.3000000000000007</v>
      </c>
      <c r="D61" s="79">
        <v>2</v>
      </c>
      <c r="E61" s="79">
        <v>8.4</v>
      </c>
      <c r="F61" s="79">
        <v>8.4</v>
      </c>
      <c r="G61" s="221">
        <v>8.3000000000000007</v>
      </c>
      <c r="H61" s="22">
        <v>8.4</v>
      </c>
      <c r="I61" s="79">
        <v>8.4</v>
      </c>
      <c r="J61" s="79">
        <v>2</v>
      </c>
      <c r="K61" s="79">
        <v>8.1</v>
      </c>
      <c r="L61" s="79">
        <v>8.1</v>
      </c>
      <c r="M61" s="221">
        <v>8.3000000000000007</v>
      </c>
      <c r="N61" s="22">
        <v>8.4</v>
      </c>
      <c r="O61" s="79">
        <v>8.4</v>
      </c>
      <c r="P61" s="79">
        <v>2.2999999999999998</v>
      </c>
      <c r="Q61" s="79">
        <v>8.3000000000000007</v>
      </c>
      <c r="R61" s="79">
        <v>8.3000000000000007</v>
      </c>
      <c r="S61" s="221">
        <v>8.1999999999999993</v>
      </c>
      <c r="T61" s="101">
        <f t="shared" si="23"/>
        <v>130.79999999999998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8.1999999999999993</v>
      </c>
      <c r="C62" s="79">
        <v>8.3000000000000007</v>
      </c>
      <c r="D62" s="79">
        <v>2</v>
      </c>
      <c r="E62" s="79">
        <v>8.4</v>
      </c>
      <c r="F62" s="79">
        <v>8.4</v>
      </c>
      <c r="G62" s="221">
        <v>8.3000000000000007</v>
      </c>
      <c r="H62" s="22">
        <v>8.4</v>
      </c>
      <c r="I62" s="79">
        <v>8.4</v>
      </c>
      <c r="J62" s="79">
        <v>2.1</v>
      </c>
      <c r="K62" s="79">
        <v>8.1</v>
      </c>
      <c r="L62" s="79">
        <v>8.1</v>
      </c>
      <c r="M62" s="221">
        <v>8.4</v>
      </c>
      <c r="N62" s="22">
        <v>8.4</v>
      </c>
      <c r="O62" s="79">
        <v>8.4</v>
      </c>
      <c r="P62" s="79">
        <v>2.2999999999999998</v>
      </c>
      <c r="Q62" s="79">
        <v>8.3000000000000007</v>
      </c>
      <c r="R62" s="79">
        <v>8.3000000000000007</v>
      </c>
      <c r="S62" s="221">
        <v>8.1999999999999993</v>
      </c>
      <c r="T62" s="101">
        <f t="shared" si="23"/>
        <v>131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8.1999999999999993</v>
      </c>
      <c r="C63" s="79">
        <v>8.3000000000000007</v>
      </c>
      <c r="D63" s="79">
        <v>2.1</v>
      </c>
      <c r="E63" s="79">
        <v>8.4</v>
      </c>
      <c r="F63" s="79">
        <v>8.4</v>
      </c>
      <c r="G63" s="221">
        <v>8.4</v>
      </c>
      <c r="H63" s="22">
        <v>8.5</v>
      </c>
      <c r="I63" s="79">
        <v>8.5</v>
      </c>
      <c r="J63" s="79">
        <v>2.1</v>
      </c>
      <c r="K63" s="79">
        <v>8.1</v>
      </c>
      <c r="L63" s="79">
        <v>8.1</v>
      </c>
      <c r="M63" s="221">
        <v>8.4</v>
      </c>
      <c r="N63" s="22">
        <v>8.5</v>
      </c>
      <c r="O63" s="79">
        <v>8.5</v>
      </c>
      <c r="P63" s="79">
        <v>2.2999999999999998</v>
      </c>
      <c r="Q63" s="79">
        <v>8.3000000000000007</v>
      </c>
      <c r="R63" s="79">
        <v>8.3000000000000007</v>
      </c>
      <c r="S63" s="221">
        <v>8.1999999999999993</v>
      </c>
      <c r="T63" s="101">
        <f t="shared" si="23"/>
        <v>131.6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8.3000000000000007</v>
      </c>
      <c r="D64" s="79">
        <v>2.1</v>
      </c>
      <c r="E64" s="79">
        <v>8.4</v>
      </c>
      <c r="F64" s="79">
        <v>8.4</v>
      </c>
      <c r="G64" s="221">
        <v>8.4</v>
      </c>
      <c r="H64" s="22">
        <v>8.5</v>
      </c>
      <c r="I64" s="79">
        <v>8.5</v>
      </c>
      <c r="J64" s="79">
        <v>2.1</v>
      </c>
      <c r="K64" s="79">
        <v>8.1</v>
      </c>
      <c r="L64" s="79">
        <v>8.1</v>
      </c>
      <c r="M64" s="221">
        <v>8.4</v>
      </c>
      <c r="N64" s="22">
        <v>8.5</v>
      </c>
      <c r="O64" s="79">
        <v>8.5</v>
      </c>
      <c r="P64" s="79">
        <v>2.2999999999999998</v>
      </c>
      <c r="Q64" s="79">
        <v>8.3000000000000007</v>
      </c>
      <c r="R64" s="79">
        <v>8.3000000000000007</v>
      </c>
      <c r="S64" s="221">
        <v>8.1999999999999993</v>
      </c>
      <c r="T64" s="101">
        <f t="shared" si="23"/>
        <v>131.69999999999999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57.900000000000006</v>
      </c>
      <c r="C65" s="27">
        <f t="shared" ref="C65:S65" si="24">SUM(C58:C64)</f>
        <v>58.399999999999991</v>
      </c>
      <c r="D65" s="27">
        <f t="shared" si="24"/>
        <v>14.399999999999999</v>
      </c>
      <c r="E65" s="27">
        <f t="shared" si="24"/>
        <v>58.9</v>
      </c>
      <c r="F65" s="27">
        <f t="shared" si="24"/>
        <v>58.9</v>
      </c>
      <c r="G65" s="28">
        <f t="shared" si="24"/>
        <v>58.3</v>
      </c>
      <c r="H65" s="26">
        <f t="shared" si="24"/>
        <v>59.4</v>
      </c>
      <c r="I65" s="27">
        <f t="shared" si="24"/>
        <v>59.199999999999996</v>
      </c>
      <c r="J65" s="27">
        <f t="shared" si="24"/>
        <v>14.499999999999998</v>
      </c>
      <c r="K65" s="27">
        <f t="shared" si="24"/>
        <v>56.7</v>
      </c>
      <c r="L65" s="27">
        <f t="shared" si="24"/>
        <v>56.7</v>
      </c>
      <c r="M65" s="28">
        <f t="shared" si="24"/>
        <v>58.6</v>
      </c>
      <c r="N65" s="26">
        <f t="shared" si="24"/>
        <v>59.4</v>
      </c>
      <c r="O65" s="27">
        <f t="shared" si="24"/>
        <v>59.4</v>
      </c>
      <c r="P65" s="27">
        <f t="shared" si="24"/>
        <v>16.3</v>
      </c>
      <c r="Q65" s="27">
        <f t="shared" si="24"/>
        <v>58.099999999999994</v>
      </c>
      <c r="R65" s="27">
        <f t="shared" si="24"/>
        <v>58.099999999999994</v>
      </c>
      <c r="S65" s="28">
        <f t="shared" si="24"/>
        <v>57.400000000000006</v>
      </c>
      <c r="T65" s="101">
        <f t="shared" si="23"/>
        <v>920.59999999999991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138</v>
      </c>
      <c r="C66" s="30">
        <v>139</v>
      </c>
      <c r="D66" s="30">
        <v>137</v>
      </c>
      <c r="E66" s="30">
        <v>138</v>
      </c>
      <c r="F66" s="30">
        <v>138</v>
      </c>
      <c r="G66" s="31">
        <v>136.5</v>
      </c>
      <c r="H66" s="29">
        <v>137</v>
      </c>
      <c r="I66" s="30">
        <v>136.5</v>
      </c>
      <c r="J66" s="30">
        <v>138</v>
      </c>
      <c r="K66" s="30">
        <v>135</v>
      </c>
      <c r="L66" s="30">
        <v>135</v>
      </c>
      <c r="M66" s="31">
        <v>135</v>
      </c>
      <c r="N66" s="29">
        <v>137</v>
      </c>
      <c r="O66" s="30">
        <v>137</v>
      </c>
      <c r="P66" s="30">
        <v>137</v>
      </c>
      <c r="Q66" s="30">
        <v>136</v>
      </c>
      <c r="R66" s="30">
        <v>136</v>
      </c>
      <c r="S66" s="31">
        <v>134.5</v>
      </c>
      <c r="T66" s="102">
        <f>+((T65/T67)/7)*1000</f>
        <v>136.56727488503188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62</v>
      </c>
      <c r="N67" s="222">
        <v>62</v>
      </c>
      <c r="O67" s="65">
        <v>62</v>
      </c>
      <c r="P67" s="65">
        <v>17</v>
      </c>
      <c r="Q67" s="65">
        <v>61</v>
      </c>
      <c r="R67" s="65">
        <v>61</v>
      </c>
      <c r="S67" s="223">
        <v>61</v>
      </c>
      <c r="T67" s="112">
        <f>SUM(B67:S67)</f>
        <v>963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8.2320000000000011</v>
      </c>
      <c r="C68" s="38">
        <f t="shared" ref="C68:S68" si="25">((C67*C66)*7/1000-C58-C59)/5</f>
        <v>8.2759999999999998</v>
      </c>
      <c r="D68" s="38">
        <f t="shared" si="25"/>
        <v>2.0369999999999999</v>
      </c>
      <c r="E68" s="38">
        <f t="shared" si="25"/>
        <v>8.3852000000000011</v>
      </c>
      <c r="F68" s="38">
        <f t="shared" si="25"/>
        <v>8.3852000000000011</v>
      </c>
      <c r="G68" s="39">
        <f t="shared" si="25"/>
        <v>8.3371000000000013</v>
      </c>
      <c r="H68" s="37">
        <f t="shared" si="25"/>
        <v>8.4515999999999991</v>
      </c>
      <c r="I68" s="38">
        <f t="shared" si="25"/>
        <v>8.4481999999999999</v>
      </c>
      <c r="J68" s="38">
        <f t="shared" si="25"/>
        <v>2.0580000000000003</v>
      </c>
      <c r="K68" s="38">
        <f t="shared" si="25"/>
        <v>8.1</v>
      </c>
      <c r="L68" s="38">
        <f t="shared" si="25"/>
        <v>8.1</v>
      </c>
      <c r="M68" s="39">
        <f t="shared" si="25"/>
        <v>8.3580000000000005</v>
      </c>
      <c r="N68" s="37">
        <f t="shared" si="25"/>
        <v>8.4515999999999991</v>
      </c>
      <c r="O68" s="38">
        <f t="shared" si="25"/>
        <v>8.4515999999999991</v>
      </c>
      <c r="P68" s="38">
        <f t="shared" si="25"/>
        <v>2.3006000000000002</v>
      </c>
      <c r="Q68" s="38">
        <f t="shared" si="25"/>
        <v>8.2944000000000013</v>
      </c>
      <c r="R68" s="38">
        <f t="shared" si="25"/>
        <v>8.2944000000000013</v>
      </c>
      <c r="S68" s="39">
        <f t="shared" si="25"/>
        <v>8.2062999999999988</v>
      </c>
      <c r="T68" s="116">
        <f>((T65*1000)/T67)/7</f>
        <v>136.56727488503188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57.96</v>
      </c>
      <c r="C69" s="42">
        <f>((C67*C66)*7)/1000</f>
        <v>58.38</v>
      </c>
      <c r="D69" s="42">
        <f>((D67*D66)*7)/1000</f>
        <v>14.385</v>
      </c>
      <c r="E69" s="42">
        <f t="shared" ref="E69:R69" si="26">((E67*E66)*7)/1000</f>
        <v>58.926000000000002</v>
      </c>
      <c r="F69" s="42">
        <f t="shared" si="26"/>
        <v>58.926000000000002</v>
      </c>
      <c r="G69" s="87">
        <f t="shared" si="26"/>
        <v>58.285499999999999</v>
      </c>
      <c r="H69" s="41">
        <f t="shared" si="26"/>
        <v>59.457999999999998</v>
      </c>
      <c r="I69" s="42">
        <f t="shared" si="26"/>
        <v>59.241</v>
      </c>
      <c r="J69" s="42">
        <f t="shared" si="26"/>
        <v>14.49</v>
      </c>
      <c r="K69" s="42">
        <f t="shared" si="26"/>
        <v>56.7</v>
      </c>
      <c r="L69" s="42">
        <f t="shared" si="26"/>
        <v>56.7</v>
      </c>
      <c r="M69" s="87">
        <f t="shared" si="26"/>
        <v>58.59</v>
      </c>
      <c r="N69" s="41">
        <f t="shared" si="26"/>
        <v>59.457999999999998</v>
      </c>
      <c r="O69" s="42">
        <f t="shared" si="26"/>
        <v>59.457999999999998</v>
      </c>
      <c r="P69" s="42">
        <f t="shared" si="26"/>
        <v>16.303000000000001</v>
      </c>
      <c r="Q69" s="42">
        <f t="shared" si="26"/>
        <v>58.072000000000003</v>
      </c>
      <c r="R69" s="42">
        <f t="shared" si="26"/>
        <v>58.072000000000003</v>
      </c>
      <c r="S69" s="87">
        <f>((S67*S66)*7)/1000</f>
        <v>57.4315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137.85714285714286</v>
      </c>
      <c r="C70" s="47">
        <f>+(C65/C67)/7*1000</f>
        <v>139.04761904761904</v>
      </c>
      <c r="D70" s="47">
        <f>+(D65/D67)/7*1000</f>
        <v>137.14285714285711</v>
      </c>
      <c r="E70" s="47">
        <f t="shared" ref="E70:R70" si="27">+(E65/E67)/7*1000</f>
        <v>137.93911007025761</v>
      </c>
      <c r="F70" s="47">
        <f t="shared" si="27"/>
        <v>137.93911007025761</v>
      </c>
      <c r="G70" s="48">
        <f t="shared" si="27"/>
        <v>136.53395784543326</v>
      </c>
      <c r="H70" s="46">
        <f t="shared" si="27"/>
        <v>136.86635944700458</v>
      </c>
      <c r="I70" s="47">
        <f t="shared" si="27"/>
        <v>136.40552995391704</v>
      </c>
      <c r="J70" s="47">
        <f t="shared" si="27"/>
        <v>138.09523809523807</v>
      </c>
      <c r="K70" s="47">
        <f t="shared" si="27"/>
        <v>135</v>
      </c>
      <c r="L70" s="47">
        <f t="shared" si="27"/>
        <v>135</v>
      </c>
      <c r="M70" s="48">
        <f t="shared" si="27"/>
        <v>135.02304147465438</v>
      </c>
      <c r="N70" s="46">
        <f t="shared" si="27"/>
        <v>136.86635944700458</v>
      </c>
      <c r="O70" s="47">
        <f t="shared" si="27"/>
        <v>136.86635944700458</v>
      </c>
      <c r="P70" s="47">
        <f t="shared" si="27"/>
        <v>136.9747899159664</v>
      </c>
      <c r="Q70" s="47">
        <f t="shared" si="27"/>
        <v>136.0655737704918</v>
      </c>
      <c r="R70" s="47">
        <f t="shared" si="27"/>
        <v>136.0655737704918</v>
      </c>
      <c r="S70" s="48">
        <f>+(S65/S67)/7*1000</f>
        <v>134.42622950819674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A4955-38A5-4759-AE2D-EC4E93AD0688}">
  <dimension ref="A1:AQ239"/>
  <sheetViews>
    <sheetView view="pageBreakPreview" topLeftCell="A36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444"/>
      <c r="E3" s="444"/>
      <c r="F3" s="444"/>
      <c r="G3" s="444"/>
      <c r="H3" s="444"/>
      <c r="I3" s="444"/>
      <c r="J3" s="444"/>
      <c r="K3" s="444"/>
      <c r="L3" s="444"/>
      <c r="M3" s="444"/>
      <c r="N3" s="444"/>
      <c r="O3" s="444"/>
      <c r="P3" s="444"/>
      <c r="Q3" s="444"/>
      <c r="R3" s="444"/>
      <c r="S3" s="444"/>
      <c r="T3" s="444"/>
      <c r="U3" s="444"/>
      <c r="V3" s="444"/>
      <c r="W3" s="444"/>
      <c r="X3" s="444"/>
      <c r="Y3" s="2"/>
      <c r="Z3" s="2"/>
      <c r="AA3" s="2"/>
      <c r="AB3" s="2"/>
      <c r="AC3" s="2"/>
      <c r="AD3" s="44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4" t="s">
        <v>1</v>
      </c>
      <c r="B9" s="444"/>
      <c r="C9" s="444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4"/>
      <c r="B10" s="444"/>
      <c r="C10" s="44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4" t="s">
        <v>4</v>
      </c>
      <c r="B11" s="444"/>
      <c r="C11" s="444"/>
      <c r="D11" s="1"/>
      <c r="E11" s="442">
        <v>2</v>
      </c>
      <c r="F11" s="1"/>
      <c r="G11" s="1"/>
      <c r="H11" s="1"/>
      <c r="I11" s="1"/>
      <c r="J11" s="1"/>
      <c r="K11" s="461" t="s">
        <v>151</v>
      </c>
      <c r="L11" s="461"/>
      <c r="M11" s="443"/>
      <c r="N11" s="4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4"/>
      <c r="B12" s="444"/>
      <c r="C12" s="444"/>
      <c r="D12" s="1"/>
      <c r="E12" s="5"/>
      <c r="F12" s="1"/>
      <c r="G12" s="1"/>
      <c r="H12" s="1"/>
      <c r="I12" s="1"/>
      <c r="J12" s="1"/>
      <c r="K12" s="443"/>
      <c r="L12" s="443"/>
      <c r="M12" s="443"/>
      <c r="N12" s="4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4"/>
      <c r="B13" s="444"/>
      <c r="C13" s="444"/>
      <c r="D13" s="444"/>
      <c r="E13" s="444"/>
      <c r="F13" s="444"/>
      <c r="G13" s="444"/>
      <c r="H13" s="444"/>
      <c r="I13" s="444"/>
      <c r="J13" s="444"/>
      <c r="K13" s="444"/>
      <c r="L13" s="443"/>
      <c r="M13" s="443"/>
      <c r="N13" s="443"/>
      <c r="O13" s="443"/>
      <c r="P13" s="443"/>
      <c r="Q13" s="443"/>
      <c r="R13" s="443"/>
      <c r="S13" s="443"/>
      <c r="T13" s="443"/>
      <c r="U13" s="443"/>
      <c r="V13" s="443"/>
      <c r="W13" s="1"/>
      <c r="X13" s="1"/>
      <c r="Y13" s="1"/>
    </row>
    <row r="14" spans="1:30" s="3" customFormat="1" ht="27" thickBot="1" x14ac:dyDescent="0.3">
      <c r="A14" s="44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7"/>
      <c r="F15" s="467"/>
      <c r="G15" s="468"/>
      <c r="H15" s="475" t="s">
        <v>71</v>
      </c>
      <c r="I15" s="476"/>
      <c r="J15" s="476"/>
      <c r="K15" s="476"/>
      <c r="L15" s="476"/>
      <c r="M15" s="477"/>
      <c r="N15" s="469" t="s">
        <v>8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116.75736643072005</v>
      </c>
      <c r="C18" s="23">
        <v>115.52325788672003</v>
      </c>
      <c r="D18" s="23">
        <v>30.994724421120008</v>
      </c>
      <c r="E18" s="23">
        <v>118.51827505152002</v>
      </c>
      <c r="F18" s="122">
        <v>117.87255079680001</v>
      </c>
      <c r="G18" s="24">
        <v>117.13867362303999</v>
      </c>
      <c r="H18" s="23">
        <v>118.57078217216004</v>
      </c>
      <c r="I18" s="23">
        <v>118.81917258752003</v>
      </c>
      <c r="J18" s="23">
        <v>29.700597708800007</v>
      </c>
      <c r="K18" s="23">
        <v>119.14472908800001</v>
      </c>
      <c r="L18" s="23">
        <v>118.76522638080003</v>
      </c>
      <c r="M18" s="23">
        <v>118.81999252480003</v>
      </c>
      <c r="N18" s="22">
        <v>118.05535421440004</v>
      </c>
      <c r="O18" s="23">
        <v>119.77895966720004</v>
      </c>
      <c r="P18" s="23">
        <v>32.244988787200008</v>
      </c>
      <c r="Q18" s="23">
        <v>118.82854753280006</v>
      </c>
      <c r="R18" s="23">
        <v>118.35657559552001</v>
      </c>
      <c r="S18" s="24">
        <v>118.30293628160003</v>
      </c>
      <c r="T18" s="25">
        <f t="shared" ref="T18:T25" si="0">SUM(B18:S18)</f>
        <v>1866.1927107507206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116.75736643072005</v>
      </c>
      <c r="C19" s="23">
        <v>115.52325788672003</v>
      </c>
      <c r="D19" s="23">
        <v>30.994724421120008</v>
      </c>
      <c r="E19" s="23">
        <v>118.51827505152002</v>
      </c>
      <c r="F19" s="122">
        <v>117.87255079680001</v>
      </c>
      <c r="G19" s="24">
        <v>117.13867362303999</v>
      </c>
      <c r="H19" s="23">
        <v>118.57078217216004</v>
      </c>
      <c r="I19" s="23">
        <v>118.81917258752003</v>
      </c>
      <c r="J19" s="23">
        <v>29.700597708800007</v>
      </c>
      <c r="K19" s="23">
        <v>119.14472908800001</v>
      </c>
      <c r="L19" s="23">
        <v>118.76522638080003</v>
      </c>
      <c r="M19" s="23">
        <v>118.81999252480003</v>
      </c>
      <c r="N19" s="22">
        <v>118.05535421440004</v>
      </c>
      <c r="O19" s="23">
        <v>119.77895966720004</v>
      </c>
      <c r="P19" s="23">
        <v>32.244988787200008</v>
      </c>
      <c r="Q19" s="23">
        <v>118.82854753280006</v>
      </c>
      <c r="R19" s="23">
        <v>118.35657559552001</v>
      </c>
      <c r="S19" s="24">
        <v>118.30293628160003</v>
      </c>
      <c r="T19" s="25">
        <f t="shared" si="0"/>
        <v>1866.1927107507206</v>
      </c>
      <c r="V19" s="2"/>
      <c r="W19" s="19"/>
    </row>
    <row r="20" spans="1:32" ht="39.75" customHeight="1" x14ac:dyDescent="0.25">
      <c r="A20" s="91" t="s">
        <v>14</v>
      </c>
      <c r="B20" s="76">
        <v>116.05265342771206</v>
      </c>
      <c r="C20" s="23">
        <v>115.00671684531206</v>
      </c>
      <c r="D20" s="23">
        <v>30.710350231552013</v>
      </c>
      <c r="E20" s="23">
        <v>117.98756997939203</v>
      </c>
      <c r="F20" s="122">
        <v>117.36609968128002</v>
      </c>
      <c r="G20" s="24">
        <v>116.34001055078406</v>
      </c>
      <c r="H20" s="23">
        <v>118.186507131136</v>
      </c>
      <c r="I20" s="23">
        <v>118.30709096499204</v>
      </c>
      <c r="J20" s="23">
        <v>29.248540916480003</v>
      </c>
      <c r="K20" s="23">
        <v>118.61674836480006</v>
      </c>
      <c r="L20" s="23">
        <v>118.32866944768003</v>
      </c>
      <c r="M20" s="23">
        <v>118.08682299008004</v>
      </c>
      <c r="N20" s="22">
        <v>117.29297831424003</v>
      </c>
      <c r="O20" s="23">
        <v>119.24281613312004</v>
      </c>
      <c r="P20" s="23">
        <v>31.969764485120002</v>
      </c>
      <c r="Q20" s="23">
        <v>118.08340098688002</v>
      </c>
      <c r="R20" s="23">
        <v>117.61236976179207</v>
      </c>
      <c r="S20" s="24">
        <v>117.63382548736004</v>
      </c>
      <c r="T20" s="25">
        <f t="shared" si="0"/>
        <v>1856.0729356997128</v>
      </c>
      <c r="V20" s="2"/>
      <c r="W20" s="19"/>
    </row>
    <row r="21" spans="1:32" ht="39.950000000000003" customHeight="1" x14ac:dyDescent="0.25">
      <c r="A21" s="92" t="s">
        <v>15</v>
      </c>
      <c r="B21" s="76">
        <v>116.05265342771206</v>
      </c>
      <c r="C21" s="23">
        <v>115.00671684531206</v>
      </c>
      <c r="D21" s="23">
        <v>30.710350231552013</v>
      </c>
      <c r="E21" s="23">
        <v>117.98756997939203</v>
      </c>
      <c r="F21" s="122">
        <v>117.36609968128002</v>
      </c>
      <c r="G21" s="24">
        <v>116.34001055078406</v>
      </c>
      <c r="H21" s="23">
        <v>118.186507131136</v>
      </c>
      <c r="I21" s="23">
        <v>118.30709096499204</v>
      </c>
      <c r="J21" s="23">
        <v>29.248540916480003</v>
      </c>
      <c r="K21" s="23">
        <v>118.61674836480006</v>
      </c>
      <c r="L21" s="23">
        <v>118.32866944768003</v>
      </c>
      <c r="M21" s="23">
        <v>118.08682299008004</v>
      </c>
      <c r="N21" s="22">
        <v>117.29297831424003</v>
      </c>
      <c r="O21" s="23">
        <v>119.24281613312004</v>
      </c>
      <c r="P21" s="23">
        <v>31.969764485120002</v>
      </c>
      <c r="Q21" s="23">
        <v>118.08340098688002</v>
      </c>
      <c r="R21" s="23">
        <v>117.61236976179207</v>
      </c>
      <c r="S21" s="24">
        <v>117.63382548736004</v>
      </c>
      <c r="T21" s="25">
        <f t="shared" si="0"/>
        <v>1856.0729356997128</v>
      </c>
      <c r="V21" s="2"/>
      <c r="W21" s="19"/>
    </row>
    <row r="22" spans="1:32" ht="39.950000000000003" customHeight="1" x14ac:dyDescent="0.25">
      <c r="A22" s="91" t="s">
        <v>16</v>
      </c>
      <c r="B22" s="76">
        <v>116.05265342771206</v>
      </c>
      <c r="C22" s="23">
        <v>115.00671684531206</v>
      </c>
      <c r="D22" s="23">
        <v>30.710350231552013</v>
      </c>
      <c r="E22" s="23">
        <v>117.98756997939203</v>
      </c>
      <c r="F22" s="122">
        <v>117.36609968128002</v>
      </c>
      <c r="G22" s="24">
        <v>116.34001055078406</v>
      </c>
      <c r="H22" s="23">
        <v>118.186507131136</v>
      </c>
      <c r="I22" s="23">
        <v>118.30709096499204</v>
      </c>
      <c r="J22" s="23">
        <v>29.248540916480003</v>
      </c>
      <c r="K22" s="23">
        <v>118.61674836480006</v>
      </c>
      <c r="L22" s="23">
        <v>118.32866944768003</v>
      </c>
      <c r="M22" s="23">
        <v>118.08682299008004</v>
      </c>
      <c r="N22" s="22">
        <v>117.29297831424003</v>
      </c>
      <c r="O22" s="23">
        <v>119.24281613312004</v>
      </c>
      <c r="P22" s="23">
        <v>31.969764485120002</v>
      </c>
      <c r="Q22" s="23">
        <v>118.08340098688002</v>
      </c>
      <c r="R22" s="23">
        <v>117.61236976179207</v>
      </c>
      <c r="S22" s="24">
        <v>117.63382548736004</v>
      </c>
      <c r="T22" s="25">
        <f t="shared" si="0"/>
        <v>1856.0729356997128</v>
      </c>
      <c r="V22" s="2"/>
      <c r="W22" s="19"/>
    </row>
    <row r="23" spans="1:32" ht="39.950000000000003" customHeight="1" x14ac:dyDescent="0.25">
      <c r="A23" s="92" t="s">
        <v>17</v>
      </c>
      <c r="B23" s="76">
        <v>116.05265342771206</v>
      </c>
      <c r="C23" s="23">
        <v>115.00671684531206</v>
      </c>
      <c r="D23" s="23">
        <v>30.710350231552013</v>
      </c>
      <c r="E23" s="23">
        <v>117.98756997939203</v>
      </c>
      <c r="F23" s="122">
        <v>117.36609968128002</v>
      </c>
      <c r="G23" s="24">
        <v>116.34001055078406</v>
      </c>
      <c r="H23" s="23">
        <v>118.186507131136</v>
      </c>
      <c r="I23" s="23">
        <v>118.30709096499204</v>
      </c>
      <c r="J23" s="23">
        <v>29.248540916480003</v>
      </c>
      <c r="K23" s="23">
        <v>118.61674836480006</v>
      </c>
      <c r="L23" s="23">
        <v>118.32866944768003</v>
      </c>
      <c r="M23" s="23">
        <v>118.08682299008004</v>
      </c>
      <c r="N23" s="22">
        <v>117.29297831424003</v>
      </c>
      <c r="O23" s="23">
        <v>119.24281613312004</v>
      </c>
      <c r="P23" s="23">
        <v>31.969764485120002</v>
      </c>
      <c r="Q23" s="23">
        <v>118.08340098688002</v>
      </c>
      <c r="R23" s="23">
        <v>117.61236976179207</v>
      </c>
      <c r="S23" s="24">
        <v>117.63382548736004</v>
      </c>
      <c r="T23" s="25">
        <f t="shared" si="0"/>
        <v>1856.0729356997128</v>
      </c>
      <c r="V23" s="2"/>
      <c r="W23" s="19"/>
    </row>
    <row r="24" spans="1:32" ht="39.950000000000003" customHeight="1" x14ac:dyDescent="0.25">
      <c r="A24" s="91" t="s">
        <v>18</v>
      </c>
      <c r="B24" s="76">
        <v>116.05265342771206</v>
      </c>
      <c r="C24" s="23">
        <v>115.00671684531206</v>
      </c>
      <c r="D24" s="23">
        <v>30.710350231552013</v>
      </c>
      <c r="E24" s="23">
        <v>117.98756997939203</v>
      </c>
      <c r="F24" s="122">
        <v>117.36609968128002</v>
      </c>
      <c r="G24" s="24">
        <v>116.34001055078406</v>
      </c>
      <c r="H24" s="23">
        <v>118.186507131136</v>
      </c>
      <c r="I24" s="23">
        <v>118.30709096499204</v>
      </c>
      <c r="J24" s="23">
        <v>29.248540916480003</v>
      </c>
      <c r="K24" s="23">
        <v>118.61674836480006</v>
      </c>
      <c r="L24" s="23">
        <v>118.32866944768003</v>
      </c>
      <c r="M24" s="23">
        <v>118.08682299008004</v>
      </c>
      <c r="N24" s="22">
        <v>117.29297831424003</v>
      </c>
      <c r="O24" s="23">
        <v>119.24281613312004</v>
      </c>
      <c r="P24" s="23">
        <v>31.969764485120002</v>
      </c>
      <c r="Q24" s="23">
        <v>118.08340098688002</v>
      </c>
      <c r="R24" s="23">
        <v>117.61236976179207</v>
      </c>
      <c r="S24" s="24">
        <v>117.63382548736004</v>
      </c>
      <c r="T24" s="25">
        <f t="shared" si="0"/>
        <v>1856.0729356997128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813.77800000000036</v>
      </c>
      <c r="C25" s="27">
        <f t="shared" si="1"/>
        <v>806.08010000000047</v>
      </c>
      <c r="D25" s="27">
        <f t="shared" si="1"/>
        <v>215.54120000000009</v>
      </c>
      <c r="E25" s="27">
        <f t="shared" si="1"/>
        <v>826.97440000000017</v>
      </c>
      <c r="F25" s="27">
        <f t="shared" si="1"/>
        <v>822.57560000000024</v>
      </c>
      <c r="G25" s="228">
        <f t="shared" si="1"/>
        <v>815.97740000000033</v>
      </c>
      <c r="H25" s="27">
        <f t="shared" si="1"/>
        <v>828.07409999999993</v>
      </c>
      <c r="I25" s="27">
        <f t="shared" si="1"/>
        <v>829.17380000000037</v>
      </c>
      <c r="J25" s="27">
        <f t="shared" si="1"/>
        <v>205.64390000000006</v>
      </c>
      <c r="K25" s="27">
        <f t="shared" si="1"/>
        <v>831.37320000000034</v>
      </c>
      <c r="L25" s="27">
        <f t="shared" si="1"/>
        <v>829.17380000000014</v>
      </c>
      <c r="M25" s="27">
        <f t="shared" si="1"/>
        <v>828.07410000000016</v>
      </c>
      <c r="N25" s="26">
        <f>SUM(N18:N24)</f>
        <v>822.57560000000024</v>
      </c>
      <c r="O25" s="27">
        <f t="shared" ref="O25:Q25" si="2">SUM(O18:O24)</f>
        <v>835.77200000000039</v>
      </c>
      <c r="P25" s="27">
        <f t="shared" si="2"/>
        <v>224.33880000000005</v>
      </c>
      <c r="Q25" s="27">
        <f t="shared" si="2"/>
        <v>828.07410000000027</v>
      </c>
      <c r="R25" s="27">
        <f>SUM(R18:R24)</f>
        <v>824.77500000000032</v>
      </c>
      <c r="S25" s="28">
        <f t="shared" ref="S25" si="3">SUM(S18:S24)</f>
        <v>824.7750000000002</v>
      </c>
      <c r="T25" s="25">
        <f t="shared" si="0"/>
        <v>13012.750100000003</v>
      </c>
    </row>
    <row r="26" spans="1:32" s="2" customFormat="1" ht="36.75" customHeight="1" x14ac:dyDescent="0.25">
      <c r="A26" s="93" t="s">
        <v>19</v>
      </c>
      <c r="B26" s="208">
        <v>157.10000000000005</v>
      </c>
      <c r="C26" s="30">
        <v>157.10000000000005</v>
      </c>
      <c r="D26" s="30">
        <v>157.10000000000005</v>
      </c>
      <c r="E26" s="30">
        <v>157.10000000000005</v>
      </c>
      <c r="F26" s="30">
        <v>157.10000000000005</v>
      </c>
      <c r="G26" s="229">
        <v>157.10000000000005</v>
      </c>
      <c r="H26" s="30">
        <v>157.10000000000005</v>
      </c>
      <c r="I26" s="30">
        <v>157.10000000000005</v>
      </c>
      <c r="J26" s="30">
        <v>157.10000000000005</v>
      </c>
      <c r="K26" s="30">
        <v>157.10000000000005</v>
      </c>
      <c r="L26" s="30">
        <v>157.10000000000005</v>
      </c>
      <c r="M26" s="30">
        <v>157.10000000000005</v>
      </c>
      <c r="N26" s="29">
        <v>157.10000000000005</v>
      </c>
      <c r="O26" s="30">
        <v>157.10000000000005</v>
      </c>
      <c r="P26" s="30">
        <v>157.10000000000005</v>
      </c>
      <c r="Q26" s="30">
        <v>157.10000000000005</v>
      </c>
      <c r="R26" s="30">
        <v>157.10000000000005</v>
      </c>
      <c r="S26" s="31">
        <v>157.10000000000005</v>
      </c>
      <c r="T26" s="32">
        <f>+((T25/T27)/7)*1000</f>
        <v>157.10000000000005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733</v>
      </c>
      <c r="D27" s="34">
        <v>196</v>
      </c>
      <c r="E27" s="34">
        <v>752</v>
      </c>
      <c r="F27" s="34">
        <v>748</v>
      </c>
      <c r="G27" s="230">
        <v>742</v>
      </c>
      <c r="H27" s="34">
        <v>753</v>
      </c>
      <c r="I27" s="34">
        <v>754</v>
      </c>
      <c r="J27" s="34">
        <v>187</v>
      </c>
      <c r="K27" s="34">
        <v>756</v>
      </c>
      <c r="L27" s="34">
        <v>754</v>
      </c>
      <c r="M27" s="34">
        <v>753</v>
      </c>
      <c r="N27" s="33">
        <v>748</v>
      </c>
      <c r="O27" s="34">
        <v>760</v>
      </c>
      <c r="P27" s="34">
        <v>204</v>
      </c>
      <c r="Q27" s="34">
        <v>753</v>
      </c>
      <c r="R27" s="34">
        <v>750</v>
      </c>
      <c r="S27" s="35">
        <v>750</v>
      </c>
      <c r="T27" s="36">
        <f>SUM(B27:S27)</f>
        <v>11833</v>
      </c>
      <c r="U27" s="2">
        <f>((T25*1000)/T27)/7</f>
        <v>157.10000000000005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116.05265342771206</v>
      </c>
      <c r="C28" s="84">
        <f t="shared" si="4"/>
        <v>115.00671684531206</v>
      </c>
      <c r="D28" s="84">
        <f t="shared" si="4"/>
        <v>30.710350231552013</v>
      </c>
      <c r="E28" s="84">
        <f t="shared" si="4"/>
        <v>117.98756997939203</v>
      </c>
      <c r="F28" s="84">
        <f t="shared" si="4"/>
        <v>117.36609968128002</v>
      </c>
      <c r="G28" s="84">
        <f t="shared" si="4"/>
        <v>116.34001055078406</v>
      </c>
      <c r="H28" s="84">
        <f t="shared" si="4"/>
        <v>118.186507131136</v>
      </c>
      <c r="I28" s="84">
        <f t="shared" si="4"/>
        <v>118.30709096499204</v>
      </c>
      <c r="J28" s="84">
        <f t="shared" si="4"/>
        <v>29.248540916480003</v>
      </c>
      <c r="K28" s="84">
        <f t="shared" si="4"/>
        <v>118.61674836480006</v>
      </c>
      <c r="L28" s="84">
        <f t="shared" si="4"/>
        <v>118.32866944768003</v>
      </c>
      <c r="M28" s="84">
        <f t="shared" si="4"/>
        <v>118.08682299008004</v>
      </c>
      <c r="N28" s="84">
        <f t="shared" si="4"/>
        <v>117.29297831424003</v>
      </c>
      <c r="O28" s="84">
        <f t="shared" si="4"/>
        <v>119.24281613312004</v>
      </c>
      <c r="P28" s="84">
        <f t="shared" si="4"/>
        <v>31.969764485120002</v>
      </c>
      <c r="Q28" s="84">
        <f t="shared" si="4"/>
        <v>118.08340098688002</v>
      </c>
      <c r="R28" s="84">
        <f t="shared" si="4"/>
        <v>117.61236976179207</v>
      </c>
      <c r="S28" s="231">
        <f t="shared" si="4"/>
        <v>117.63382548736004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813.77800000000036</v>
      </c>
      <c r="C29" s="42">
        <f t="shared" si="5"/>
        <v>806.08010000000024</v>
      </c>
      <c r="D29" s="42">
        <f t="shared" si="5"/>
        <v>215.54120000000006</v>
      </c>
      <c r="E29" s="42">
        <f>((E27*E26)*7)/1000</f>
        <v>826.97440000000029</v>
      </c>
      <c r="F29" s="42">
        <f>((F27*F26)*7)/1000</f>
        <v>822.57560000000024</v>
      </c>
      <c r="G29" s="232">
        <f>((G27*G26)*7)/1000</f>
        <v>815.97740000000022</v>
      </c>
      <c r="H29" s="42">
        <f t="shared" ref="H29" si="6">((H27*H26)*7)/1000</f>
        <v>828.07410000000016</v>
      </c>
      <c r="I29" s="42">
        <f>((I27*I26)*7)/1000</f>
        <v>829.17380000000026</v>
      </c>
      <c r="J29" s="42">
        <f t="shared" ref="J29:M29" si="7">((J27*J26)*7)/1000</f>
        <v>205.64390000000006</v>
      </c>
      <c r="K29" s="42">
        <f t="shared" si="7"/>
        <v>831.37320000000022</v>
      </c>
      <c r="L29" s="42">
        <f t="shared" si="7"/>
        <v>829.17380000000026</v>
      </c>
      <c r="M29" s="42">
        <f t="shared" si="7"/>
        <v>828.07410000000016</v>
      </c>
      <c r="N29" s="41">
        <f>((N27*N26)*7)/1000</f>
        <v>822.57560000000024</v>
      </c>
      <c r="O29" s="42">
        <f>((O27*O26)*7)/1000</f>
        <v>835.77200000000039</v>
      </c>
      <c r="P29" s="42">
        <f t="shared" ref="P29:S29" si="8">((P27*P26)*7)/1000</f>
        <v>224.33880000000005</v>
      </c>
      <c r="Q29" s="42">
        <f t="shared" si="8"/>
        <v>828.07410000000016</v>
      </c>
      <c r="R29" s="43">
        <f t="shared" si="8"/>
        <v>824.77500000000032</v>
      </c>
      <c r="S29" s="44">
        <f t="shared" si="8"/>
        <v>824.77500000000032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157.10000000000008</v>
      </c>
      <c r="C30" s="47">
        <f t="shared" si="9"/>
        <v>157.10000000000008</v>
      </c>
      <c r="D30" s="47">
        <f t="shared" si="9"/>
        <v>157.10000000000005</v>
      </c>
      <c r="E30" s="47">
        <f>+(E25/E27)/7*1000</f>
        <v>157.10000000000002</v>
      </c>
      <c r="F30" s="47">
        <f t="shared" ref="F30:H30" si="10">+(F25/F27)/7*1000</f>
        <v>157.10000000000005</v>
      </c>
      <c r="G30" s="233">
        <f t="shared" si="10"/>
        <v>157.10000000000005</v>
      </c>
      <c r="H30" s="47">
        <f t="shared" si="10"/>
        <v>157.1</v>
      </c>
      <c r="I30" s="47">
        <f>+(I25/I27)/7*1000</f>
        <v>157.10000000000008</v>
      </c>
      <c r="J30" s="47">
        <f t="shared" ref="J30:M30" si="11">+(J25/J27)/7*1000</f>
        <v>157.10000000000005</v>
      </c>
      <c r="K30" s="47">
        <f t="shared" si="11"/>
        <v>157.10000000000005</v>
      </c>
      <c r="L30" s="47">
        <f t="shared" si="11"/>
        <v>157.10000000000002</v>
      </c>
      <c r="M30" s="47">
        <f t="shared" si="11"/>
        <v>157.10000000000002</v>
      </c>
      <c r="N30" s="46">
        <f>+(N25/N27)/7*1000</f>
        <v>157.10000000000005</v>
      </c>
      <c r="O30" s="47">
        <f t="shared" ref="O30:S30" si="12">+(O25/O27)/7*1000</f>
        <v>157.10000000000008</v>
      </c>
      <c r="P30" s="47">
        <f t="shared" si="12"/>
        <v>157.10000000000005</v>
      </c>
      <c r="Q30" s="47">
        <f t="shared" si="12"/>
        <v>157.10000000000005</v>
      </c>
      <c r="R30" s="47">
        <f t="shared" si="12"/>
        <v>157.10000000000005</v>
      </c>
      <c r="S30" s="48">
        <f t="shared" si="12"/>
        <v>157.10000000000005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2" t="s">
        <v>8</v>
      </c>
      <c r="M36" s="453"/>
      <c r="N36" s="453"/>
      <c r="O36" s="453"/>
      <c r="P36" s="453"/>
      <c r="Q36" s="45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97.121099999999998</v>
      </c>
      <c r="C39" s="79">
        <v>97.121099999999998</v>
      </c>
      <c r="D39" s="79">
        <v>24.790199999999999</v>
      </c>
      <c r="E39" s="79">
        <v>95.708999999999989</v>
      </c>
      <c r="F39" s="79">
        <v>92.884799999999998</v>
      </c>
      <c r="G39" s="79">
        <v>96.179700000000011</v>
      </c>
      <c r="H39" s="79"/>
      <c r="I39" s="101">
        <f t="shared" ref="I39:I46" si="13">SUM(B39:H39)</f>
        <v>503.80590000000001</v>
      </c>
      <c r="J39" s="138"/>
      <c r="K39" s="91" t="s">
        <v>12</v>
      </c>
      <c r="L39" s="79">
        <v>7.1</v>
      </c>
      <c r="M39" s="79">
        <v>6.8</v>
      </c>
      <c r="N39" s="79">
        <v>1.8</v>
      </c>
      <c r="O39" s="79">
        <v>7</v>
      </c>
      <c r="P39" s="79">
        <v>6.7</v>
      </c>
      <c r="Q39" s="79">
        <v>6.6</v>
      </c>
      <c r="R39" s="101">
        <f t="shared" ref="R39:R46" si="14">SUM(L39:Q39)</f>
        <v>36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97.121099999999998</v>
      </c>
      <c r="C40" s="79">
        <v>97.121099999999998</v>
      </c>
      <c r="D40" s="79">
        <v>24.790199999999999</v>
      </c>
      <c r="E40" s="79">
        <v>95.708999999999989</v>
      </c>
      <c r="F40" s="79">
        <v>92.884799999999998</v>
      </c>
      <c r="G40" s="79">
        <v>96.179700000000011</v>
      </c>
      <c r="H40" s="79"/>
      <c r="I40" s="101">
        <f t="shared" si="13"/>
        <v>503.80590000000001</v>
      </c>
      <c r="J40" s="2"/>
      <c r="K40" s="92" t="s">
        <v>13</v>
      </c>
      <c r="L40" s="79">
        <v>7.1</v>
      </c>
      <c r="M40" s="79">
        <v>6.8</v>
      </c>
      <c r="N40" s="79">
        <v>1.8</v>
      </c>
      <c r="O40" s="79">
        <v>7</v>
      </c>
      <c r="P40" s="79">
        <v>6.7</v>
      </c>
      <c r="Q40" s="79">
        <v>6.6</v>
      </c>
      <c r="R40" s="101">
        <f t="shared" si="14"/>
        <v>36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6.7</v>
      </c>
      <c r="N41" s="79">
        <v>1.7</v>
      </c>
      <c r="O41" s="79">
        <v>6.9</v>
      </c>
      <c r="P41" s="79">
        <v>6.7</v>
      </c>
      <c r="Q41" s="79">
        <v>6.6</v>
      </c>
      <c r="R41" s="101">
        <f t="shared" si="14"/>
        <v>35.699999999999996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7.1</v>
      </c>
      <c r="M42" s="79">
        <v>6.7</v>
      </c>
      <c r="N42" s="79">
        <v>1.7</v>
      </c>
      <c r="O42" s="79">
        <v>6.9</v>
      </c>
      <c r="P42" s="79">
        <v>6.7</v>
      </c>
      <c r="Q42" s="79">
        <v>6.6</v>
      </c>
      <c r="R42" s="101">
        <f t="shared" si="14"/>
        <v>35.699999999999996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7.1</v>
      </c>
      <c r="M43" s="79">
        <v>6.7</v>
      </c>
      <c r="N43" s="79">
        <v>1.8</v>
      </c>
      <c r="O43" s="79">
        <v>6.9</v>
      </c>
      <c r="P43" s="79">
        <v>6.7</v>
      </c>
      <c r="Q43" s="79">
        <v>6.6</v>
      </c>
      <c r="R43" s="101">
        <f t="shared" si="14"/>
        <v>35.799999999999997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7.1</v>
      </c>
      <c r="M44" s="79">
        <v>6.8</v>
      </c>
      <c r="N44" s="79">
        <v>1.8</v>
      </c>
      <c r="O44" s="79">
        <v>7</v>
      </c>
      <c r="P44" s="79">
        <v>6.8</v>
      </c>
      <c r="Q44" s="79">
        <v>6.6</v>
      </c>
      <c r="R44" s="101">
        <f t="shared" si="14"/>
        <v>36.1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7.1</v>
      </c>
      <c r="M45" s="79">
        <v>6.8</v>
      </c>
      <c r="N45" s="79">
        <v>1.8</v>
      </c>
      <c r="O45" s="79">
        <v>7</v>
      </c>
      <c r="P45" s="79">
        <v>6.8</v>
      </c>
      <c r="Q45" s="79">
        <v>6.6</v>
      </c>
      <c r="R45" s="101">
        <f t="shared" si="14"/>
        <v>36.1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194.2422</v>
      </c>
      <c r="C46" s="27">
        <f t="shared" si="15"/>
        <v>194.2422</v>
      </c>
      <c r="D46" s="27">
        <f t="shared" si="15"/>
        <v>49.580399999999997</v>
      </c>
      <c r="E46" s="27">
        <f t="shared" si="15"/>
        <v>191.41799999999998</v>
      </c>
      <c r="F46" s="27">
        <f t="shared" si="15"/>
        <v>185.7696</v>
      </c>
      <c r="G46" s="27">
        <f t="shared" si="15"/>
        <v>192.35940000000002</v>
      </c>
      <c r="H46" s="27">
        <f t="shared" si="15"/>
        <v>0</v>
      </c>
      <c r="I46" s="101">
        <f t="shared" si="13"/>
        <v>1007.6118</v>
      </c>
      <c r="K46" s="77" t="s">
        <v>10</v>
      </c>
      <c r="L46" s="81">
        <f t="shared" ref="L46:Q46" si="16">SUM(L39:L45)</f>
        <v>49.7</v>
      </c>
      <c r="M46" s="27">
        <f t="shared" si="16"/>
        <v>47.3</v>
      </c>
      <c r="N46" s="27">
        <f t="shared" si="16"/>
        <v>12.400000000000002</v>
      </c>
      <c r="O46" s="27">
        <f t="shared" si="16"/>
        <v>48.699999999999996</v>
      </c>
      <c r="P46" s="27">
        <f t="shared" si="16"/>
        <v>47.099999999999994</v>
      </c>
      <c r="Q46" s="27">
        <f t="shared" si="16"/>
        <v>46.2</v>
      </c>
      <c r="R46" s="101">
        <f t="shared" si="14"/>
        <v>251.39999999999998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156.9</v>
      </c>
      <c r="C47" s="30">
        <v>156.9</v>
      </c>
      <c r="D47" s="30">
        <v>156.9</v>
      </c>
      <c r="E47" s="30">
        <v>156.9</v>
      </c>
      <c r="F47" s="30">
        <v>156.9</v>
      </c>
      <c r="G47" s="30">
        <v>156.9</v>
      </c>
      <c r="H47" s="30"/>
      <c r="I47" s="102">
        <f>+((I46/I48)/7)*1000</f>
        <v>44.828571428571436</v>
      </c>
      <c r="K47" s="110" t="s">
        <v>19</v>
      </c>
      <c r="L47" s="82">
        <v>136.5</v>
      </c>
      <c r="M47" s="30">
        <v>135</v>
      </c>
      <c r="N47" s="30">
        <v>136.5</v>
      </c>
      <c r="O47" s="30">
        <v>136.5</v>
      </c>
      <c r="P47" s="30">
        <v>134.5</v>
      </c>
      <c r="Q47" s="30">
        <v>132</v>
      </c>
      <c r="R47" s="102">
        <f>+((R46/R48)/7)*1000</f>
        <v>135.01611170784102</v>
      </c>
      <c r="S47" s="63"/>
      <c r="T47" s="63"/>
    </row>
    <row r="48" spans="1:30" ht="33.75" customHeight="1" x14ac:dyDescent="0.25">
      <c r="A48" s="94" t="s">
        <v>20</v>
      </c>
      <c r="B48" s="83">
        <v>619</v>
      </c>
      <c r="C48" s="34">
        <v>619</v>
      </c>
      <c r="D48" s="34">
        <v>158</v>
      </c>
      <c r="E48" s="34">
        <v>610</v>
      </c>
      <c r="F48" s="34">
        <v>592</v>
      </c>
      <c r="G48" s="34">
        <v>613</v>
      </c>
      <c r="H48" s="34"/>
      <c r="I48" s="103">
        <f>SUM(B48:H48)</f>
        <v>3211</v>
      </c>
      <c r="J48" s="64"/>
      <c r="K48" s="94" t="s">
        <v>20</v>
      </c>
      <c r="L48" s="106">
        <v>52</v>
      </c>
      <c r="M48" s="65">
        <v>50</v>
      </c>
      <c r="N48" s="65">
        <v>13</v>
      </c>
      <c r="O48" s="65">
        <v>51</v>
      </c>
      <c r="P48" s="65">
        <v>50</v>
      </c>
      <c r="Q48" s="65">
        <v>50</v>
      </c>
      <c r="R48" s="112">
        <f>SUM(L48:Q48)</f>
        <v>266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97.121099999999998</v>
      </c>
      <c r="C49" s="38">
        <f t="shared" si="17"/>
        <v>97.121099999999998</v>
      </c>
      <c r="D49" s="38">
        <f t="shared" si="17"/>
        <v>24.790199999999999</v>
      </c>
      <c r="E49" s="38">
        <f t="shared" si="17"/>
        <v>95.708999999999989</v>
      </c>
      <c r="F49" s="38">
        <f t="shared" si="17"/>
        <v>92.884799999999998</v>
      </c>
      <c r="G49" s="38">
        <f t="shared" si="17"/>
        <v>96.179700000000011</v>
      </c>
      <c r="H49" s="38">
        <f t="shared" si="17"/>
        <v>0</v>
      </c>
      <c r="I49" s="104">
        <f>((I46*1000)/I48)/7</f>
        <v>44.828571428571429</v>
      </c>
      <c r="K49" s="95" t="s">
        <v>21</v>
      </c>
      <c r="L49" s="84">
        <f t="shared" ref="L49:Q49" si="18">((L48*L47)*7/1000-L39-L40)/5</f>
        <v>7.0971999999999991</v>
      </c>
      <c r="M49" s="38">
        <f t="shared" si="18"/>
        <v>6.7300000000000013</v>
      </c>
      <c r="N49" s="38">
        <f t="shared" si="18"/>
        <v>1.7642999999999998</v>
      </c>
      <c r="O49" s="38">
        <f t="shared" si="18"/>
        <v>6.9460999999999995</v>
      </c>
      <c r="P49" s="38">
        <f t="shared" si="18"/>
        <v>6.7349999999999994</v>
      </c>
      <c r="Q49" s="38">
        <f t="shared" si="18"/>
        <v>6.6</v>
      </c>
      <c r="R49" s="113">
        <f>((R46*1000)/R48)/7</f>
        <v>135.01611170784102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679.84770000000003</v>
      </c>
      <c r="C50" s="42">
        <f t="shared" si="19"/>
        <v>679.84770000000003</v>
      </c>
      <c r="D50" s="42">
        <f t="shared" si="19"/>
        <v>173.53139999999999</v>
      </c>
      <c r="E50" s="42">
        <f t="shared" si="19"/>
        <v>669.96299999999997</v>
      </c>
      <c r="F50" s="42">
        <f t="shared" si="19"/>
        <v>650.19359999999995</v>
      </c>
      <c r="G50" s="42">
        <f t="shared" si="19"/>
        <v>673.25790000000006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49.686</v>
      </c>
      <c r="M50" s="42">
        <f t="shared" si="20"/>
        <v>47.25</v>
      </c>
      <c r="N50" s="42">
        <f t="shared" si="20"/>
        <v>12.4215</v>
      </c>
      <c r="O50" s="42">
        <f t="shared" si="20"/>
        <v>48.730499999999999</v>
      </c>
      <c r="P50" s="42">
        <f t="shared" si="20"/>
        <v>47.075000000000003</v>
      </c>
      <c r="Q50" s="42">
        <f t="shared" si="20"/>
        <v>46.2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44.828571428571429</v>
      </c>
      <c r="C51" s="47">
        <f t="shared" si="21"/>
        <v>44.828571428571429</v>
      </c>
      <c r="D51" s="47">
        <f t="shared" si="21"/>
        <v>44.828571428571429</v>
      </c>
      <c r="E51" s="47">
        <f t="shared" si="21"/>
        <v>44.828571428571429</v>
      </c>
      <c r="F51" s="47">
        <f t="shared" si="21"/>
        <v>44.828571428571429</v>
      </c>
      <c r="G51" s="47">
        <f t="shared" si="21"/>
        <v>44.828571428571436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136.53846153846155</v>
      </c>
      <c r="M51" s="47">
        <f t="shared" si="22"/>
        <v>135.14285714285714</v>
      </c>
      <c r="N51" s="47">
        <f t="shared" si="22"/>
        <v>136.26373626373629</v>
      </c>
      <c r="O51" s="47">
        <f t="shared" si="22"/>
        <v>136.41456582633052</v>
      </c>
      <c r="P51" s="47">
        <f t="shared" si="22"/>
        <v>134.57142857142853</v>
      </c>
      <c r="Q51" s="47">
        <f t="shared" si="22"/>
        <v>132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72" t="s">
        <v>70</v>
      </c>
      <c r="C55" s="473"/>
      <c r="D55" s="473"/>
      <c r="E55" s="473"/>
      <c r="F55" s="473"/>
      <c r="G55" s="474"/>
      <c r="H55" s="472" t="s">
        <v>71</v>
      </c>
      <c r="I55" s="473"/>
      <c r="J55" s="473"/>
      <c r="K55" s="473"/>
      <c r="L55" s="473"/>
      <c r="M55" s="474"/>
      <c r="N55" s="472" t="s">
        <v>8</v>
      </c>
      <c r="O55" s="473"/>
      <c r="P55" s="473"/>
      <c r="Q55" s="473"/>
      <c r="R55" s="473"/>
      <c r="S55" s="47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8.3000000000000007</v>
      </c>
      <c r="D58" s="79">
        <v>2.1</v>
      </c>
      <c r="E58" s="79">
        <v>8.4</v>
      </c>
      <c r="F58" s="79">
        <v>8.4</v>
      </c>
      <c r="G58" s="221">
        <v>8.4</v>
      </c>
      <c r="H58" s="22">
        <v>8.5</v>
      </c>
      <c r="I58" s="79">
        <v>8.5</v>
      </c>
      <c r="J58" s="79">
        <v>2.1</v>
      </c>
      <c r="K58" s="79">
        <v>8.1</v>
      </c>
      <c r="L58" s="79">
        <v>8.1</v>
      </c>
      <c r="M58" s="221">
        <v>8.4</v>
      </c>
      <c r="N58" s="22">
        <v>8.5</v>
      </c>
      <c r="O58" s="79">
        <v>8.5</v>
      </c>
      <c r="P58" s="79">
        <v>2.2999999999999998</v>
      </c>
      <c r="Q58" s="79">
        <v>8.3000000000000007</v>
      </c>
      <c r="R58" s="79">
        <v>8.3000000000000007</v>
      </c>
      <c r="S58" s="221">
        <v>8.1999999999999993</v>
      </c>
      <c r="T58" s="101">
        <f t="shared" ref="T58:T65" si="23">SUM(B58:S58)</f>
        <v>131.69999999999999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8.3000000000000007</v>
      </c>
      <c r="D59" s="79">
        <v>2.1</v>
      </c>
      <c r="E59" s="79">
        <v>8.4</v>
      </c>
      <c r="F59" s="79">
        <v>8.4</v>
      </c>
      <c r="G59" s="221">
        <v>8.4</v>
      </c>
      <c r="H59" s="22">
        <v>8.5</v>
      </c>
      <c r="I59" s="79">
        <v>8.5</v>
      </c>
      <c r="J59" s="79">
        <v>2.1</v>
      </c>
      <c r="K59" s="79">
        <v>8.1</v>
      </c>
      <c r="L59" s="79">
        <v>8.1</v>
      </c>
      <c r="M59" s="221">
        <v>8.4</v>
      </c>
      <c r="N59" s="22">
        <v>8.5</v>
      </c>
      <c r="O59" s="79">
        <v>8.5</v>
      </c>
      <c r="P59" s="79">
        <v>2.2999999999999998</v>
      </c>
      <c r="Q59" s="79">
        <v>8.3000000000000007</v>
      </c>
      <c r="R59" s="79">
        <v>8.3000000000000007</v>
      </c>
      <c r="S59" s="221">
        <v>8.1999999999999993</v>
      </c>
      <c r="T59" s="101">
        <f t="shared" si="23"/>
        <v>131.69999999999999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8.1999999999999993</v>
      </c>
      <c r="C60" s="79">
        <v>8.3000000000000007</v>
      </c>
      <c r="D60" s="79">
        <v>2</v>
      </c>
      <c r="E60" s="79">
        <v>8.4</v>
      </c>
      <c r="F60" s="79">
        <v>8.4</v>
      </c>
      <c r="G60" s="221">
        <v>8.3000000000000007</v>
      </c>
      <c r="H60" s="22">
        <v>8.4</v>
      </c>
      <c r="I60" s="79">
        <v>8.4</v>
      </c>
      <c r="J60" s="79">
        <v>2</v>
      </c>
      <c r="K60" s="79">
        <v>8.1</v>
      </c>
      <c r="L60" s="79">
        <v>8.1</v>
      </c>
      <c r="M60" s="221">
        <v>8.1</v>
      </c>
      <c r="N60" s="22">
        <v>8.4</v>
      </c>
      <c r="O60" s="79">
        <v>8.4</v>
      </c>
      <c r="P60" s="79">
        <v>2.2999999999999998</v>
      </c>
      <c r="Q60" s="79">
        <v>8.3000000000000007</v>
      </c>
      <c r="R60" s="79">
        <v>8.1</v>
      </c>
      <c r="S60" s="221">
        <v>8.1999999999999993</v>
      </c>
      <c r="T60" s="101">
        <f t="shared" si="23"/>
        <v>130.39999999999998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8.1999999999999993</v>
      </c>
      <c r="C61" s="79">
        <v>8.3000000000000007</v>
      </c>
      <c r="D61" s="79">
        <v>2</v>
      </c>
      <c r="E61" s="79">
        <v>8.4</v>
      </c>
      <c r="F61" s="79">
        <v>8.4</v>
      </c>
      <c r="G61" s="221">
        <v>8.3000000000000007</v>
      </c>
      <c r="H61" s="22">
        <v>8.5</v>
      </c>
      <c r="I61" s="79">
        <v>8.4</v>
      </c>
      <c r="J61" s="79">
        <v>2</v>
      </c>
      <c r="K61" s="79">
        <v>8.1</v>
      </c>
      <c r="L61" s="79">
        <v>8.1</v>
      </c>
      <c r="M61" s="221">
        <v>8.1</v>
      </c>
      <c r="N61" s="22">
        <v>8.5</v>
      </c>
      <c r="O61" s="79">
        <v>8.5</v>
      </c>
      <c r="P61" s="79">
        <v>2.2999999999999998</v>
      </c>
      <c r="Q61" s="79">
        <v>8.3000000000000007</v>
      </c>
      <c r="R61" s="79">
        <v>8.1</v>
      </c>
      <c r="S61" s="221">
        <v>8.1999999999999993</v>
      </c>
      <c r="T61" s="101">
        <f t="shared" si="23"/>
        <v>130.69999999999996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8.4</v>
      </c>
      <c r="D62" s="79">
        <v>2</v>
      </c>
      <c r="E62" s="79">
        <v>8.4</v>
      </c>
      <c r="F62" s="79">
        <v>8.4</v>
      </c>
      <c r="G62" s="221">
        <v>8.3000000000000007</v>
      </c>
      <c r="H62" s="22">
        <v>8.5</v>
      </c>
      <c r="I62" s="79">
        <v>8.4</v>
      </c>
      <c r="J62" s="79">
        <v>2.1</v>
      </c>
      <c r="K62" s="79">
        <v>8.1</v>
      </c>
      <c r="L62" s="79">
        <v>8.1</v>
      </c>
      <c r="M62" s="221">
        <v>8.1999999999999993</v>
      </c>
      <c r="N62" s="22">
        <v>8.5</v>
      </c>
      <c r="O62" s="79">
        <v>8.5</v>
      </c>
      <c r="P62" s="79">
        <v>2.2999999999999998</v>
      </c>
      <c r="Q62" s="79">
        <v>8.3000000000000007</v>
      </c>
      <c r="R62" s="79">
        <v>8.1</v>
      </c>
      <c r="S62" s="221">
        <v>8.1999999999999993</v>
      </c>
      <c r="T62" s="101">
        <f t="shared" si="23"/>
        <v>131.09999999999997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8.4</v>
      </c>
      <c r="D63" s="79">
        <v>2.1</v>
      </c>
      <c r="E63" s="79">
        <v>8.4</v>
      </c>
      <c r="F63" s="79">
        <v>8.4</v>
      </c>
      <c r="G63" s="221">
        <v>8.3000000000000007</v>
      </c>
      <c r="H63" s="22">
        <v>8.5</v>
      </c>
      <c r="I63" s="79">
        <v>8.5</v>
      </c>
      <c r="J63" s="79">
        <v>2.1</v>
      </c>
      <c r="K63" s="79">
        <v>8.1</v>
      </c>
      <c r="L63" s="79">
        <v>8.1</v>
      </c>
      <c r="M63" s="221">
        <v>8.1999999999999993</v>
      </c>
      <c r="N63" s="22">
        <v>8.5</v>
      </c>
      <c r="O63" s="79">
        <v>8.5</v>
      </c>
      <c r="P63" s="79">
        <v>2.4</v>
      </c>
      <c r="Q63" s="79">
        <v>8.3000000000000007</v>
      </c>
      <c r="R63" s="79">
        <v>8.1</v>
      </c>
      <c r="S63" s="221">
        <v>8.1999999999999993</v>
      </c>
      <c r="T63" s="101">
        <f t="shared" si="23"/>
        <v>131.4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8.3000000000000007</v>
      </c>
      <c r="C64" s="79">
        <v>8.4</v>
      </c>
      <c r="D64" s="79">
        <v>2.1</v>
      </c>
      <c r="E64" s="79">
        <v>8.5</v>
      </c>
      <c r="F64" s="79">
        <v>8.5</v>
      </c>
      <c r="G64" s="221">
        <v>8.3000000000000007</v>
      </c>
      <c r="H64" s="22">
        <v>8.5</v>
      </c>
      <c r="I64" s="79">
        <v>8.5</v>
      </c>
      <c r="J64" s="79">
        <v>2.1</v>
      </c>
      <c r="K64" s="79">
        <v>8.1</v>
      </c>
      <c r="L64" s="79">
        <v>8.1</v>
      </c>
      <c r="M64" s="221">
        <v>8.1999999999999993</v>
      </c>
      <c r="N64" s="22">
        <v>8.5</v>
      </c>
      <c r="O64" s="79">
        <v>8.5</v>
      </c>
      <c r="P64" s="79">
        <v>2.4</v>
      </c>
      <c r="Q64" s="79">
        <v>8.3000000000000007</v>
      </c>
      <c r="R64" s="79">
        <v>8.1</v>
      </c>
      <c r="S64" s="221">
        <v>8.1999999999999993</v>
      </c>
      <c r="T64" s="101">
        <f t="shared" si="23"/>
        <v>131.6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57.899999999999991</v>
      </c>
      <c r="C65" s="27">
        <f t="shared" ref="C65:S65" si="24">SUM(C58:C64)</f>
        <v>58.4</v>
      </c>
      <c r="D65" s="27">
        <f t="shared" si="24"/>
        <v>14.399999999999999</v>
      </c>
      <c r="E65" s="27">
        <f t="shared" si="24"/>
        <v>58.9</v>
      </c>
      <c r="F65" s="27">
        <f t="shared" si="24"/>
        <v>58.9</v>
      </c>
      <c r="G65" s="28">
        <f t="shared" si="24"/>
        <v>58.3</v>
      </c>
      <c r="H65" s="26">
        <f t="shared" si="24"/>
        <v>59.4</v>
      </c>
      <c r="I65" s="27">
        <f t="shared" si="24"/>
        <v>59.199999999999996</v>
      </c>
      <c r="J65" s="27">
        <f t="shared" si="24"/>
        <v>14.499999999999998</v>
      </c>
      <c r="K65" s="27">
        <f t="shared" si="24"/>
        <v>56.7</v>
      </c>
      <c r="L65" s="27">
        <f t="shared" si="24"/>
        <v>56.7</v>
      </c>
      <c r="M65" s="28">
        <f t="shared" si="24"/>
        <v>57.600000000000009</v>
      </c>
      <c r="N65" s="26">
        <f t="shared" si="24"/>
        <v>59.4</v>
      </c>
      <c r="O65" s="27">
        <f t="shared" si="24"/>
        <v>59.4</v>
      </c>
      <c r="P65" s="27">
        <f t="shared" si="24"/>
        <v>16.3</v>
      </c>
      <c r="Q65" s="27">
        <f t="shared" si="24"/>
        <v>58.099999999999994</v>
      </c>
      <c r="R65" s="27">
        <f t="shared" si="24"/>
        <v>57.100000000000009</v>
      </c>
      <c r="S65" s="28">
        <f t="shared" si="24"/>
        <v>57.400000000000006</v>
      </c>
      <c r="T65" s="101">
        <f t="shared" si="23"/>
        <v>918.59999999999991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138</v>
      </c>
      <c r="C66" s="30">
        <v>139</v>
      </c>
      <c r="D66" s="30">
        <v>137</v>
      </c>
      <c r="E66" s="30">
        <v>138</v>
      </c>
      <c r="F66" s="30">
        <v>138</v>
      </c>
      <c r="G66" s="31">
        <v>136.5</v>
      </c>
      <c r="H66" s="29">
        <v>137</v>
      </c>
      <c r="I66" s="30">
        <v>136.5</v>
      </c>
      <c r="J66" s="30">
        <v>138</v>
      </c>
      <c r="K66" s="30">
        <v>135</v>
      </c>
      <c r="L66" s="30">
        <v>135</v>
      </c>
      <c r="M66" s="31">
        <v>135</v>
      </c>
      <c r="N66" s="29">
        <v>137</v>
      </c>
      <c r="O66" s="30">
        <v>137</v>
      </c>
      <c r="P66" s="30">
        <v>137</v>
      </c>
      <c r="Q66" s="30">
        <v>136</v>
      </c>
      <c r="R66" s="30">
        <v>136</v>
      </c>
      <c r="S66" s="31">
        <v>134.5</v>
      </c>
      <c r="T66" s="102">
        <f>+((T65/T67)/7)*1000</f>
        <v>136.55418462910657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61</v>
      </c>
      <c r="R67" s="65">
        <v>60</v>
      </c>
      <c r="S67" s="223">
        <v>61</v>
      </c>
      <c r="T67" s="112">
        <f>SUM(B67:S67)</f>
        <v>961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8.2720000000000002</v>
      </c>
      <c r="C68" s="38">
        <f t="shared" ref="C68:S68" si="25">((C67*C66)*7/1000-C58-C59)/5</f>
        <v>8.3559999999999999</v>
      </c>
      <c r="D68" s="38">
        <f t="shared" si="25"/>
        <v>2.0369999999999999</v>
      </c>
      <c r="E68" s="38">
        <f t="shared" si="25"/>
        <v>8.4252000000000002</v>
      </c>
      <c r="F68" s="38">
        <f t="shared" si="25"/>
        <v>8.4252000000000002</v>
      </c>
      <c r="G68" s="39">
        <f t="shared" si="25"/>
        <v>8.2971000000000004</v>
      </c>
      <c r="H68" s="37">
        <f t="shared" si="25"/>
        <v>8.4916</v>
      </c>
      <c r="I68" s="38">
        <f t="shared" si="25"/>
        <v>8.4481999999999999</v>
      </c>
      <c r="J68" s="38">
        <f t="shared" si="25"/>
        <v>2.0580000000000003</v>
      </c>
      <c r="K68" s="38">
        <f t="shared" si="25"/>
        <v>8.1</v>
      </c>
      <c r="L68" s="38">
        <f t="shared" si="25"/>
        <v>8.1</v>
      </c>
      <c r="M68" s="39">
        <f t="shared" si="25"/>
        <v>8.1690000000000005</v>
      </c>
      <c r="N68" s="37">
        <f t="shared" si="25"/>
        <v>8.4916</v>
      </c>
      <c r="O68" s="38">
        <f t="shared" si="25"/>
        <v>8.4916</v>
      </c>
      <c r="P68" s="38">
        <f t="shared" si="25"/>
        <v>2.3405999999999998</v>
      </c>
      <c r="Q68" s="38">
        <f t="shared" si="25"/>
        <v>8.2944000000000013</v>
      </c>
      <c r="R68" s="38">
        <f t="shared" si="25"/>
        <v>8.1039999999999992</v>
      </c>
      <c r="S68" s="39">
        <f t="shared" si="25"/>
        <v>8.2062999999999988</v>
      </c>
      <c r="T68" s="116">
        <f>((T65*1000)/T67)/7</f>
        <v>136.55418462910657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57.96</v>
      </c>
      <c r="C69" s="42">
        <f>((C67*C66)*7)/1000</f>
        <v>58.38</v>
      </c>
      <c r="D69" s="42">
        <f>((D67*D66)*7)/1000</f>
        <v>14.385</v>
      </c>
      <c r="E69" s="42">
        <f t="shared" ref="E69:R69" si="26">((E67*E66)*7)/1000</f>
        <v>58.926000000000002</v>
      </c>
      <c r="F69" s="42">
        <f t="shared" si="26"/>
        <v>58.926000000000002</v>
      </c>
      <c r="G69" s="87">
        <f t="shared" si="26"/>
        <v>58.285499999999999</v>
      </c>
      <c r="H69" s="41">
        <f t="shared" si="26"/>
        <v>59.457999999999998</v>
      </c>
      <c r="I69" s="42">
        <f t="shared" si="26"/>
        <v>59.241</v>
      </c>
      <c r="J69" s="42">
        <f t="shared" si="26"/>
        <v>14.49</v>
      </c>
      <c r="K69" s="42">
        <f t="shared" si="26"/>
        <v>56.7</v>
      </c>
      <c r="L69" s="42">
        <f t="shared" si="26"/>
        <v>56.7</v>
      </c>
      <c r="M69" s="87">
        <f t="shared" si="26"/>
        <v>57.645000000000003</v>
      </c>
      <c r="N69" s="41">
        <f t="shared" si="26"/>
        <v>59.457999999999998</v>
      </c>
      <c r="O69" s="42">
        <f t="shared" si="26"/>
        <v>59.457999999999998</v>
      </c>
      <c r="P69" s="42">
        <f t="shared" si="26"/>
        <v>16.303000000000001</v>
      </c>
      <c r="Q69" s="42">
        <f t="shared" si="26"/>
        <v>58.072000000000003</v>
      </c>
      <c r="R69" s="42">
        <f t="shared" si="26"/>
        <v>57.12</v>
      </c>
      <c r="S69" s="87">
        <f>((S67*S66)*7)/1000</f>
        <v>57.4315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137.85714285714283</v>
      </c>
      <c r="C70" s="47">
        <f>+(C65/C67)/7*1000</f>
        <v>139.04761904761904</v>
      </c>
      <c r="D70" s="47">
        <f>+(D65/D67)/7*1000</f>
        <v>137.14285714285711</v>
      </c>
      <c r="E70" s="47">
        <f t="shared" ref="E70:R70" si="27">+(E65/E67)/7*1000</f>
        <v>137.93911007025761</v>
      </c>
      <c r="F70" s="47">
        <f t="shared" si="27"/>
        <v>137.93911007025761</v>
      </c>
      <c r="G70" s="48">
        <f t="shared" si="27"/>
        <v>136.53395784543326</v>
      </c>
      <c r="H70" s="46">
        <f t="shared" si="27"/>
        <v>136.86635944700458</v>
      </c>
      <c r="I70" s="47">
        <f t="shared" si="27"/>
        <v>136.40552995391704</v>
      </c>
      <c r="J70" s="47">
        <f t="shared" si="27"/>
        <v>138.09523809523807</v>
      </c>
      <c r="K70" s="47">
        <f t="shared" si="27"/>
        <v>135</v>
      </c>
      <c r="L70" s="47">
        <f t="shared" si="27"/>
        <v>135</v>
      </c>
      <c r="M70" s="48">
        <f t="shared" si="27"/>
        <v>134.89461358313821</v>
      </c>
      <c r="N70" s="46">
        <f t="shared" si="27"/>
        <v>136.86635944700458</v>
      </c>
      <c r="O70" s="47">
        <f t="shared" si="27"/>
        <v>136.86635944700458</v>
      </c>
      <c r="P70" s="47">
        <f t="shared" si="27"/>
        <v>136.9747899159664</v>
      </c>
      <c r="Q70" s="47">
        <f t="shared" si="27"/>
        <v>136.0655737704918</v>
      </c>
      <c r="R70" s="47">
        <f t="shared" si="27"/>
        <v>135.95238095238096</v>
      </c>
      <c r="S70" s="48">
        <f>+(S65/S67)/7*1000</f>
        <v>134.42622950819674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H36"/>
    <mergeCell ref="L36:Q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3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AC11B-C4DA-4E87-A5A8-7A6CA6D2C2B3}">
  <dimension ref="A1:AQ239"/>
  <sheetViews>
    <sheetView view="pageBreakPreview" topLeftCell="A19" zoomScale="30" zoomScaleNormal="30" zoomScaleSheetLayoutView="30" workbookViewId="0">
      <selection activeCell="N27" activeCellId="3" sqref="N67:S67 L48:Q48 B48:G48 N27:S2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445"/>
      <c r="E3" s="445"/>
      <c r="F3" s="445"/>
      <c r="G3" s="445"/>
      <c r="H3" s="445"/>
      <c r="I3" s="445"/>
      <c r="J3" s="445"/>
      <c r="K3" s="445"/>
      <c r="L3" s="445"/>
      <c r="M3" s="445"/>
      <c r="N3" s="445"/>
      <c r="O3" s="445"/>
      <c r="P3" s="445"/>
      <c r="Q3" s="445"/>
      <c r="R3" s="445"/>
      <c r="S3" s="445"/>
      <c r="T3" s="445"/>
      <c r="U3" s="445"/>
      <c r="V3" s="445"/>
      <c r="W3" s="445"/>
      <c r="X3" s="445"/>
      <c r="Y3" s="2"/>
      <c r="Z3" s="2"/>
      <c r="AA3" s="2"/>
      <c r="AB3" s="2"/>
      <c r="AC3" s="2"/>
      <c r="AD3" s="4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5" t="s">
        <v>1</v>
      </c>
      <c r="B9" s="445"/>
      <c r="C9" s="445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5"/>
      <c r="B10" s="445"/>
      <c r="C10" s="4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5" t="s">
        <v>4</v>
      </c>
      <c r="B11" s="445"/>
      <c r="C11" s="445"/>
      <c r="D11" s="1"/>
      <c r="E11" s="446">
        <v>2</v>
      </c>
      <c r="F11" s="1"/>
      <c r="G11" s="1"/>
      <c r="H11" s="1"/>
      <c r="I11" s="1"/>
      <c r="J11" s="1"/>
      <c r="K11" s="461" t="s">
        <v>152</v>
      </c>
      <c r="L11" s="461"/>
      <c r="M11" s="447"/>
      <c r="N11" s="4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5"/>
      <c r="B12" s="445"/>
      <c r="C12" s="445"/>
      <c r="D12" s="1"/>
      <c r="E12" s="5"/>
      <c r="F12" s="1"/>
      <c r="G12" s="1"/>
      <c r="H12" s="1"/>
      <c r="I12" s="1"/>
      <c r="J12" s="1"/>
      <c r="K12" s="447"/>
      <c r="L12" s="447"/>
      <c r="M12" s="447"/>
      <c r="N12" s="4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5"/>
      <c r="B13" s="445"/>
      <c r="C13" s="445"/>
      <c r="D13" s="445"/>
      <c r="E13" s="445"/>
      <c r="F13" s="445"/>
      <c r="G13" s="445"/>
      <c r="H13" s="445"/>
      <c r="I13" s="445"/>
      <c r="J13" s="445"/>
      <c r="K13" s="445"/>
      <c r="L13" s="447"/>
      <c r="M13" s="447"/>
      <c r="N13" s="447"/>
      <c r="O13" s="447"/>
      <c r="P13" s="447"/>
      <c r="Q13" s="447"/>
      <c r="R13" s="447"/>
      <c r="S13" s="447"/>
      <c r="T13" s="447"/>
      <c r="U13" s="447"/>
      <c r="V13" s="447"/>
      <c r="W13" s="1"/>
      <c r="X13" s="1"/>
      <c r="Y13" s="1"/>
    </row>
    <row r="14" spans="1:30" s="3" customFormat="1" ht="27" thickBot="1" x14ac:dyDescent="0.3">
      <c r="A14" s="4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7"/>
      <c r="F15" s="467"/>
      <c r="G15" s="468"/>
      <c r="H15" s="475" t="s">
        <v>71</v>
      </c>
      <c r="I15" s="476"/>
      <c r="J15" s="476"/>
      <c r="K15" s="476"/>
      <c r="L15" s="476"/>
      <c r="M15" s="477"/>
      <c r="N15" s="469" t="s">
        <v>8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116.05265342771206</v>
      </c>
      <c r="C18" s="23">
        <v>115.00671684531206</v>
      </c>
      <c r="D18" s="23">
        <v>30.710350231552013</v>
      </c>
      <c r="E18" s="23">
        <v>117.98756997939203</v>
      </c>
      <c r="F18" s="122">
        <v>117.36609968128002</v>
      </c>
      <c r="G18" s="24">
        <v>116.34001055078406</v>
      </c>
      <c r="H18" s="23">
        <v>118.186507131136</v>
      </c>
      <c r="I18" s="23">
        <v>118.30709096499204</v>
      </c>
      <c r="J18" s="23">
        <v>29.248540916480003</v>
      </c>
      <c r="K18" s="23">
        <v>118.61674836480006</v>
      </c>
      <c r="L18" s="23">
        <v>118.32866944768003</v>
      </c>
      <c r="M18" s="23">
        <v>118.08682299008004</v>
      </c>
      <c r="N18" s="22">
        <v>117.29297831424003</v>
      </c>
      <c r="O18" s="23">
        <v>119.24281613312004</v>
      </c>
      <c r="P18" s="23">
        <v>31.969764485120002</v>
      </c>
      <c r="Q18" s="23">
        <v>118.08340098688002</v>
      </c>
      <c r="R18" s="23">
        <v>117.61236976179207</v>
      </c>
      <c r="S18" s="24">
        <v>117.63382548736004</v>
      </c>
      <c r="T18" s="25">
        <f t="shared" ref="T18:T25" si="0">SUM(B18:S18)</f>
        <v>1856.0729356997128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116.05265342771206</v>
      </c>
      <c r="C19" s="23">
        <v>115.00671684531206</v>
      </c>
      <c r="D19" s="23">
        <v>30.710350231552013</v>
      </c>
      <c r="E19" s="23">
        <v>117.98756997939203</v>
      </c>
      <c r="F19" s="122">
        <v>117.36609968128002</v>
      </c>
      <c r="G19" s="24">
        <v>116.34001055078406</v>
      </c>
      <c r="H19" s="23">
        <v>118.186507131136</v>
      </c>
      <c r="I19" s="23">
        <v>118.30709096499204</v>
      </c>
      <c r="J19" s="23">
        <v>29.248540916480003</v>
      </c>
      <c r="K19" s="23">
        <v>118.61674836480006</v>
      </c>
      <c r="L19" s="23">
        <v>118.32866944768003</v>
      </c>
      <c r="M19" s="23">
        <v>118.08682299008004</v>
      </c>
      <c r="N19" s="22">
        <v>117.29297831424003</v>
      </c>
      <c r="O19" s="23">
        <v>119.24281613312004</v>
      </c>
      <c r="P19" s="23">
        <v>31.969764485120002</v>
      </c>
      <c r="Q19" s="23">
        <v>118.08340098688002</v>
      </c>
      <c r="R19" s="23">
        <v>117.61236976179207</v>
      </c>
      <c r="S19" s="24">
        <v>117.63382548736004</v>
      </c>
      <c r="T19" s="25">
        <f t="shared" si="0"/>
        <v>1856.0729356997128</v>
      </c>
      <c r="V19" s="2"/>
      <c r="W19" s="19"/>
    </row>
    <row r="20" spans="1:32" ht="39.75" customHeight="1" x14ac:dyDescent="0.25">
      <c r="A20" s="91" t="s">
        <v>14</v>
      </c>
      <c r="B20" s="76">
        <v>115.60933862891527</v>
      </c>
      <c r="C20" s="23">
        <v>114.49499326187522</v>
      </c>
      <c r="D20" s="23">
        <v>30.194099907379218</v>
      </c>
      <c r="E20" s="23">
        <v>117.02497200824328</v>
      </c>
      <c r="F20" s="122">
        <v>116.39772012748806</v>
      </c>
      <c r="G20" s="24">
        <v>115.93231577968643</v>
      </c>
      <c r="H20" s="23">
        <v>117.38331714754568</v>
      </c>
      <c r="I20" s="23">
        <v>117.55404361400322</v>
      </c>
      <c r="J20" s="23">
        <v>28.808183633408014</v>
      </c>
      <c r="K20" s="23">
        <v>117.86810065408004</v>
      </c>
      <c r="L20" s="23">
        <v>117.54541222092806</v>
      </c>
      <c r="M20" s="23">
        <v>117.42319080396805</v>
      </c>
      <c r="N20" s="22">
        <v>116.42696867430406</v>
      </c>
      <c r="O20" s="23">
        <v>118.71247354675204</v>
      </c>
      <c r="P20" s="23">
        <v>31.223054205952014</v>
      </c>
      <c r="Q20" s="23">
        <v>117.64351960524803</v>
      </c>
      <c r="R20" s="23">
        <v>117.17505209528326</v>
      </c>
      <c r="S20" s="24">
        <v>116.94750980505606</v>
      </c>
      <c r="T20" s="25">
        <f t="shared" si="0"/>
        <v>1844.3642657201162</v>
      </c>
      <c r="V20" s="2"/>
      <c r="W20" s="19"/>
    </row>
    <row r="21" spans="1:32" ht="39.950000000000003" customHeight="1" x14ac:dyDescent="0.25">
      <c r="A21" s="92" t="s">
        <v>15</v>
      </c>
      <c r="B21" s="76">
        <v>115.60933862891527</v>
      </c>
      <c r="C21" s="23">
        <v>114.49499326187522</v>
      </c>
      <c r="D21" s="23">
        <v>30.194099907379218</v>
      </c>
      <c r="E21" s="23">
        <v>117.02497200824328</v>
      </c>
      <c r="F21" s="122">
        <v>116.39772012748806</v>
      </c>
      <c r="G21" s="24">
        <v>115.93231577968643</v>
      </c>
      <c r="H21" s="23">
        <v>117.38331714754568</v>
      </c>
      <c r="I21" s="23">
        <v>117.55404361400322</v>
      </c>
      <c r="J21" s="23">
        <v>28.808183633408014</v>
      </c>
      <c r="K21" s="23">
        <v>117.86810065408004</v>
      </c>
      <c r="L21" s="23">
        <v>117.54541222092806</v>
      </c>
      <c r="M21" s="23">
        <v>117.42319080396805</v>
      </c>
      <c r="N21" s="22">
        <v>116.42696867430406</v>
      </c>
      <c r="O21" s="23">
        <v>118.71247354675204</v>
      </c>
      <c r="P21" s="23">
        <v>31.223054205952014</v>
      </c>
      <c r="Q21" s="23">
        <v>117.64351960524803</v>
      </c>
      <c r="R21" s="23">
        <v>117.17505209528326</v>
      </c>
      <c r="S21" s="24">
        <v>116.94750980505606</v>
      </c>
      <c r="T21" s="25">
        <f t="shared" si="0"/>
        <v>1844.3642657201162</v>
      </c>
      <c r="V21" s="2"/>
      <c r="W21" s="19"/>
    </row>
    <row r="22" spans="1:32" ht="39.950000000000003" customHeight="1" x14ac:dyDescent="0.25">
      <c r="A22" s="91" t="s">
        <v>16</v>
      </c>
      <c r="B22" s="76">
        <v>115.60933862891527</v>
      </c>
      <c r="C22" s="23">
        <v>114.49499326187522</v>
      </c>
      <c r="D22" s="23">
        <v>30.194099907379218</v>
      </c>
      <c r="E22" s="23">
        <v>117.02497200824328</v>
      </c>
      <c r="F22" s="122">
        <v>116.39772012748806</v>
      </c>
      <c r="G22" s="24">
        <v>115.93231577968643</v>
      </c>
      <c r="H22" s="23">
        <v>117.38331714754568</v>
      </c>
      <c r="I22" s="23">
        <v>117.55404361400322</v>
      </c>
      <c r="J22" s="23">
        <v>28.808183633408014</v>
      </c>
      <c r="K22" s="23">
        <v>117.86810065408004</v>
      </c>
      <c r="L22" s="23">
        <v>117.54541222092806</v>
      </c>
      <c r="M22" s="23">
        <v>117.42319080396805</v>
      </c>
      <c r="N22" s="22">
        <v>116.42696867430406</v>
      </c>
      <c r="O22" s="23">
        <v>118.71247354675204</v>
      </c>
      <c r="P22" s="23">
        <v>31.223054205952014</v>
      </c>
      <c r="Q22" s="23">
        <v>117.64351960524803</v>
      </c>
      <c r="R22" s="23">
        <v>117.17505209528326</v>
      </c>
      <c r="S22" s="24">
        <v>116.94750980505606</v>
      </c>
      <c r="T22" s="25">
        <f t="shared" si="0"/>
        <v>1844.3642657201162</v>
      </c>
      <c r="V22" s="2"/>
      <c r="W22" s="19"/>
    </row>
    <row r="23" spans="1:32" ht="39.950000000000003" customHeight="1" x14ac:dyDescent="0.25">
      <c r="A23" s="92" t="s">
        <v>17</v>
      </c>
      <c r="B23" s="76">
        <v>115.60933862891527</v>
      </c>
      <c r="C23" s="23">
        <v>114.49499326187522</v>
      </c>
      <c r="D23" s="23">
        <v>30.194099907379218</v>
      </c>
      <c r="E23" s="23">
        <v>117.02497200824328</v>
      </c>
      <c r="F23" s="122">
        <v>116.39772012748806</v>
      </c>
      <c r="G23" s="24">
        <v>115.93231577968643</v>
      </c>
      <c r="H23" s="23">
        <v>117.38331714754568</v>
      </c>
      <c r="I23" s="23">
        <v>117.55404361400322</v>
      </c>
      <c r="J23" s="23">
        <v>28.808183633408014</v>
      </c>
      <c r="K23" s="23">
        <v>117.86810065408004</v>
      </c>
      <c r="L23" s="23">
        <v>117.54541222092806</v>
      </c>
      <c r="M23" s="23">
        <v>117.42319080396805</v>
      </c>
      <c r="N23" s="22">
        <v>116.42696867430406</v>
      </c>
      <c r="O23" s="23">
        <v>118.71247354675204</v>
      </c>
      <c r="P23" s="23">
        <v>31.223054205952014</v>
      </c>
      <c r="Q23" s="23">
        <v>117.64351960524803</v>
      </c>
      <c r="R23" s="23">
        <v>117.17505209528326</v>
      </c>
      <c r="S23" s="24">
        <v>116.94750980505606</v>
      </c>
      <c r="T23" s="25">
        <f t="shared" si="0"/>
        <v>1844.3642657201162</v>
      </c>
      <c r="V23" s="2"/>
      <c r="W23" s="19"/>
    </row>
    <row r="24" spans="1:32" ht="39.950000000000003" customHeight="1" x14ac:dyDescent="0.25">
      <c r="A24" s="91" t="s">
        <v>18</v>
      </c>
      <c r="B24" s="76">
        <v>115.60933862891527</v>
      </c>
      <c r="C24" s="23">
        <v>114.49499326187522</v>
      </c>
      <c r="D24" s="23">
        <v>30.194099907379218</v>
      </c>
      <c r="E24" s="23">
        <v>117.02497200824328</v>
      </c>
      <c r="F24" s="122">
        <v>116.39772012748806</v>
      </c>
      <c r="G24" s="24">
        <v>115.93231577968643</v>
      </c>
      <c r="H24" s="23">
        <v>117.38331714754568</v>
      </c>
      <c r="I24" s="23">
        <v>117.55404361400322</v>
      </c>
      <c r="J24" s="23">
        <v>28.808183633408014</v>
      </c>
      <c r="K24" s="23">
        <v>117.86810065408004</v>
      </c>
      <c r="L24" s="23">
        <v>117.54541222092806</v>
      </c>
      <c r="M24" s="23">
        <v>117.42319080396805</v>
      </c>
      <c r="N24" s="22">
        <v>116.42696867430406</v>
      </c>
      <c r="O24" s="23">
        <v>118.71247354675204</v>
      </c>
      <c r="P24" s="23">
        <v>31.223054205952014</v>
      </c>
      <c r="Q24" s="23">
        <v>117.64351960524803</v>
      </c>
      <c r="R24" s="23">
        <v>117.17505209528326</v>
      </c>
      <c r="S24" s="24">
        <v>116.94750980505606</v>
      </c>
      <c r="T24" s="25">
        <f t="shared" si="0"/>
        <v>1844.3642657201162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810.15200000000038</v>
      </c>
      <c r="C25" s="27">
        <f t="shared" si="1"/>
        <v>802.4884000000003</v>
      </c>
      <c r="D25" s="27">
        <f t="shared" si="1"/>
        <v>212.39120000000008</v>
      </c>
      <c r="E25" s="27">
        <f t="shared" si="1"/>
        <v>821.10000000000036</v>
      </c>
      <c r="F25" s="27">
        <f t="shared" si="1"/>
        <v>816.72080000000028</v>
      </c>
      <c r="G25" s="228">
        <f t="shared" si="1"/>
        <v>812.3416000000002</v>
      </c>
      <c r="H25" s="27">
        <f t="shared" si="1"/>
        <v>823.28960000000029</v>
      </c>
      <c r="I25" s="27">
        <f t="shared" si="1"/>
        <v>824.38440000000026</v>
      </c>
      <c r="J25" s="27">
        <f t="shared" si="1"/>
        <v>202.5380000000001</v>
      </c>
      <c r="K25" s="27">
        <f t="shared" si="1"/>
        <v>826.57400000000041</v>
      </c>
      <c r="L25" s="27">
        <f t="shared" si="1"/>
        <v>824.38440000000026</v>
      </c>
      <c r="M25" s="27">
        <f t="shared" si="1"/>
        <v>823.28960000000029</v>
      </c>
      <c r="N25" s="26">
        <f>SUM(N18:N24)</f>
        <v>816.72080000000028</v>
      </c>
      <c r="O25" s="27">
        <f t="shared" ref="O25:Q25" si="2">SUM(O18:O24)</f>
        <v>832.04800000000023</v>
      </c>
      <c r="P25" s="27">
        <f t="shared" si="2"/>
        <v>220.05480000000009</v>
      </c>
      <c r="Q25" s="27">
        <f t="shared" si="2"/>
        <v>824.38440000000014</v>
      </c>
      <c r="R25" s="27">
        <f>SUM(R18:R24)</f>
        <v>821.10000000000048</v>
      </c>
      <c r="S25" s="28">
        <f t="shared" ref="S25" si="3">SUM(S18:S24)</f>
        <v>820.00520000000029</v>
      </c>
      <c r="T25" s="25">
        <f t="shared" si="0"/>
        <v>12933.967200000005</v>
      </c>
    </row>
    <row r="26" spans="1:32" s="2" customFormat="1" ht="36.75" customHeight="1" x14ac:dyDescent="0.25">
      <c r="A26" s="93" t="s">
        <v>19</v>
      </c>
      <c r="B26" s="208">
        <v>156.40000000000006</v>
      </c>
      <c r="C26" s="30">
        <v>156.40000000000006</v>
      </c>
      <c r="D26" s="30">
        <v>156.40000000000006</v>
      </c>
      <c r="E26" s="30">
        <v>156.40000000000006</v>
      </c>
      <c r="F26" s="30">
        <v>156.40000000000006</v>
      </c>
      <c r="G26" s="229">
        <v>156.40000000000006</v>
      </c>
      <c r="H26" s="30">
        <v>156.40000000000006</v>
      </c>
      <c r="I26" s="30">
        <v>156.40000000000006</v>
      </c>
      <c r="J26" s="30">
        <v>156.40000000000006</v>
      </c>
      <c r="K26" s="30">
        <v>156.40000000000006</v>
      </c>
      <c r="L26" s="30">
        <v>156.40000000000006</v>
      </c>
      <c r="M26" s="30">
        <v>156.40000000000006</v>
      </c>
      <c r="N26" s="29">
        <v>156.40000000000006</v>
      </c>
      <c r="O26" s="30">
        <v>156.40000000000006</v>
      </c>
      <c r="P26" s="30">
        <v>156.40000000000006</v>
      </c>
      <c r="Q26" s="30">
        <v>156.40000000000006</v>
      </c>
      <c r="R26" s="30">
        <v>156.40000000000006</v>
      </c>
      <c r="S26" s="31">
        <v>156.40000000000006</v>
      </c>
      <c r="T26" s="32">
        <f>+((T25/T27)/7)*1000</f>
        <v>156.40000000000006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733</v>
      </c>
      <c r="D27" s="34">
        <v>194</v>
      </c>
      <c r="E27" s="34">
        <v>750</v>
      </c>
      <c r="F27" s="34">
        <v>746</v>
      </c>
      <c r="G27" s="230">
        <v>742</v>
      </c>
      <c r="H27" s="34">
        <v>752</v>
      </c>
      <c r="I27" s="34">
        <v>753</v>
      </c>
      <c r="J27" s="34">
        <v>185</v>
      </c>
      <c r="K27" s="34">
        <v>755</v>
      </c>
      <c r="L27" s="34">
        <v>753</v>
      </c>
      <c r="M27" s="34">
        <v>752</v>
      </c>
      <c r="N27" s="33">
        <v>746</v>
      </c>
      <c r="O27" s="34">
        <v>760</v>
      </c>
      <c r="P27" s="34">
        <v>201</v>
      </c>
      <c r="Q27" s="34">
        <v>753</v>
      </c>
      <c r="R27" s="34">
        <v>750</v>
      </c>
      <c r="S27" s="35">
        <v>749</v>
      </c>
      <c r="T27" s="36">
        <f>SUM(B27:S27)</f>
        <v>11814</v>
      </c>
      <c r="U27" s="2">
        <f>((T25*1000)/T27)/7</f>
        <v>156.40000000000006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115.60933862891527</v>
      </c>
      <c r="C28" s="84">
        <f t="shared" si="4"/>
        <v>114.49499326187522</v>
      </c>
      <c r="D28" s="84">
        <f t="shared" si="4"/>
        <v>30.194099907379218</v>
      </c>
      <c r="E28" s="84">
        <f t="shared" si="4"/>
        <v>117.02497200824328</v>
      </c>
      <c r="F28" s="84">
        <f t="shared" si="4"/>
        <v>116.39772012748806</v>
      </c>
      <c r="G28" s="84">
        <f t="shared" si="4"/>
        <v>115.93231577968643</v>
      </c>
      <c r="H28" s="84">
        <f t="shared" si="4"/>
        <v>117.38331714754568</v>
      </c>
      <c r="I28" s="84">
        <f t="shared" si="4"/>
        <v>117.55404361400322</v>
      </c>
      <c r="J28" s="84">
        <f t="shared" si="4"/>
        <v>28.808183633408014</v>
      </c>
      <c r="K28" s="84">
        <f t="shared" si="4"/>
        <v>117.86810065408004</v>
      </c>
      <c r="L28" s="84">
        <f t="shared" si="4"/>
        <v>117.54541222092806</v>
      </c>
      <c r="M28" s="84">
        <f t="shared" si="4"/>
        <v>117.42319080396805</v>
      </c>
      <c r="N28" s="84">
        <f t="shared" si="4"/>
        <v>116.42696867430406</v>
      </c>
      <c r="O28" s="84">
        <f t="shared" si="4"/>
        <v>118.71247354675204</v>
      </c>
      <c r="P28" s="84">
        <f t="shared" si="4"/>
        <v>31.223054205952014</v>
      </c>
      <c r="Q28" s="84">
        <f t="shared" si="4"/>
        <v>117.64351960524803</v>
      </c>
      <c r="R28" s="84">
        <f t="shared" si="4"/>
        <v>117.17505209528326</v>
      </c>
      <c r="S28" s="231">
        <f t="shared" si="4"/>
        <v>116.94750980505606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810.15200000000038</v>
      </c>
      <c r="C29" s="42">
        <f t="shared" si="5"/>
        <v>802.4884000000003</v>
      </c>
      <c r="D29" s="42">
        <f t="shared" si="5"/>
        <v>212.39120000000011</v>
      </c>
      <c r="E29" s="42">
        <f>((E27*E26)*7)/1000</f>
        <v>821.10000000000036</v>
      </c>
      <c r="F29" s="42">
        <f>((F27*F26)*7)/1000</f>
        <v>816.72080000000039</v>
      </c>
      <c r="G29" s="232">
        <f>((G27*G26)*7)/1000</f>
        <v>812.34160000000031</v>
      </c>
      <c r="H29" s="42">
        <f t="shared" ref="H29" si="6">((H27*H26)*7)/1000</f>
        <v>823.28960000000029</v>
      </c>
      <c r="I29" s="42">
        <f>((I27*I26)*7)/1000</f>
        <v>824.38440000000026</v>
      </c>
      <c r="J29" s="42">
        <f t="shared" ref="J29:M29" si="7">((J27*J26)*7)/1000</f>
        <v>202.5380000000001</v>
      </c>
      <c r="K29" s="42">
        <f t="shared" si="7"/>
        <v>826.5740000000003</v>
      </c>
      <c r="L29" s="42">
        <f t="shared" si="7"/>
        <v>824.38440000000026</v>
      </c>
      <c r="M29" s="42">
        <f t="shared" si="7"/>
        <v>823.28960000000029</v>
      </c>
      <c r="N29" s="41">
        <f>((N27*N26)*7)/1000</f>
        <v>816.72080000000039</v>
      </c>
      <c r="O29" s="42">
        <f>((O27*O26)*7)/1000</f>
        <v>832.04800000000034</v>
      </c>
      <c r="P29" s="42">
        <f t="shared" ref="P29:S29" si="8">((P27*P26)*7)/1000</f>
        <v>220.05480000000009</v>
      </c>
      <c r="Q29" s="42">
        <f t="shared" si="8"/>
        <v>824.38440000000026</v>
      </c>
      <c r="R29" s="43">
        <f t="shared" si="8"/>
        <v>821.10000000000036</v>
      </c>
      <c r="S29" s="44">
        <f t="shared" si="8"/>
        <v>820.00520000000029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156.40000000000006</v>
      </c>
      <c r="C30" s="47">
        <f t="shared" si="9"/>
        <v>156.40000000000006</v>
      </c>
      <c r="D30" s="47">
        <f t="shared" si="9"/>
        <v>156.40000000000006</v>
      </c>
      <c r="E30" s="47">
        <f>+(E25/E27)/7*1000</f>
        <v>156.40000000000006</v>
      </c>
      <c r="F30" s="47">
        <f t="shared" ref="F30:H30" si="10">+(F25/F27)/7*1000</f>
        <v>156.40000000000006</v>
      </c>
      <c r="G30" s="233">
        <f t="shared" si="10"/>
        <v>156.40000000000003</v>
      </c>
      <c r="H30" s="47">
        <f t="shared" si="10"/>
        <v>156.40000000000006</v>
      </c>
      <c r="I30" s="47">
        <f>+(I25/I27)/7*1000</f>
        <v>156.40000000000006</v>
      </c>
      <c r="J30" s="47">
        <f t="shared" ref="J30:M30" si="11">+(J25/J27)/7*1000</f>
        <v>156.40000000000006</v>
      </c>
      <c r="K30" s="47">
        <f t="shared" si="11"/>
        <v>156.40000000000006</v>
      </c>
      <c r="L30" s="47">
        <f t="shared" si="11"/>
        <v>156.40000000000006</v>
      </c>
      <c r="M30" s="47">
        <f t="shared" si="11"/>
        <v>156.40000000000006</v>
      </c>
      <c r="N30" s="46">
        <f>+(N25/N27)/7*1000</f>
        <v>156.40000000000006</v>
      </c>
      <c r="O30" s="47">
        <f t="shared" ref="O30:S30" si="12">+(O25/O27)/7*1000</f>
        <v>156.40000000000003</v>
      </c>
      <c r="P30" s="47">
        <f t="shared" si="12"/>
        <v>156.40000000000006</v>
      </c>
      <c r="Q30" s="47">
        <f t="shared" si="12"/>
        <v>156.40000000000003</v>
      </c>
      <c r="R30" s="47">
        <f t="shared" si="12"/>
        <v>156.40000000000009</v>
      </c>
      <c r="S30" s="48">
        <f t="shared" si="12"/>
        <v>156.40000000000006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2" t="s">
        <v>8</v>
      </c>
      <c r="M36" s="453"/>
      <c r="N36" s="453"/>
      <c r="O36" s="453"/>
      <c r="P36" s="453"/>
      <c r="Q36" s="45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96.778800000000004</v>
      </c>
      <c r="C39" s="79">
        <v>96.308999999999997</v>
      </c>
      <c r="D39" s="79">
        <v>24.273</v>
      </c>
      <c r="E39" s="79">
        <v>94.586399999999998</v>
      </c>
      <c r="F39" s="79">
        <v>92.550600000000003</v>
      </c>
      <c r="G39" s="79">
        <v>95.525999999999996</v>
      </c>
      <c r="H39" s="79"/>
      <c r="I39" s="101">
        <f t="shared" ref="I39:I46" si="13">SUM(B39:H39)</f>
        <v>500.02379999999999</v>
      </c>
      <c r="J39" s="138"/>
      <c r="K39" s="91" t="s">
        <v>12</v>
      </c>
      <c r="L39" s="79">
        <v>7.1</v>
      </c>
      <c r="M39" s="79">
        <v>6.8</v>
      </c>
      <c r="N39" s="79">
        <v>1.8</v>
      </c>
      <c r="O39" s="79">
        <v>7</v>
      </c>
      <c r="P39" s="79">
        <v>6.8</v>
      </c>
      <c r="Q39" s="79">
        <v>6.6</v>
      </c>
      <c r="R39" s="101">
        <f t="shared" ref="R39:R46" si="14">SUM(L39:Q39)</f>
        <v>36.1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96.778800000000004</v>
      </c>
      <c r="C40" s="79">
        <v>96.308999999999997</v>
      </c>
      <c r="D40" s="79">
        <v>24.273</v>
      </c>
      <c r="E40" s="79">
        <v>94.586399999999998</v>
      </c>
      <c r="F40" s="79">
        <v>92.550600000000003</v>
      </c>
      <c r="G40" s="79">
        <v>95.525999999999996</v>
      </c>
      <c r="H40" s="79"/>
      <c r="I40" s="101">
        <f t="shared" si="13"/>
        <v>500.02379999999999</v>
      </c>
      <c r="J40" s="2"/>
      <c r="K40" s="92" t="s">
        <v>13</v>
      </c>
      <c r="L40" s="79">
        <v>7.1</v>
      </c>
      <c r="M40" s="79">
        <v>6.8</v>
      </c>
      <c r="N40" s="79">
        <v>1.8</v>
      </c>
      <c r="O40" s="79">
        <v>7</v>
      </c>
      <c r="P40" s="79">
        <v>6.8</v>
      </c>
      <c r="Q40" s="79">
        <v>6.6</v>
      </c>
      <c r="R40" s="101">
        <f t="shared" si="14"/>
        <v>36.1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6.6</v>
      </c>
      <c r="N41" s="79">
        <v>1.6</v>
      </c>
      <c r="O41" s="79">
        <v>7</v>
      </c>
      <c r="P41" s="79">
        <v>6.7</v>
      </c>
      <c r="Q41" s="79">
        <v>6.6</v>
      </c>
      <c r="R41" s="101">
        <f t="shared" si="14"/>
        <v>35.599999999999994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7.1</v>
      </c>
      <c r="M42" s="79">
        <v>6.6</v>
      </c>
      <c r="N42" s="79">
        <v>1.6</v>
      </c>
      <c r="O42" s="79">
        <v>7</v>
      </c>
      <c r="P42" s="79">
        <v>6.7</v>
      </c>
      <c r="Q42" s="79">
        <v>6.6</v>
      </c>
      <c r="R42" s="101">
        <f t="shared" si="14"/>
        <v>35.599999999999994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7.2</v>
      </c>
      <c r="M43" s="79">
        <v>6.6</v>
      </c>
      <c r="N43" s="79">
        <v>1.6</v>
      </c>
      <c r="O43" s="79">
        <v>7</v>
      </c>
      <c r="P43" s="79">
        <v>6.8</v>
      </c>
      <c r="Q43" s="79">
        <v>6.6</v>
      </c>
      <c r="R43" s="101">
        <f t="shared" si="14"/>
        <v>35.799999999999997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7.2</v>
      </c>
      <c r="M44" s="79">
        <v>6.6</v>
      </c>
      <c r="N44" s="79">
        <v>1.6</v>
      </c>
      <c r="O44" s="79">
        <v>7</v>
      </c>
      <c r="P44" s="79">
        <v>6.8</v>
      </c>
      <c r="Q44" s="79">
        <v>6.7</v>
      </c>
      <c r="R44" s="101">
        <f t="shared" si="14"/>
        <v>35.9</v>
      </c>
      <c r="S44" s="2"/>
      <c r="T44" s="13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7.2</v>
      </c>
      <c r="M45" s="79">
        <v>6.6</v>
      </c>
      <c r="N45" s="79">
        <v>1.6</v>
      </c>
      <c r="O45" s="79">
        <v>7.1</v>
      </c>
      <c r="P45" s="79">
        <v>6.8</v>
      </c>
      <c r="Q45" s="79">
        <v>6.7</v>
      </c>
      <c r="R45" s="101">
        <f t="shared" si="14"/>
        <v>36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193.55760000000001</v>
      </c>
      <c r="C46" s="27">
        <f t="shared" si="15"/>
        <v>192.61799999999999</v>
      </c>
      <c r="D46" s="27">
        <f t="shared" si="15"/>
        <v>48.545999999999999</v>
      </c>
      <c r="E46" s="27">
        <f t="shared" si="15"/>
        <v>189.1728</v>
      </c>
      <c r="F46" s="27">
        <f t="shared" si="15"/>
        <v>185.10120000000001</v>
      </c>
      <c r="G46" s="27">
        <f t="shared" si="15"/>
        <v>191.05199999999999</v>
      </c>
      <c r="H46" s="27">
        <f t="shared" si="15"/>
        <v>0</v>
      </c>
      <c r="I46" s="101">
        <f t="shared" si="13"/>
        <v>1000.0476</v>
      </c>
      <c r="K46" s="77" t="s">
        <v>10</v>
      </c>
      <c r="L46" s="81">
        <f t="shared" ref="L46:Q46" si="16">SUM(L39:L45)</f>
        <v>50.000000000000007</v>
      </c>
      <c r="M46" s="27">
        <f t="shared" si="16"/>
        <v>46.6</v>
      </c>
      <c r="N46" s="27">
        <f t="shared" si="16"/>
        <v>11.6</v>
      </c>
      <c r="O46" s="27">
        <f t="shared" si="16"/>
        <v>49.1</v>
      </c>
      <c r="P46" s="27">
        <f t="shared" si="16"/>
        <v>47.399999999999991</v>
      </c>
      <c r="Q46" s="27">
        <f t="shared" si="16"/>
        <v>46.400000000000006</v>
      </c>
      <c r="R46" s="101">
        <f t="shared" si="14"/>
        <v>251.1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156.6</v>
      </c>
      <c r="C47" s="30">
        <v>156.6</v>
      </c>
      <c r="D47" s="30">
        <v>156.6</v>
      </c>
      <c r="E47" s="30">
        <v>156.6</v>
      </c>
      <c r="F47" s="30">
        <v>156.6</v>
      </c>
      <c r="G47" s="30">
        <v>156.6</v>
      </c>
      <c r="H47" s="30"/>
      <c r="I47" s="102">
        <f>+((I46/I48)/7)*1000</f>
        <v>44.74285714285714</v>
      </c>
      <c r="K47" s="110" t="s">
        <v>19</v>
      </c>
      <c r="L47" s="82">
        <v>137.5</v>
      </c>
      <c r="M47" s="30">
        <v>136</v>
      </c>
      <c r="N47" s="30">
        <v>137.5</v>
      </c>
      <c r="O47" s="30">
        <v>137.5</v>
      </c>
      <c r="P47" s="30">
        <v>135.5</v>
      </c>
      <c r="Q47" s="30">
        <v>132.5</v>
      </c>
      <c r="R47" s="102">
        <f>+((R46/R48)/7)*1000</f>
        <v>135.87662337662337</v>
      </c>
      <c r="S47" s="63"/>
      <c r="T47" s="63"/>
    </row>
    <row r="48" spans="1:30" ht="33.75" customHeight="1" x14ac:dyDescent="0.25">
      <c r="A48" s="94" t="s">
        <v>20</v>
      </c>
      <c r="B48" s="83">
        <v>618</v>
      </c>
      <c r="C48" s="34">
        <v>615</v>
      </c>
      <c r="D48" s="34">
        <v>155</v>
      </c>
      <c r="E48" s="34">
        <v>604</v>
      </c>
      <c r="F48" s="34">
        <v>591</v>
      </c>
      <c r="G48" s="34">
        <v>610</v>
      </c>
      <c r="H48" s="34"/>
      <c r="I48" s="103">
        <f>SUM(B48:H48)</f>
        <v>3193</v>
      </c>
      <c r="J48" s="64"/>
      <c r="K48" s="94" t="s">
        <v>20</v>
      </c>
      <c r="L48" s="106">
        <v>52</v>
      </c>
      <c r="M48" s="65">
        <v>49</v>
      </c>
      <c r="N48" s="65">
        <v>12</v>
      </c>
      <c r="O48" s="65">
        <v>51</v>
      </c>
      <c r="P48" s="65">
        <v>50</v>
      </c>
      <c r="Q48" s="65">
        <v>50</v>
      </c>
      <c r="R48" s="112">
        <f>SUM(L48:Q48)</f>
        <v>264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96.778800000000004</v>
      </c>
      <c r="C49" s="38">
        <f t="shared" si="17"/>
        <v>96.308999999999997</v>
      </c>
      <c r="D49" s="38">
        <f t="shared" si="17"/>
        <v>24.273</v>
      </c>
      <c r="E49" s="38">
        <f t="shared" si="17"/>
        <v>94.586399999999998</v>
      </c>
      <c r="F49" s="38">
        <f t="shared" si="17"/>
        <v>92.550600000000003</v>
      </c>
      <c r="G49" s="38">
        <f t="shared" si="17"/>
        <v>95.525999999999996</v>
      </c>
      <c r="H49" s="38">
        <f t="shared" si="17"/>
        <v>0</v>
      </c>
      <c r="I49" s="104">
        <f>((I46*1000)/I48)/7</f>
        <v>44.74285714285714</v>
      </c>
      <c r="K49" s="95" t="s">
        <v>21</v>
      </c>
      <c r="L49" s="84">
        <f t="shared" ref="L49:Q49" si="18">((L48*L47)*7/1000-L39-L40)/5</f>
        <v>7.169999999999999</v>
      </c>
      <c r="M49" s="38">
        <f t="shared" si="18"/>
        <v>6.6096000000000021</v>
      </c>
      <c r="N49" s="38">
        <f t="shared" si="18"/>
        <v>1.59</v>
      </c>
      <c r="O49" s="38">
        <f t="shared" si="18"/>
        <v>7.0175000000000001</v>
      </c>
      <c r="P49" s="38">
        <f t="shared" si="18"/>
        <v>6.7650000000000006</v>
      </c>
      <c r="Q49" s="38">
        <f t="shared" si="18"/>
        <v>6.6349999999999998</v>
      </c>
      <c r="R49" s="113">
        <f>((R46*1000)/R48)/7</f>
        <v>135.87662337662337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677.45159999999998</v>
      </c>
      <c r="C50" s="42">
        <f t="shared" si="19"/>
        <v>674.16300000000001</v>
      </c>
      <c r="D50" s="42">
        <f t="shared" si="19"/>
        <v>169.911</v>
      </c>
      <c r="E50" s="42">
        <f t="shared" si="19"/>
        <v>662.10479999999995</v>
      </c>
      <c r="F50" s="42">
        <f t="shared" si="19"/>
        <v>647.85419999999999</v>
      </c>
      <c r="G50" s="42">
        <f t="shared" si="19"/>
        <v>668.68200000000002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50.05</v>
      </c>
      <c r="M50" s="42">
        <f t="shared" si="20"/>
        <v>46.648000000000003</v>
      </c>
      <c r="N50" s="42">
        <f t="shared" si="20"/>
        <v>11.55</v>
      </c>
      <c r="O50" s="42">
        <f t="shared" si="20"/>
        <v>49.087499999999999</v>
      </c>
      <c r="P50" s="42">
        <f t="shared" si="20"/>
        <v>47.424999999999997</v>
      </c>
      <c r="Q50" s="42">
        <f t="shared" si="20"/>
        <v>46.375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44.742857142857147</v>
      </c>
      <c r="C51" s="47">
        <f t="shared" si="21"/>
        <v>44.74285714285714</v>
      </c>
      <c r="D51" s="47">
        <f t="shared" si="21"/>
        <v>44.74285714285714</v>
      </c>
      <c r="E51" s="47">
        <f t="shared" si="21"/>
        <v>44.74285714285714</v>
      </c>
      <c r="F51" s="47">
        <f t="shared" si="21"/>
        <v>44.742857142857147</v>
      </c>
      <c r="G51" s="47">
        <f t="shared" si="21"/>
        <v>44.74285714285714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137.36263736263737</v>
      </c>
      <c r="M51" s="47">
        <f t="shared" si="22"/>
        <v>135.86005830903792</v>
      </c>
      <c r="N51" s="47">
        <f t="shared" si="22"/>
        <v>138.0952380952381</v>
      </c>
      <c r="O51" s="47">
        <f t="shared" si="22"/>
        <v>137.53501400560225</v>
      </c>
      <c r="P51" s="47">
        <f t="shared" si="22"/>
        <v>135.42857142857139</v>
      </c>
      <c r="Q51" s="47">
        <f t="shared" si="22"/>
        <v>132.57142857142858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72" t="s">
        <v>70</v>
      </c>
      <c r="C55" s="473"/>
      <c r="D55" s="473"/>
      <c r="E55" s="473"/>
      <c r="F55" s="473"/>
      <c r="G55" s="474"/>
      <c r="H55" s="472" t="s">
        <v>71</v>
      </c>
      <c r="I55" s="473"/>
      <c r="J55" s="473"/>
      <c r="K55" s="473"/>
      <c r="L55" s="473"/>
      <c r="M55" s="474"/>
      <c r="N55" s="472" t="s">
        <v>8</v>
      </c>
      <c r="O55" s="473"/>
      <c r="P55" s="473"/>
      <c r="Q55" s="473"/>
      <c r="R55" s="473"/>
      <c r="S55" s="47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8.3000000000000007</v>
      </c>
      <c r="C58" s="79">
        <v>8.4</v>
      </c>
      <c r="D58" s="79">
        <v>2.1</v>
      </c>
      <c r="E58" s="79">
        <v>8.5</v>
      </c>
      <c r="F58" s="79">
        <v>8.5</v>
      </c>
      <c r="G58" s="221">
        <v>8.3000000000000007</v>
      </c>
      <c r="H58" s="22">
        <v>8.5</v>
      </c>
      <c r="I58" s="79">
        <v>8.5</v>
      </c>
      <c r="J58" s="79">
        <v>2.1</v>
      </c>
      <c r="K58" s="79">
        <v>8.1</v>
      </c>
      <c r="L58" s="79">
        <v>8.1</v>
      </c>
      <c r="M58" s="221">
        <v>8.1999999999999993</v>
      </c>
      <c r="N58" s="22">
        <v>8.5</v>
      </c>
      <c r="O58" s="79">
        <v>8.5</v>
      </c>
      <c r="P58" s="79">
        <v>2.4</v>
      </c>
      <c r="Q58" s="79">
        <v>8.3000000000000007</v>
      </c>
      <c r="R58" s="79">
        <v>8.1</v>
      </c>
      <c r="S58" s="221">
        <v>8.1999999999999993</v>
      </c>
      <c r="T58" s="101">
        <f t="shared" ref="T58:T65" si="23">SUM(B58:S58)</f>
        <v>131.6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8.3000000000000007</v>
      </c>
      <c r="C59" s="79">
        <v>8.4</v>
      </c>
      <c r="D59" s="79">
        <v>2.1</v>
      </c>
      <c r="E59" s="79">
        <v>8.5</v>
      </c>
      <c r="F59" s="79">
        <v>8.5</v>
      </c>
      <c r="G59" s="221">
        <v>8.3000000000000007</v>
      </c>
      <c r="H59" s="22">
        <v>8.5</v>
      </c>
      <c r="I59" s="79">
        <v>8.5</v>
      </c>
      <c r="J59" s="79">
        <v>2.1</v>
      </c>
      <c r="K59" s="79">
        <v>8.1</v>
      </c>
      <c r="L59" s="79">
        <v>8.1</v>
      </c>
      <c r="M59" s="221">
        <v>8.1999999999999993</v>
      </c>
      <c r="N59" s="22">
        <v>8.5</v>
      </c>
      <c r="O59" s="79">
        <v>8.5</v>
      </c>
      <c r="P59" s="79">
        <v>2.4</v>
      </c>
      <c r="Q59" s="79">
        <v>8.3000000000000007</v>
      </c>
      <c r="R59" s="79">
        <v>8.1</v>
      </c>
      <c r="S59" s="221">
        <v>8.1999999999999993</v>
      </c>
      <c r="T59" s="101">
        <f t="shared" si="23"/>
        <v>131.6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8.4</v>
      </c>
      <c r="D60" s="79">
        <v>2</v>
      </c>
      <c r="E60" s="79">
        <v>8.4</v>
      </c>
      <c r="F60" s="79">
        <v>8.4</v>
      </c>
      <c r="G60" s="221">
        <v>8.3000000000000007</v>
      </c>
      <c r="H60" s="22">
        <v>8.5</v>
      </c>
      <c r="I60" s="79">
        <v>8.5</v>
      </c>
      <c r="J60" s="79">
        <v>2</v>
      </c>
      <c r="K60" s="79">
        <v>8.1</v>
      </c>
      <c r="L60" s="79">
        <v>8.1</v>
      </c>
      <c r="M60" s="221">
        <v>8.1999999999999993</v>
      </c>
      <c r="N60" s="22">
        <v>8.5</v>
      </c>
      <c r="O60" s="79">
        <v>8.5</v>
      </c>
      <c r="P60" s="79">
        <v>2.2999999999999998</v>
      </c>
      <c r="Q60" s="79">
        <v>8.3000000000000007</v>
      </c>
      <c r="R60" s="79">
        <v>8.1999999999999993</v>
      </c>
      <c r="S60" s="221">
        <v>8.1999999999999993</v>
      </c>
      <c r="T60" s="101">
        <f t="shared" si="23"/>
        <v>131.19999999999999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8.4</v>
      </c>
      <c r="D61" s="79">
        <v>2</v>
      </c>
      <c r="E61" s="79">
        <v>8.4</v>
      </c>
      <c r="F61" s="79">
        <v>8.4</v>
      </c>
      <c r="G61" s="221">
        <v>8.4</v>
      </c>
      <c r="H61" s="22">
        <v>8.6</v>
      </c>
      <c r="I61" s="79">
        <v>8.5</v>
      </c>
      <c r="J61" s="79">
        <v>2.1</v>
      </c>
      <c r="K61" s="79">
        <v>8.1</v>
      </c>
      <c r="L61" s="79">
        <v>8.1999999999999993</v>
      </c>
      <c r="M61" s="221">
        <v>8.1999999999999993</v>
      </c>
      <c r="N61" s="22">
        <v>8.6</v>
      </c>
      <c r="O61" s="79">
        <v>8.6</v>
      </c>
      <c r="P61" s="79">
        <v>2.2999999999999998</v>
      </c>
      <c r="Q61" s="79">
        <v>8.4</v>
      </c>
      <c r="R61" s="79">
        <v>8.1999999999999993</v>
      </c>
      <c r="S61" s="221">
        <v>8.1999999999999993</v>
      </c>
      <c r="T61" s="101">
        <f t="shared" si="23"/>
        <v>131.9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8.4</v>
      </c>
      <c r="C62" s="79">
        <v>8.4</v>
      </c>
      <c r="D62" s="79">
        <v>2.1</v>
      </c>
      <c r="E62" s="79">
        <v>8.5</v>
      </c>
      <c r="F62" s="79">
        <v>8.5</v>
      </c>
      <c r="G62" s="221">
        <v>8.4</v>
      </c>
      <c r="H62" s="22">
        <v>8.6</v>
      </c>
      <c r="I62" s="79">
        <v>8.5</v>
      </c>
      <c r="J62" s="79">
        <v>2.1</v>
      </c>
      <c r="K62" s="79">
        <v>8.1</v>
      </c>
      <c r="L62" s="79">
        <v>8.1999999999999993</v>
      </c>
      <c r="M62" s="221">
        <v>8.1999999999999993</v>
      </c>
      <c r="N62" s="22">
        <v>8.6</v>
      </c>
      <c r="O62" s="79">
        <v>8.6</v>
      </c>
      <c r="P62" s="79">
        <v>2.2999999999999998</v>
      </c>
      <c r="Q62" s="79">
        <v>8.4</v>
      </c>
      <c r="R62" s="79">
        <v>8.1999999999999993</v>
      </c>
      <c r="S62" s="221">
        <v>8.1999999999999993</v>
      </c>
      <c r="T62" s="101">
        <f t="shared" si="23"/>
        <v>132.30000000000001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8.4</v>
      </c>
      <c r="C63" s="79">
        <v>8.4</v>
      </c>
      <c r="D63" s="79">
        <v>2.1</v>
      </c>
      <c r="E63" s="79">
        <v>8.5</v>
      </c>
      <c r="F63" s="79">
        <v>8.5</v>
      </c>
      <c r="G63" s="221">
        <v>8.4</v>
      </c>
      <c r="H63" s="22">
        <v>8.6</v>
      </c>
      <c r="I63" s="79">
        <v>8.6</v>
      </c>
      <c r="J63" s="79">
        <v>2.1</v>
      </c>
      <c r="K63" s="79">
        <v>8.1</v>
      </c>
      <c r="L63" s="79">
        <v>8.1999999999999993</v>
      </c>
      <c r="M63" s="221">
        <v>8.3000000000000007</v>
      </c>
      <c r="N63" s="22">
        <v>8.6</v>
      </c>
      <c r="O63" s="79">
        <v>8.6</v>
      </c>
      <c r="P63" s="79">
        <v>2.2999999999999998</v>
      </c>
      <c r="Q63" s="79">
        <v>8.4</v>
      </c>
      <c r="R63" s="79">
        <v>8.1999999999999993</v>
      </c>
      <c r="S63" s="221">
        <v>8.3000000000000007</v>
      </c>
      <c r="T63" s="101">
        <f t="shared" si="23"/>
        <v>132.6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8.4</v>
      </c>
      <c r="D64" s="79">
        <v>2.1</v>
      </c>
      <c r="E64" s="79">
        <v>8.5</v>
      </c>
      <c r="F64" s="79">
        <v>8.5</v>
      </c>
      <c r="G64" s="221">
        <v>8.4</v>
      </c>
      <c r="H64" s="22">
        <v>8.6</v>
      </c>
      <c r="I64" s="79">
        <v>8.6</v>
      </c>
      <c r="J64" s="79">
        <v>2.1</v>
      </c>
      <c r="K64" s="79">
        <v>8.1</v>
      </c>
      <c r="L64" s="79">
        <v>8.1999999999999993</v>
      </c>
      <c r="M64" s="221">
        <v>8.3000000000000007</v>
      </c>
      <c r="N64" s="22">
        <v>8.6</v>
      </c>
      <c r="O64" s="79">
        <v>8.6</v>
      </c>
      <c r="P64" s="79">
        <v>2.4</v>
      </c>
      <c r="Q64" s="79">
        <v>8.4</v>
      </c>
      <c r="R64" s="79">
        <v>8.3000000000000007</v>
      </c>
      <c r="S64" s="221">
        <v>8.3000000000000007</v>
      </c>
      <c r="T64" s="101">
        <f t="shared" si="23"/>
        <v>132.80000000000001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58.4</v>
      </c>
      <c r="C65" s="27">
        <f t="shared" ref="C65:S65" si="24">SUM(C58:C64)</f>
        <v>58.8</v>
      </c>
      <c r="D65" s="27">
        <f t="shared" si="24"/>
        <v>14.499999999999998</v>
      </c>
      <c r="E65" s="27">
        <f t="shared" si="24"/>
        <v>59.3</v>
      </c>
      <c r="F65" s="27">
        <f t="shared" si="24"/>
        <v>59.3</v>
      </c>
      <c r="G65" s="28">
        <f t="shared" si="24"/>
        <v>58.5</v>
      </c>
      <c r="H65" s="26">
        <f t="shared" si="24"/>
        <v>59.900000000000006</v>
      </c>
      <c r="I65" s="27">
        <f t="shared" si="24"/>
        <v>59.7</v>
      </c>
      <c r="J65" s="27">
        <f t="shared" si="24"/>
        <v>14.6</v>
      </c>
      <c r="K65" s="27">
        <f t="shared" si="24"/>
        <v>56.7</v>
      </c>
      <c r="L65" s="27">
        <f t="shared" si="24"/>
        <v>57.100000000000009</v>
      </c>
      <c r="M65" s="28">
        <f t="shared" si="24"/>
        <v>57.599999999999994</v>
      </c>
      <c r="N65" s="26">
        <f t="shared" si="24"/>
        <v>59.900000000000006</v>
      </c>
      <c r="O65" s="27">
        <f t="shared" si="24"/>
        <v>59.900000000000006</v>
      </c>
      <c r="P65" s="27">
        <f t="shared" si="24"/>
        <v>16.399999999999999</v>
      </c>
      <c r="Q65" s="27">
        <f t="shared" si="24"/>
        <v>58.5</v>
      </c>
      <c r="R65" s="27">
        <f t="shared" si="24"/>
        <v>57.3</v>
      </c>
      <c r="S65" s="28">
        <f t="shared" si="24"/>
        <v>57.599999999999994</v>
      </c>
      <c r="T65" s="101">
        <f t="shared" si="23"/>
        <v>924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139</v>
      </c>
      <c r="C66" s="30">
        <v>140</v>
      </c>
      <c r="D66" s="30">
        <v>138</v>
      </c>
      <c r="E66" s="30">
        <v>139</v>
      </c>
      <c r="F66" s="30">
        <v>139</v>
      </c>
      <c r="G66" s="31">
        <v>137</v>
      </c>
      <c r="H66" s="29">
        <v>138</v>
      </c>
      <c r="I66" s="30">
        <v>137.5</v>
      </c>
      <c r="J66" s="30">
        <v>139</v>
      </c>
      <c r="K66" s="30">
        <v>135.5</v>
      </c>
      <c r="L66" s="30">
        <v>136</v>
      </c>
      <c r="M66" s="31">
        <v>135</v>
      </c>
      <c r="N66" s="29">
        <v>138</v>
      </c>
      <c r="O66" s="30">
        <v>138</v>
      </c>
      <c r="P66" s="30">
        <v>138</v>
      </c>
      <c r="Q66" s="30">
        <v>137</v>
      </c>
      <c r="R66" s="30">
        <v>136.5</v>
      </c>
      <c r="S66" s="31">
        <v>135</v>
      </c>
      <c r="T66" s="102">
        <f>+((T65/T67)/7)*1000</f>
        <v>137.35691987513007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61</v>
      </c>
      <c r="F67" s="65">
        <v>61</v>
      </c>
      <c r="G67" s="223">
        <v>61</v>
      </c>
      <c r="H67" s="222">
        <v>62</v>
      </c>
      <c r="I67" s="65">
        <v>62</v>
      </c>
      <c r="J67" s="65">
        <v>15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61</v>
      </c>
      <c r="R67" s="65">
        <v>60</v>
      </c>
      <c r="S67" s="223">
        <v>61</v>
      </c>
      <c r="T67" s="112">
        <f>SUM(B67:S67)</f>
        <v>961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8.3559999999999999</v>
      </c>
      <c r="C68" s="38">
        <f t="shared" ref="C68:S68" si="25">((C67*C66)*7/1000-C58-C59)/5</f>
        <v>8.4</v>
      </c>
      <c r="D68" s="38">
        <f t="shared" si="25"/>
        <v>2.0580000000000003</v>
      </c>
      <c r="E68" s="38">
        <f t="shared" si="25"/>
        <v>8.470600000000001</v>
      </c>
      <c r="F68" s="38">
        <f t="shared" si="25"/>
        <v>8.470600000000001</v>
      </c>
      <c r="G68" s="39">
        <f t="shared" si="25"/>
        <v>8.3797999999999995</v>
      </c>
      <c r="H68" s="37">
        <f t="shared" si="25"/>
        <v>8.5784000000000002</v>
      </c>
      <c r="I68" s="38">
        <f t="shared" si="25"/>
        <v>8.5350000000000001</v>
      </c>
      <c r="J68" s="38">
        <f t="shared" si="25"/>
        <v>2.0790000000000002</v>
      </c>
      <c r="K68" s="38">
        <f t="shared" si="25"/>
        <v>8.1419999999999995</v>
      </c>
      <c r="L68" s="38">
        <f t="shared" si="25"/>
        <v>8.1839999999999993</v>
      </c>
      <c r="M68" s="39">
        <f t="shared" si="25"/>
        <v>8.2490000000000006</v>
      </c>
      <c r="N68" s="37">
        <f t="shared" si="25"/>
        <v>8.5784000000000002</v>
      </c>
      <c r="O68" s="38">
        <f t="shared" si="25"/>
        <v>8.5784000000000002</v>
      </c>
      <c r="P68" s="38">
        <f t="shared" si="25"/>
        <v>2.3243999999999998</v>
      </c>
      <c r="Q68" s="38">
        <f t="shared" si="25"/>
        <v>8.3797999999999995</v>
      </c>
      <c r="R68" s="38">
        <f t="shared" si="25"/>
        <v>8.2259999999999991</v>
      </c>
      <c r="S68" s="39">
        <f t="shared" si="25"/>
        <v>8.2490000000000006</v>
      </c>
      <c r="T68" s="116">
        <f>((T65*1000)/T67)/7</f>
        <v>137.35691987513007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58.38</v>
      </c>
      <c r="C69" s="42">
        <f>((C67*C66)*7)/1000</f>
        <v>58.8</v>
      </c>
      <c r="D69" s="42">
        <f>((D67*D66)*7)/1000</f>
        <v>14.49</v>
      </c>
      <c r="E69" s="42">
        <f t="shared" ref="E69:R69" si="26">((E67*E66)*7)/1000</f>
        <v>59.353000000000002</v>
      </c>
      <c r="F69" s="42">
        <f t="shared" si="26"/>
        <v>59.353000000000002</v>
      </c>
      <c r="G69" s="87">
        <f t="shared" si="26"/>
        <v>58.499000000000002</v>
      </c>
      <c r="H69" s="41">
        <f t="shared" si="26"/>
        <v>59.892000000000003</v>
      </c>
      <c r="I69" s="42">
        <f t="shared" si="26"/>
        <v>59.674999999999997</v>
      </c>
      <c r="J69" s="42">
        <f t="shared" si="26"/>
        <v>14.595000000000001</v>
      </c>
      <c r="K69" s="42">
        <f t="shared" si="26"/>
        <v>56.91</v>
      </c>
      <c r="L69" s="42">
        <f t="shared" si="26"/>
        <v>57.12</v>
      </c>
      <c r="M69" s="87">
        <f t="shared" si="26"/>
        <v>57.645000000000003</v>
      </c>
      <c r="N69" s="41">
        <f t="shared" si="26"/>
        <v>59.892000000000003</v>
      </c>
      <c r="O69" s="42">
        <f t="shared" si="26"/>
        <v>59.892000000000003</v>
      </c>
      <c r="P69" s="42">
        <f t="shared" si="26"/>
        <v>16.422000000000001</v>
      </c>
      <c r="Q69" s="42">
        <f t="shared" si="26"/>
        <v>58.499000000000002</v>
      </c>
      <c r="R69" s="42">
        <f t="shared" si="26"/>
        <v>57.33</v>
      </c>
      <c r="S69" s="87">
        <f>((S67*S66)*7)/1000</f>
        <v>57.645000000000003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139.04761904761904</v>
      </c>
      <c r="C70" s="47">
        <f>+(C65/C67)/7*1000</f>
        <v>139.99999999999997</v>
      </c>
      <c r="D70" s="47">
        <f>+(D65/D67)/7*1000</f>
        <v>138.09523809523807</v>
      </c>
      <c r="E70" s="47">
        <f t="shared" ref="E70:R70" si="27">+(E65/E67)/7*1000</f>
        <v>138.87587822014049</v>
      </c>
      <c r="F70" s="47">
        <f t="shared" si="27"/>
        <v>138.87587822014049</v>
      </c>
      <c r="G70" s="48">
        <f t="shared" si="27"/>
        <v>137.0023419203747</v>
      </c>
      <c r="H70" s="46">
        <f t="shared" si="27"/>
        <v>138.0184331797235</v>
      </c>
      <c r="I70" s="47">
        <f t="shared" si="27"/>
        <v>137.55760368663596</v>
      </c>
      <c r="J70" s="47">
        <f t="shared" si="27"/>
        <v>139.04761904761904</v>
      </c>
      <c r="K70" s="47">
        <f t="shared" si="27"/>
        <v>135</v>
      </c>
      <c r="L70" s="47">
        <f t="shared" si="27"/>
        <v>135.95238095238096</v>
      </c>
      <c r="M70" s="48">
        <f t="shared" si="27"/>
        <v>134.89461358313818</v>
      </c>
      <c r="N70" s="46">
        <f t="shared" si="27"/>
        <v>138.0184331797235</v>
      </c>
      <c r="O70" s="47">
        <f t="shared" si="27"/>
        <v>138.0184331797235</v>
      </c>
      <c r="P70" s="47">
        <f t="shared" si="27"/>
        <v>137.81512605042016</v>
      </c>
      <c r="Q70" s="47">
        <f t="shared" si="27"/>
        <v>137.0023419203747</v>
      </c>
      <c r="R70" s="47">
        <f t="shared" si="27"/>
        <v>136.42857142857142</v>
      </c>
      <c r="S70" s="48">
        <f>+(S65/S67)/7*1000</f>
        <v>134.89461358313818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35C34-F6CA-4A54-AE6D-5B994EF8282A}">
  <dimension ref="A1:AQ239"/>
  <sheetViews>
    <sheetView view="pageBreakPreview" topLeftCell="A30" zoomScale="30" zoomScaleNormal="30" zoomScaleSheetLayoutView="30" workbookViewId="0">
      <selection activeCell="L48" sqref="L48:Q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0" width="24.85546875" style="18" bestFit="1" customWidth="1"/>
    <col min="21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450"/>
      <c r="E3" s="450"/>
      <c r="F3" s="450"/>
      <c r="G3" s="450"/>
      <c r="H3" s="450"/>
      <c r="I3" s="450"/>
      <c r="J3" s="450"/>
      <c r="K3" s="450"/>
      <c r="L3" s="450"/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2"/>
      <c r="Z3" s="2"/>
      <c r="AA3" s="2"/>
      <c r="AB3" s="2"/>
      <c r="AC3" s="2"/>
      <c r="AD3" s="45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0" t="s">
        <v>1</v>
      </c>
      <c r="B9" s="450"/>
      <c r="C9" s="450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0"/>
      <c r="B10" s="450"/>
      <c r="C10" s="4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0" t="s">
        <v>4</v>
      </c>
      <c r="B11" s="450"/>
      <c r="C11" s="450"/>
      <c r="D11" s="1"/>
      <c r="E11" s="448">
        <v>2</v>
      </c>
      <c r="F11" s="1"/>
      <c r="G11" s="1"/>
      <c r="H11" s="1"/>
      <c r="I11" s="1"/>
      <c r="J11" s="1"/>
      <c r="K11" s="461" t="s">
        <v>154</v>
      </c>
      <c r="L11" s="461"/>
      <c r="M11" s="449"/>
      <c r="N11" s="4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0"/>
      <c r="B12" s="450"/>
      <c r="C12" s="450"/>
      <c r="D12" s="1"/>
      <c r="E12" s="5"/>
      <c r="F12" s="1"/>
      <c r="G12" s="1"/>
      <c r="H12" s="1"/>
      <c r="I12" s="1"/>
      <c r="J12" s="1"/>
      <c r="K12" s="449"/>
      <c r="L12" s="449"/>
      <c r="M12" s="449"/>
      <c r="N12" s="4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0"/>
      <c r="B13" s="450"/>
      <c r="C13" s="450"/>
      <c r="D13" s="450"/>
      <c r="E13" s="450"/>
      <c r="F13" s="450"/>
      <c r="G13" s="450"/>
      <c r="H13" s="450"/>
      <c r="I13" s="450"/>
      <c r="J13" s="450"/>
      <c r="K13" s="450"/>
      <c r="L13" s="449"/>
      <c r="M13" s="449"/>
      <c r="N13" s="449"/>
      <c r="O13" s="449"/>
      <c r="P13" s="449"/>
      <c r="Q13" s="449"/>
      <c r="R13" s="449"/>
      <c r="S13" s="449"/>
      <c r="T13" s="449"/>
      <c r="U13" s="449"/>
      <c r="V13" s="449"/>
      <c r="W13" s="1"/>
      <c r="X13" s="1"/>
      <c r="Y13" s="1"/>
    </row>
    <row r="14" spans="1:30" s="3" customFormat="1" ht="27" thickBot="1" x14ac:dyDescent="0.3">
      <c r="A14" s="4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70</v>
      </c>
      <c r="C15" s="467"/>
      <c r="D15" s="467"/>
      <c r="E15" s="467"/>
      <c r="F15" s="467"/>
      <c r="G15" s="468"/>
      <c r="H15" s="475" t="s">
        <v>71</v>
      </c>
      <c r="I15" s="476"/>
      <c r="J15" s="476"/>
      <c r="K15" s="476"/>
      <c r="L15" s="476"/>
      <c r="M15" s="477"/>
      <c r="N15" s="469" t="s">
        <v>8</v>
      </c>
      <c r="O15" s="470"/>
      <c r="P15" s="470"/>
      <c r="Q15" s="470"/>
      <c r="R15" s="470"/>
      <c r="S15" s="471"/>
      <c r="T15" s="12"/>
    </row>
    <row r="16" spans="1:30" ht="39.950000000000003" customHeight="1" x14ac:dyDescent="0.25">
      <c r="A16" s="89" t="s">
        <v>9</v>
      </c>
      <c r="B16" s="213"/>
      <c r="C16" s="214"/>
      <c r="D16" s="130"/>
      <c r="E16" s="215"/>
      <c r="F16" s="227"/>
      <c r="G16" s="131"/>
      <c r="H16" s="130"/>
      <c r="I16" s="215"/>
      <c r="J16" s="215"/>
      <c r="K16" s="215"/>
      <c r="L16" s="215"/>
      <c r="M16" s="215"/>
      <c r="N16" s="129"/>
      <c r="O16" s="130"/>
      <c r="P16" s="130"/>
      <c r="Q16" s="130"/>
      <c r="R16" s="130"/>
      <c r="S16" s="131"/>
      <c r="T16" s="17" t="s">
        <v>10</v>
      </c>
      <c r="V16" s="19"/>
      <c r="W16" s="19"/>
    </row>
    <row r="17" spans="1:32" ht="39.950000000000003" customHeight="1" x14ac:dyDescent="0.25">
      <c r="A17" s="90" t="s">
        <v>11</v>
      </c>
      <c r="B17" s="206">
        <v>1</v>
      </c>
      <c r="C17" s="20">
        <v>2</v>
      </c>
      <c r="D17" s="20" t="s">
        <v>79</v>
      </c>
      <c r="E17" s="20">
        <v>4</v>
      </c>
      <c r="F17" s="121">
        <v>5</v>
      </c>
      <c r="G17" s="21">
        <v>6</v>
      </c>
      <c r="H17" s="20">
        <v>7</v>
      </c>
      <c r="I17" s="20">
        <v>8</v>
      </c>
      <c r="J17" s="20" t="s">
        <v>81</v>
      </c>
      <c r="K17" s="20">
        <v>10</v>
      </c>
      <c r="L17" s="20">
        <v>11</v>
      </c>
      <c r="M17" s="20">
        <v>12</v>
      </c>
      <c r="N17" s="14">
        <v>13</v>
      </c>
      <c r="O17" s="20">
        <v>14</v>
      </c>
      <c r="P17" s="20" t="s">
        <v>82</v>
      </c>
      <c r="Q17" s="20">
        <v>16</v>
      </c>
      <c r="R17" s="20">
        <v>17</v>
      </c>
      <c r="S17" s="21">
        <v>18</v>
      </c>
      <c r="T17" s="17"/>
      <c r="V17" s="2"/>
      <c r="W17" s="19"/>
    </row>
    <row r="18" spans="1:32" ht="39.950000000000003" customHeight="1" x14ac:dyDescent="0.25">
      <c r="A18" s="91" t="s">
        <v>12</v>
      </c>
      <c r="B18" s="76">
        <v>115.60933862891527</v>
      </c>
      <c r="C18" s="23">
        <v>114.49499326187522</v>
      </c>
      <c r="D18" s="23">
        <v>30.194099907379218</v>
      </c>
      <c r="E18" s="23">
        <v>117.02497200824328</v>
      </c>
      <c r="F18" s="122">
        <v>116.39772012748806</v>
      </c>
      <c r="G18" s="24">
        <v>115.93231577968643</v>
      </c>
      <c r="H18" s="23">
        <v>117.38331714754568</v>
      </c>
      <c r="I18" s="23">
        <v>117.55404361400322</v>
      </c>
      <c r="J18" s="23">
        <v>28.808183633408014</v>
      </c>
      <c r="K18" s="23">
        <v>117.86810065408004</v>
      </c>
      <c r="L18" s="23">
        <v>117.54541222092806</v>
      </c>
      <c r="M18" s="23">
        <v>117.42319080396805</v>
      </c>
      <c r="N18" s="22">
        <v>116.42696867430406</v>
      </c>
      <c r="O18" s="23">
        <v>118.71247354675204</v>
      </c>
      <c r="P18" s="23">
        <v>31.223054205952014</v>
      </c>
      <c r="Q18" s="23">
        <v>117.64351960524803</v>
      </c>
      <c r="R18" s="23">
        <v>117.17505209528326</v>
      </c>
      <c r="S18" s="24">
        <v>116.94750980505606</v>
      </c>
      <c r="T18" s="25">
        <f t="shared" ref="T18:T25" si="0">SUM(B18:S18)</f>
        <v>1844.3642657201162</v>
      </c>
      <c r="U18" s="138"/>
      <c r="V18" s="2"/>
      <c r="W18" s="19"/>
    </row>
    <row r="19" spans="1:32" ht="39.950000000000003" customHeight="1" x14ac:dyDescent="0.25">
      <c r="A19" s="92" t="s">
        <v>13</v>
      </c>
      <c r="B19" s="76">
        <v>115.60933862891527</v>
      </c>
      <c r="C19" s="23">
        <v>114.49499326187522</v>
      </c>
      <c r="D19" s="23">
        <v>30.194099907379218</v>
      </c>
      <c r="E19" s="23">
        <v>117.02497200824328</v>
      </c>
      <c r="F19" s="122">
        <v>116.39772012748806</v>
      </c>
      <c r="G19" s="24">
        <v>115.93231577968643</v>
      </c>
      <c r="H19" s="23">
        <v>117.38331714754568</v>
      </c>
      <c r="I19" s="23">
        <v>117.55404361400322</v>
      </c>
      <c r="J19" s="23">
        <v>28.808183633408014</v>
      </c>
      <c r="K19" s="23">
        <v>117.86810065408004</v>
      </c>
      <c r="L19" s="23">
        <v>117.54541222092806</v>
      </c>
      <c r="M19" s="23">
        <v>117.42319080396805</v>
      </c>
      <c r="N19" s="22">
        <v>116.42696867430406</v>
      </c>
      <c r="O19" s="23">
        <v>118.71247354675204</v>
      </c>
      <c r="P19" s="23">
        <v>31.223054205952014</v>
      </c>
      <c r="Q19" s="23">
        <v>117.64351960524803</v>
      </c>
      <c r="R19" s="23">
        <v>117.17505209528326</v>
      </c>
      <c r="S19" s="24">
        <v>116.94750980505606</v>
      </c>
      <c r="T19" s="25">
        <f t="shared" si="0"/>
        <v>1844.3642657201162</v>
      </c>
      <c r="V19" s="2"/>
      <c r="W19" s="19"/>
    </row>
    <row r="20" spans="1:32" ht="39.75" customHeight="1" x14ac:dyDescent="0.25">
      <c r="A20" s="91" t="s">
        <v>14</v>
      </c>
      <c r="B20" s="76">
        <v>114.95786454843399</v>
      </c>
      <c r="C20" s="23">
        <v>113.44304269524994</v>
      </c>
      <c r="D20" s="23">
        <v>29.529800037048329</v>
      </c>
      <c r="E20" s="23">
        <v>116.35217119670276</v>
      </c>
      <c r="F20" s="122">
        <v>115.29603194900483</v>
      </c>
      <c r="G20" s="24">
        <v>115.2643536881255</v>
      </c>
      <c r="H20" s="23">
        <v>116.86235314098178</v>
      </c>
      <c r="I20" s="23">
        <v>117.01190255439874</v>
      </c>
      <c r="J20" s="23">
        <v>28.341446546636803</v>
      </c>
      <c r="K20" s="23">
        <v>117.32195973836804</v>
      </c>
      <c r="L20" s="23">
        <v>117.01535511162884</v>
      </c>
      <c r="M20" s="23">
        <v>116.62856367841282</v>
      </c>
      <c r="N20" s="22">
        <v>115.93785253027843</v>
      </c>
      <c r="O20" s="23">
        <v>118.07341058129927</v>
      </c>
      <c r="P20" s="23">
        <v>30.643098317619206</v>
      </c>
      <c r="Q20" s="23">
        <v>116.32259215790086</v>
      </c>
      <c r="R20" s="23">
        <v>116.07429916188673</v>
      </c>
      <c r="S20" s="24">
        <v>116.38315607797765</v>
      </c>
      <c r="T20" s="25">
        <f t="shared" si="0"/>
        <v>1831.4592537119543</v>
      </c>
      <c r="V20" s="2"/>
      <c r="W20" s="19"/>
    </row>
    <row r="21" spans="1:32" ht="39.950000000000003" customHeight="1" x14ac:dyDescent="0.25">
      <c r="A21" s="92" t="s">
        <v>15</v>
      </c>
      <c r="B21" s="76">
        <v>114.95786454843399</v>
      </c>
      <c r="C21" s="23">
        <v>113.44304269524994</v>
      </c>
      <c r="D21" s="23">
        <v>29.529800037048329</v>
      </c>
      <c r="E21" s="23">
        <v>116.35217119670276</v>
      </c>
      <c r="F21" s="122">
        <v>115.29603194900483</v>
      </c>
      <c r="G21" s="24">
        <v>115.2643536881255</v>
      </c>
      <c r="H21" s="23">
        <v>116.86235314098178</v>
      </c>
      <c r="I21" s="23">
        <v>117.01190255439874</v>
      </c>
      <c r="J21" s="23">
        <v>28.341446546636803</v>
      </c>
      <c r="K21" s="23">
        <v>117.32195973836804</v>
      </c>
      <c r="L21" s="23">
        <v>117.01535511162884</v>
      </c>
      <c r="M21" s="23">
        <v>116.62856367841282</v>
      </c>
      <c r="N21" s="22">
        <v>115.93785253027843</v>
      </c>
      <c r="O21" s="23">
        <v>118.07341058129927</v>
      </c>
      <c r="P21" s="23">
        <v>30.643098317619206</v>
      </c>
      <c r="Q21" s="23">
        <v>116.32259215790086</v>
      </c>
      <c r="R21" s="23">
        <v>116.07429916188673</v>
      </c>
      <c r="S21" s="24">
        <v>116.38315607797765</v>
      </c>
      <c r="T21" s="25">
        <f t="shared" si="0"/>
        <v>1831.4592537119543</v>
      </c>
      <c r="V21" s="2"/>
      <c r="W21" s="19"/>
    </row>
    <row r="22" spans="1:32" ht="39.950000000000003" customHeight="1" x14ac:dyDescent="0.25">
      <c r="A22" s="91" t="s">
        <v>16</v>
      </c>
      <c r="B22" s="76">
        <v>114.95786454843399</v>
      </c>
      <c r="C22" s="23">
        <v>113.44304269524994</v>
      </c>
      <c r="D22" s="23">
        <v>29.529800037048329</v>
      </c>
      <c r="E22" s="23">
        <v>116.35217119670276</v>
      </c>
      <c r="F22" s="122">
        <v>115.29603194900483</v>
      </c>
      <c r="G22" s="24">
        <v>115.2643536881255</v>
      </c>
      <c r="H22" s="23">
        <v>116.86235314098178</v>
      </c>
      <c r="I22" s="23">
        <v>117.01190255439874</v>
      </c>
      <c r="J22" s="23">
        <v>28.341446546636803</v>
      </c>
      <c r="K22" s="23">
        <v>117.32195973836804</v>
      </c>
      <c r="L22" s="23">
        <v>117.01535511162884</v>
      </c>
      <c r="M22" s="23">
        <v>116.62856367841282</v>
      </c>
      <c r="N22" s="22">
        <v>115.93785253027843</v>
      </c>
      <c r="O22" s="23">
        <v>118.07341058129927</v>
      </c>
      <c r="P22" s="23">
        <v>30.643098317619206</v>
      </c>
      <c r="Q22" s="23">
        <v>116.32259215790086</v>
      </c>
      <c r="R22" s="23">
        <v>116.07429916188673</v>
      </c>
      <c r="S22" s="24">
        <v>116.38315607797765</v>
      </c>
      <c r="T22" s="25">
        <f t="shared" si="0"/>
        <v>1831.4592537119543</v>
      </c>
      <c r="V22" s="2"/>
      <c r="W22" s="19"/>
    </row>
    <row r="23" spans="1:32" ht="39.950000000000003" customHeight="1" x14ac:dyDescent="0.25">
      <c r="A23" s="92" t="s">
        <v>17</v>
      </c>
      <c r="B23" s="76">
        <v>114.95786454843399</v>
      </c>
      <c r="C23" s="23">
        <v>113.44304269524994</v>
      </c>
      <c r="D23" s="23">
        <v>29.529800037048329</v>
      </c>
      <c r="E23" s="23">
        <v>116.35217119670276</v>
      </c>
      <c r="F23" s="122">
        <v>115.29603194900483</v>
      </c>
      <c r="G23" s="24">
        <v>115.2643536881255</v>
      </c>
      <c r="H23" s="23">
        <v>116.86235314098178</v>
      </c>
      <c r="I23" s="23">
        <v>117.01190255439874</v>
      </c>
      <c r="J23" s="23">
        <v>28.341446546636803</v>
      </c>
      <c r="K23" s="23">
        <v>117.32195973836804</v>
      </c>
      <c r="L23" s="23">
        <v>117.01535511162884</v>
      </c>
      <c r="M23" s="23">
        <v>116.62856367841282</v>
      </c>
      <c r="N23" s="22">
        <v>115.93785253027843</v>
      </c>
      <c r="O23" s="23">
        <v>118.07341058129927</v>
      </c>
      <c r="P23" s="23">
        <v>30.643098317619206</v>
      </c>
      <c r="Q23" s="23">
        <v>116.32259215790086</v>
      </c>
      <c r="R23" s="23">
        <v>116.07429916188673</v>
      </c>
      <c r="S23" s="24">
        <v>116.38315607797765</v>
      </c>
      <c r="T23" s="25">
        <f t="shared" si="0"/>
        <v>1831.4592537119543</v>
      </c>
      <c r="V23" s="2"/>
      <c r="W23" s="19"/>
    </row>
    <row r="24" spans="1:32" ht="39.950000000000003" customHeight="1" x14ac:dyDescent="0.25">
      <c r="A24" s="91" t="s">
        <v>18</v>
      </c>
      <c r="B24" s="76">
        <v>114.95786454843399</v>
      </c>
      <c r="C24" s="23">
        <v>113.44304269524994</v>
      </c>
      <c r="D24" s="23">
        <v>29.529800037048329</v>
      </c>
      <c r="E24" s="23">
        <v>116.35217119670276</v>
      </c>
      <c r="F24" s="122">
        <v>115.29603194900483</v>
      </c>
      <c r="G24" s="24">
        <v>115.2643536881255</v>
      </c>
      <c r="H24" s="23">
        <v>116.86235314098178</v>
      </c>
      <c r="I24" s="23">
        <v>117.01190255439874</v>
      </c>
      <c r="J24" s="23">
        <v>28.341446546636803</v>
      </c>
      <c r="K24" s="23">
        <v>117.32195973836804</v>
      </c>
      <c r="L24" s="23">
        <v>117.01535511162884</v>
      </c>
      <c r="M24" s="23">
        <v>116.62856367841282</v>
      </c>
      <c r="N24" s="22">
        <v>115.93785253027843</v>
      </c>
      <c r="O24" s="23">
        <v>118.07341058129927</v>
      </c>
      <c r="P24" s="23">
        <v>30.643098317619206</v>
      </c>
      <c r="Q24" s="23">
        <v>116.32259215790086</v>
      </c>
      <c r="R24" s="23">
        <v>116.07429916188673</v>
      </c>
      <c r="S24" s="24">
        <v>116.38315607797765</v>
      </c>
      <c r="T24" s="25">
        <f t="shared" si="0"/>
        <v>1831.4592537119543</v>
      </c>
      <c r="V24" s="2"/>
    </row>
    <row r="25" spans="1:32" ht="41.45" customHeight="1" x14ac:dyDescent="0.25">
      <c r="A25" s="92" t="s">
        <v>10</v>
      </c>
      <c r="B25" s="207">
        <f t="shared" ref="B25:M25" si="1">SUM(B18:B24)</f>
        <v>806.00800000000061</v>
      </c>
      <c r="C25" s="27">
        <f t="shared" si="1"/>
        <v>796.2052000000001</v>
      </c>
      <c r="D25" s="27">
        <f t="shared" si="1"/>
        <v>208.03720000000007</v>
      </c>
      <c r="E25" s="27">
        <f t="shared" si="1"/>
        <v>815.81080000000043</v>
      </c>
      <c r="F25" s="27">
        <f t="shared" si="1"/>
        <v>809.27560000000028</v>
      </c>
      <c r="G25" s="228">
        <f t="shared" si="1"/>
        <v>808.18640000000039</v>
      </c>
      <c r="H25" s="27">
        <f t="shared" si="1"/>
        <v>819.07840000000033</v>
      </c>
      <c r="I25" s="27">
        <f t="shared" si="1"/>
        <v>820.16760000000011</v>
      </c>
      <c r="J25" s="27">
        <f t="shared" si="1"/>
        <v>199.32360000000006</v>
      </c>
      <c r="K25" s="27">
        <f t="shared" si="1"/>
        <v>822.34600000000023</v>
      </c>
      <c r="L25" s="27">
        <f t="shared" si="1"/>
        <v>820.16760000000033</v>
      </c>
      <c r="M25" s="27">
        <f t="shared" si="1"/>
        <v>817.9892000000001</v>
      </c>
      <c r="N25" s="26">
        <f>SUM(N18:N24)</f>
        <v>812.54320000000018</v>
      </c>
      <c r="O25" s="27">
        <f t="shared" ref="O25:Q25" si="2">SUM(O18:O24)</f>
        <v>827.79200000000048</v>
      </c>
      <c r="P25" s="27">
        <f t="shared" si="2"/>
        <v>215.66160000000005</v>
      </c>
      <c r="Q25" s="27">
        <f t="shared" si="2"/>
        <v>816.90000000000043</v>
      </c>
      <c r="R25" s="27">
        <f>SUM(R18:R24)</f>
        <v>814.72160000000031</v>
      </c>
      <c r="S25" s="28">
        <f t="shared" ref="S25" si="3">SUM(S18:S24)</f>
        <v>815.81080000000043</v>
      </c>
      <c r="T25" s="25">
        <f t="shared" si="0"/>
        <v>12846.024800000005</v>
      </c>
    </row>
    <row r="26" spans="1:32" s="2" customFormat="1" ht="36.75" customHeight="1" x14ac:dyDescent="0.25">
      <c r="A26" s="93" t="s">
        <v>19</v>
      </c>
      <c r="B26" s="208">
        <v>155.60000000000005</v>
      </c>
      <c r="C26" s="30">
        <v>155.60000000000005</v>
      </c>
      <c r="D26" s="30">
        <v>155.60000000000005</v>
      </c>
      <c r="E26" s="30">
        <v>155.60000000000005</v>
      </c>
      <c r="F26" s="30">
        <v>155.60000000000005</v>
      </c>
      <c r="G26" s="229">
        <v>155.60000000000005</v>
      </c>
      <c r="H26" s="30">
        <v>155.60000000000005</v>
      </c>
      <c r="I26" s="30">
        <v>155.60000000000005</v>
      </c>
      <c r="J26" s="30">
        <v>155.60000000000005</v>
      </c>
      <c r="K26" s="30">
        <v>155.60000000000005</v>
      </c>
      <c r="L26" s="30">
        <v>155.60000000000005</v>
      </c>
      <c r="M26" s="30">
        <v>155.60000000000005</v>
      </c>
      <c r="N26" s="29">
        <v>155.60000000000005</v>
      </c>
      <c r="O26" s="30">
        <v>155.60000000000005</v>
      </c>
      <c r="P26" s="30">
        <v>155.60000000000005</v>
      </c>
      <c r="Q26" s="30">
        <v>155.60000000000005</v>
      </c>
      <c r="R26" s="30">
        <v>155.60000000000005</v>
      </c>
      <c r="S26" s="31">
        <v>155.60000000000005</v>
      </c>
      <c r="T26" s="32">
        <f>+((T25/T27)/7)*1000</f>
        <v>155.60000000000005</v>
      </c>
    </row>
    <row r="27" spans="1:32" s="2" customFormat="1" ht="33" customHeight="1" x14ac:dyDescent="0.25">
      <c r="A27" s="94" t="s">
        <v>20</v>
      </c>
      <c r="B27" s="209">
        <v>740</v>
      </c>
      <c r="C27" s="34">
        <v>731</v>
      </c>
      <c r="D27" s="34">
        <v>191</v>
      </c>
      <c r="E27" s="34">
        <v>749</v>
      </c>
      <c r="F27" s="34">
        <v>743</v>
      </c>
      <c r="G27" s="230">
        <v>742</v>
      </c>
      <c r="H27" s="34">
        <v>752</v>
      </c>
      <c r="I27" s="34">
        <v>753</v>
      </c>
      <c r="J27" s="34">
        <v>183</v>
      </c>
      <c r="K27" s="34">
        <v>755</v>
      </c>
      <c r="L27" s="34">
        <v>753</v>
      </c>
      <c r="M27" s="34">
        <v>751</v>
      </c>
      <c r="N27" s="33">
        <v>746</v>
      </c>
      <c r="O27" s="34">
        <v>760</v>
      </c>
      <c r="P27" s="34">
        <v>198</v>
      </c>
      <c r="Q27" s="34">
        <v>750</v>
      </c>
      <c r="R27" s="34">
        <v>748</v>
      </c>
      <c r="S27" s="35">
        <v>749</v>
      </c>
      <c r="T27" s="36">
        <f>SUM(B27:S27)</f>
        <v>11794</v>
      </c>
      <c r="U27" s="2">
        <f>((T25*1000)/T27)/7</f>
        <v>155.60000000000005</v>
      </c>
    </row>
    <row r="28" spans="1:32" s="2" customFormat="1" ht="33" customHeight="1" x14ac:dyDescent="0.25">
      <c r="A28" s="95" t="s">
        <v>21</v>
      </c>
      <c r="B28" s="37">
        <f t="shared" ref="B28:S28" si="4">((B27*B26)*7/1000-B18-B19)/5</f>
        <v>114.95786454843399</v>
      </c>
      <c r="C28" s="84">
        <f t="shared" si="4"/>
        <v>113.44304269524994</v>
      </c>
      <c r="D28" s="84">
        <f t="shared" si="4"/>
        <v>29.529800037048329</v>
      </c>
      <c r="E28" s="84">
        <f t="shared" si="4"/>
        <v>116.35217119670276</v>
      </c>
      <c r="F28" s="84">
        <f t="shared" si="4"/>
        <v>115.29603194900483</v>
      </c>
      <c r="G28" s="84">
        <f t="shared" si="4"/>
        <v>115.2643536881255</v>
      </c>
      <c r="H28" s="84">
        <f t="shared" si="4"/>
        <v>116.86235314098178</v>
      </c>
      <c r="I28" s="84">
        <f t="shared" si="4"/>
        <v>117.01190255439874</v>
      </c>
      <c r="J28" s="84">
        <f t="shared" si="4"/>
        <v>28.341446546636803</v>
      </c>
      <c r="K28" s="84">
        <f t="shared" si="4"/>
        <v>117.32195973836804</v>
      </c>
      <c r="L28" s="84">
        <f t="shared" si="4"/>
        <v>117.01535511162884</v>
      </c>
      <c r="M28" s="84">
        <f t="shared" si="4"/>
        <v>116.62856367841282</v>
      </c>
      <c r="N28" s="84">
        <f t="shared" si="4"/>
        <v>115.93785253027843</v>
      </c>
      <c r="O28" s="84">
        <f t="shared" si="4"/>
        <v>118.07341058129927</v>
      </c>
      <c r="P28" s="84">
        <f t="shared" si="4"/>
        <v>30.643098317619206</v>
      </c>
      <c r="Q28" s="84">
        <f t="shared" si="4"/>
        <v>116.32259215790086</v>
      </c>
      <c r="R28" s="84">
        <f t="shared" si="4"/>
        <v>116.07429916188673</v>
      </c>
      <c r="S28" s="231">
        <f t="shared" si="4"/>
        <v>116.38315607797765</v>
      </c>
      <c r="T28" s="40"/>
    </row>
    <row r="29" spans="1:32" ht="33.75" customHeight="1" x14ac:dyDescent="0.25">
      <c r="A29" s="96" t="s">
        <v>22</v>
      </c>
      <c r="B29" s="211">
        <f t="shared" ref="B29:D29" si="5">((B27*B26)*7)/1000</f>
        <v>806.00800000000038</v>
      </c>
      <c r="C29" s="42">
        <f t="shared" si="5"/>
        <v>796.20520000000022</v>
      </c>
      <c r="D29" s="42">
        <f t="shared" si="5"/>
        <v>208.03720000000007</v>
      </c>
      <c r="E29" s="42">
        <f>((E27*E26)*7)/1000</f>
        <v>815.81080000000031</v>
      </c>
      <c r="F29" s="42">
        <f>((F27*F26)*7)/1000</f>
        <v>809.27560000000017</v>
      </c>
      <c r="G29" s="232">
        <f>((G27*G26)*7)/1000</f>
        <v>808.18640000000028</v>
      </c>
      <c r="H29" s="42">
        <f t="shared" ref="H29" si="6">((H27*H26)*7)/1000</f>
        <v>819.07840000000022</v>
      </c>
      <c r="I29" s="42">
        <f>((I27*I26)*7)/1000</f>
        <v>820.16760000000022</v>
      </c>
      <c r="J29" s="42">
        <f t="shared" ref="J29:M29" si="7">((J27*J26)*7)/1000</f>
        <v>199.32360000000006</v>
      </c>
      <c r="K29" s="42">
        <f t="shared" si="7"/>
        <v>822.34600000000034</v>
      </c>
      <c r="L29" s="42">
        <f t="shared" si="7"/>
        <v>820.16760000000022</v>
      </c>
      <c r="M29" s="42">
        <f t="shared" si="7"/>
        <v>817.98920000000021</v>
      </c>
      <c r="N29" s="41">
        <f>((N27*N26)*7)/1000</f>
        <v>812.54320000000018</v>
      </c>
      <c r="O29" s="42">
        <f>((O27*O26)*7)/1000</f>
        <v>827.79200000000037</v>
      </c>
      <c r="P29" s="42">
        <f t="shared" ref="P29:S29" si="8">((P27*P26)*7)/1000</f>
        <v>215.66160000000008</v>
      </c>
      <c r="Q29" s="42">
        <f t="shared" si="8"/>
        <v>816.90000000000032</v>
      </c>
      <c r="R29" s="43">
        <f t="shared" si="8"/>
        <v>814.72160000000019</v>
      </c>
      <c r="S29" s="44">
        <f t="shared" si="8"/>
        <v>815.81080000000031</v>
      </c>
      <c r="T29" s="45"/>
    </row>
    <row r="30" spans="1:32" ht="33.75" customHeight="1" thickBot="1" x14ac:dyDescent="0.3">
      <c r="A30" s="97" t="s">
        <v>23</v>
      </c>
      <c r="B30" s="212">
        <f t="shared" ref="B30:D30" si="9">+(B25/B27)/7*1000</f>
        <v>155.60000000000014</v>
      </c>
      <c r="C30" s="47">
        <f t="shared" si="9"/>
        <v>155.60000000000002</v>
      </c>
      <c r="D30" s="47">
        <f t="shared" si="9"/>
        <v>155.60000000000005</v>
      </c>
      <c r="E30" s="47">
        <f>+(E25/E27)/7*1000</f>
        <v>155.60000000000011</v>
      </c>
      <c r="F30" s="47">
        <f t="shared" ref="F30:H30" si="10">+(F25/F27)/7*1000</f>
        <v>155.60000000000005</v>
      </c>
      <c r="G30" s="233">
        <f t="shared" si="10"/>
        <v>155.60000000000011</v>
      </c>
      <c r="H30" s="47">
        <f t="shared" si="10"/>
        <v>155.60000000000005</v>
      </c>
      <c r="I30" s="47">
        <f>+(I25/I27)/7*1000</f>
        <v>155.60000000000002</v>
      </c>
      <c r="J30" s="47">
        <f t="shared" ref="J30:M30" si="11">+(J25/J27)/7*1000</f>
        <v>155.60000000000005</v>
      </c>
      <c r="K30" s="47">
        <f t="shared" si="11"/>
        <v>155.60000000000005</v>
      </c>
      <c r="L30" s="47">
        <f t="shared" si="11"/>
        <v>155.60000000000005</v>
      </c>
      <c r="M30" s="47">
        <f t="shared" si="11"/>
        <v>155.60000000000002</v>
      </c>
      <c r="N30" s="46">
        <f>+(N25/N27)/7*1000</f>
        <v>155.60000000000002</v>
      </c>
      <c r="O30" s="47">
        <f t="shared" ref="O30:S30" si="12">+(O25/O27)/7*1000</f>
        <v>155.60000000000011</v>
      </c>
      <c r="P30" s="47">
        <f t="shared" si="12"/>
        <v>155.60000000000002</v>
      </c>
      <c r="Q30" s="47">
        <f t="shared" si="12"/>
        <v>155.60000000000011</v>
      </c>
      <c r="R30" s="47">
        <f t="shared" si="12"/>
        <v>155.60000000000005</v>
      </c>
      <c r="S30" s="48">
        <f t="shared" si="12"/>
        <v>155.60000000000011</v>
      </c>
      <c r="T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8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2" t="s">
        <v>8</v>
      </c>
      <c r="M36" s="453"/>
      <c r="N36" s="453"/>
      <c r="O36" s="453"/>
      <c r="P36" s="453"/>
      <c r="Q36" s="454"/>
      <c r="R36" s="111"/>
      <c r="S36" s="54"/>
      <c r="T36" s="54"/>
      <c r="U36" s="3"/>
      <c r="V36" s="3"/>
      <c r="W36" s="55"/>
      <c r="X36" s="3"/>
      <c r="Y36" s="54"/>
      <c r="Z36" s="54"/>
      <c r="AA36" s="54"/>
      <c r="AB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5"/>
      <c r="R37" s="100" t="s">
        <v>10</v>
      </c>
      <c r="S37" s="57"/>
      <c r="T37" s="57"/>
      <c r="U37" s="58"/>
      <c r="V37" s="3"/>
      <c r="W37" s="3"/>
      <c r="X37" s="55"/>
      <c r="Y37" s="3"/>
      <c r="Z37" s="54"/>
      <c r="AA37" s="54"/>
      <c r="AB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/>
      <c r="P38" s="56">
        <v>4</v>
      </c>
      <c r="Q38" s="56">
        <v>5</v>
      </c>
      <c r="R38" s="100"/>
      <c r="S38" s="57"/>
      <c r="T38" s="57"/>
      <c r="U38" s="59"/>
      <c r="V38" s="2"/>
      <c r="W38" s="60"/>
      <c r="X38" s="60"/>
      <c r="Y38" s="2"/>
      <c r="Z38" s="2"/>
      <c r="AA38" s="2"/>
      <c r="AB38" s="2"/>
    </row>
    <row r="39" spans="1:30" ht="33.75" customHeight="1" x14ac:dyDescent="0.25">
      <c r="A39" s="91" t="s">
        <v>12</v>
      </c>
      <c r="B39" s="22">
        <v>96.342400000000012</v>
      </c>
      <c r="C39" s="79">
        <v>96.186000000000007</v>
      </c>
      <c r="D39" s="79">
        <v>23.616400000000002</v>
      </c>
      <c r="E39" s="79">
        <v>93.996400000000008</v>
      </c>
      <c r="F39" s="79">
        <v>91.963200000000001</v>
      </c>
      <c r="G39" s="79">
        <v>94.778400000000005</v>
      </c>
      <c r="H39" s="79"/>
      <c r="I39" s="101">
        <f t="shared" ref="I39:I46" si="13">SUM(B39:H39)</f>
        <v>496.88280000000009</v>
      </c>
      <c r="J39" s="138"/>
      <c r="K39" s="91" t="s">
        <v>12</v>
      </c>
      <c r="L39" s="79">
        <v>7.2</v>
      </c>
      <c r="M39" s="79">
        <v>6.6</v>
      </c>
      <c r="N39" s="79">
        <v>1.6</v>
      </c>
      <c r="O39" s="79">
        <v>7.1</v>
      </c>
      <c r="P39" s="79">
        <v>6.8</v>
      </c>
      <c r="Q39" s="79">
        <v>6.7</v>
      </c>
      <c r="R39" s="101">
        <f t="shared" ref="R39:R46" si="14">SUM(L39:Q39)</f>
        <v>36</v>
      </c>
      <c r="S39" s="2"/>
      <c r="T39" s="61"/>
      <c r="U39" s="62"/>
      <c r="V39" s="2"/>
      <c r="W39" s="60"/>
      <c r="X39" s="60"/>
      <c r="Y39" s="2"/>
      <c r="Z39" s="2"/>
      <c r="AA39" s="2"/>
      <c r="AB39" s="2"/>
    </row>
    <row r="40" spans="1:30" ht="33.75" customHeight="1" x14ac:dyDescent="0.25">
      <c r="A40" s="92" t="s">
        <v>13</v>
      </c>
      <c r="B40" s="22">
        <v>96.342400000000012</v>
      </c>
      <c r="C40" s="79">
        <v>96.186000000000007</v>
      </c>
      <c r="D40" s="79">
        <v>23.616400000000002</v>
      </c>
      <c r="E40" s="79">
        <v>93.996400000000008</v>
      </c>
      <c r="F40" s="79">
        <v>91.963200000000001</v>
      </c>
      <c r="G40" s="79">
        <v>94.778400000000005</v>
      </c>
      <c r="H40" s="79"/>
      <c r="I40" s="101">
        <f t="shared" si="13"/>
        <v>496.88280000000009</v>
      </c>
      <c r="J40" s="2"/>
      <c r="K40" s="92" t="s">
        <v>13</v>
      </c>
      <c r="L40" s="79">
        <v>7.2</v>
      </c>
      <c r="M40" s="79">
        <v>6.6</v>
      </c>
      <c r="N40" s="79">
        <v>1.6</v>
      </c>
      <c r="O40" s="79">
        <v>7.1</v>
      </c>
      <c r="P40" s="79">
        <v>6.8</v>
      </c>
      <c r="Q40" s="79">
        <v>6.7</v>
      </c>
      <c r="R40" s="101">
        <f t="shared" si="14"/>
        <v>36</v>
      </c>
      <c r="S40" s="2"/>
      <c r="T40" s="61"/>
      <c r="U40" s="59"/>
      <c r="V40" s="2"/>
      <c r="W40" s="60"/>
      <c r="X40" s="60"/>
      <c r="Y40" s="2"/>
      <c r="Z40" s="2"/>
      <c r="AA40" s="2"/>
      <c r="AB40" s="2"/>
    </row>
    <row r="41" spans="1:30" ht="33.75" customHeight="1" x14ac:dyDescent="0.25">
      <c r="A41" s="91" t="s">
        <v>14</v>
      </c>
      <c r="B41" s="22"/>
      <c r="C41" s="79"/>
      <c r="D41" s="79"/>
      <c r="E41" s="79"/>
      <c r="F41" s="79"/>
      <c r="G41" s="79"/>
      <c r="H41" s="23"/>
      <c r="I41" s="101">
        <f t="shared" si="13"/>
        <v>0</v>
      </c>
      <c r="J41" s="2"/>
      <c r="K41" s="91" t="s">
        <v>14</v>
      </c>
      <c r="L41" s="79">
        <v>7.1</v>
      </c>
      <c r="M41" s="79">
        <v>6.6</v>
      </c>
      <c r="N41" s="79">
        <v>1.6</v>
      </c>
      <c r="O41" s="79">
        <v>6.9</v>
      </c>
      <c r="P41" s="79">
        <v>6.7</v>
      </c>
      <c r="Q41" s="79">
        <v>6.6</v>
      </c>
      <c r="R41" s="101">
        <f t="shared" si="14"/>
        <v>35.5</v>
      </c>
      <c r="S41" s="2"/>
      <c r="T41" s="13"/>
      <c r="U41" s="13"/>
      <c r="V41" s="13"/>
      <c r="W41" s="13"/>
      <c r="X41" s="13"/>
      <c r="Y41" s="13"/>
      <c r="Z41" s="2"/>
      <c r="AA41" s="2"/>
      <c r="AB41" s="2"/>
    </row>
    <row r="42" spans="1:30" ht="33.75" customHeight="1" x14ac:dyDescent="0.25">
      <c r="A42" s="92" t="s">
        <v>15</v>
      </c>
      <c r="B42" s="22"/>
      <c r="C42" s="79"/>
      <c r="D42" s="79"/>
      <c r="E42" s="79"/>
      <c r="F42" s="79"/>
      <c r="G42" s="79"/>
      <c r="H42" s="79"/>
      <c r="I42" s="101">
        <f t="shared" si="13"/>
        <v>0</v>
      </c>
      <c r="J42" s="2"/>
      <c r="K42" s="92" t="s">
        <v>15</v>
      </c>
      <c r="L42" s="79">
        <v>7.5</v>
      </c>
      <c r="M42" s="79">
        <v>7.4</v>
      </c>
      <c r="N42" s="79">
        <v>1.7</v>
      </c>
      <c r="O42" s="79">
        <v>7</v>
      </c>
      <c r="P42" s="79">
        <v>6</v>
      </c>
      <c r="Q42" s="79">
        <v>6.2</v>
      </c>
      <c r="R42" s="101">
        <f t="shared" si="14"/>
        <v>35.800000000000004</v>
      </c>
      <c r="S42" s="2"/>
      <c r="T42" s="61"/>
      <c r="U42" s="52"/>
      <c r="V42" s="2"/>
      <c r="W42" s="60"/>
      <c r="X42" s="60"/>
      <c r="Y42" s="2"/>
      <c r="Z42" s="2"/>
      <c r="AA42" s="2"/>
      <c r="AB42" s="2"/>
    </row>
    <row r="43" spans="1:30" ht="33.75" customHeight="1" x14ac:dyDescent="0.25">
      <c r="A43" s="91" t="s">
        <v>16</v>
      </c>
      <c r="B43" s="22"/>
      <c r="C43" s="79"/>
      <c r="D43" s="79"/>
      <c r="E43" s="79"/>
      <c r="F43" s="79"/>
      <c r="G43" s="79"/>
      <c r="H43" s="79"/>
      <c r="I43" s="101">
        <f t="shared" si="13"/>
        <v>0</v>
      </c>
      <c r="J43" s="2"/>
      <c r="K43" s="91" t="s">
        <v>16</v>
      </c>
      <c r="L43" s="79">
        <v>7.6</v>
      </c>
      <c r="M43" s="79">
        <v>7.4</v>
      </c>
      <c r="N43" s="79">
        <v>1.7</v>
      </c>
      <c r="O43" s="79">
        <v>7</v>
      </c>
      <c r="P43" s="79">
        <v>6</v>
      </c>
      <c r="Q43" s="79">
        <v>6.2</v>
      </c>
      <c r="R43" s="101">
        <f t="shared" si="14"/>
        <v>35.9</v>
      </c>
      <c r="S43" s="2"/>
      <c r="T43" s="61"/>
      <c r="U43" s="52"/>
      <c r="V43" s="2"/>
      <c r="W43" s="60"/>
      <c r="X43" s="60"/>
      <c r="Y43" s="2"/>
      <c r="Z43" s="2"/>
      <c r="AA43" s="2"/>
      <c r="AB43" s="2"/>
    </row>
    <row r="44" spans="1:30" ht="33.75" customHeight="1" x14ac:dyDescent="0.25">
      <c r="A44" s="92" t="s">
        <v>17</v>
      </c>
      <c r="B44" s="22"/>
      <c r="C44" s="79"/>
      <c r="D44" s="79"/>
      <c r="E44" s="79"/>
      <c r="F44" s="79"/>
      <c r="G44" s="79"/>
      <c r="H44" s="79"/>
      <c r="I44" s="101">
        <f t="shared" si="13"/>
        <v>0</v>
      </c>
      <c r="J44" s="2"/>
      <c r="K44" s="92" t="s">
        <v>17</v>
      </c>
      <c r="L44" s="79">
        <v>7.6</v>
      </c>
      <c r="M44" s="79">
        <v>7.4</v>
      </c>
      <c r="N44" s="79">
        <v>1.7</v>
      </c>
      <c r="O44" s="79">
        <v>7</v>
      </c>
      <c r="P44" s="79">
        <v>6</v>
      </c>
      <c r="Q44" s="79">
        <v>6.2</v>
      </c>
      <c r="R44" s="101">
        <f t="shared" si="14"/>
        <v>35.9</v>
      </c>
      <c r="S44" s="2"/>
      <c r="T44" s="534"/>
      <c r="U44" s="13"/>
      <c r="V44" s="13"/>
      <c r="W44" s="13"/>
      <c r="X44" s="13"/>
      <c r="Y44" s="13"/>
      <c r="Z44" s="2"/>
      <c r="AA44" s="2"/>
      <c r="AB44" s="2"/>
    </row>
    <row r="45" spans="1:30" ht="33.75" customHeight="1" x14ac:dyDescent="0.25">
      <c r="A45" s="91" t="s">
        <v>18</v>
      </c>
      <c r="B45" s="22"/>
      <c r="C45" s="79"/>
      <c r="D45" s="79"/>
      <c r="E45" s="79"/>
      <c r="F45" s="79"/>
      <c r="G45" s="79"/>
      <c r="H45" s="79"/>
      <c r="I45" s="101">
        <f t="shared" si="13"/>
        <v>0</v>
      </c>
      <c r="J45" s="2"/>
      <c r="K45" s="91" t="s">
        <v>18</v>
      </c>
      <c r="L45" s="79">
        <v>7.6</v>
      </c>
      <c r="M45" s="79">
        <v>7.5</v>
      </c>
      <c r="N45" s="79">
        <v>1.7</v>
      </c>
      <c r="O45" s="79">
        <v>7</v>
      </c>
      <c r="P45" s="79">
        <v>6</v>
      </c>
      <c r="Q45" s="79">
        <v>6.2</v>
      </c>
      <c r="R45" s="101">
        <f t="shared" si="14"/>
        <v>36</v>
      </c>
      <c r="S45" s="2"/>
      <c r="T45" s="61"/>
      <c r="U45" s="52"/>
      <c r="V45" s="2"/>
      <c r="W45" s="60"/>
      <c r="X45" s="60"/>
      <c r="Y45" s="2"/>
      <c r="Z45" s="2"/>
      <c r="AA45" s="2"/>
      <c r="AB45" s="2"/>
    </row>
    <row r="46" spans="1:30" ht="33.75" customHeight="1" x14ac:dyDescent="0.25">
      <c r="A46" s="92" t="s">
        <v>10</v>
      </c>
      <c r="B46" s="81">
        <f t="shared" ref="B46:H46" si="15">SUM(B39:B45)</f>
        <v>192.68480000000002</v>
      </c>
      <c r="C46" s="27">
        <f t="shared" si="15"/>
        <v>192.37200000000001</v>
      </c>
      <c r="D46" s="27">
        <f t="shared" si="15"/>
        <v>47.232800000000005</v>
      </c>
      <c r="E46" s="27">
        <f t="shared" si="15"/>
        <v>187.99280000000002</v>
      </c>
      <c r="F46" s="27">
        <f t="shared" si="15"/>
        <v>183.9264</v>
      </c>
      <c r="G46" s="27">
        <f t="shared" si="15"/>
        <v>189.55680000000001</v>
      </c>
      <c r="H46" s="27">
        <f t="shared" si="15"/>
        <v>0</v>
      </c>
      <c r="I46" s="101">
        <f t="shared" si="13"/>
        <v>993.76560000000018</v>
      </c>
      <c r="K46" s="77" t="s">
        <v>10</v>
      </c>
      <c r="L46" s="81">
        <f t="shared" ref="L46:Q46" si="16">SUM(L39:L45)</f>
        <v>51.800000000000004</v>
      </c>
      <c r="M46" s="27">
        <f t="shared" si="16"/>
        <v>49.499999999999993</v>
      </c>
      <c r="N46" s="27">
        <f t="shared" si="16"/>
        <v>11.6</v>
      </c>
      <c r="O46" s="27">
        <f t="shared" si="16"/>
        <v>49.1</v>
      </c>
      <c r="P46" s="27">
        <f t="shared" si="16"/>
        <v>44.3</v>
      </c>
      <c r="Q46" s="27">
        <f t="shared" si="16"/>
        <v>44.800000000000004</v>
      </c>
      <c r="R46" s="101">
        <f t="shared" si="14"/>
        <v>251.10000000000002</v>
      </c>
      <c r="S46" s="61"/>
      <c r="T46" s="61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3" t="s">
        <v>19</v>
      </c>
      <c r="B47" s="82">
        <v>156.4</v>
      </c>
      <c r="C47" s="30">
        <v>156.4</v>
      </c>
      <c r="D47" s="30">
        <v>156.4</v>
      </c>
      <c r="E47" s="30">
        <v>156.4</v>
      </c>
      <c r="F47" s="30">
        <v>156.4</v>
      </c>
      <c r="G47" s="30">
        <v>156.4</v>
      </c>
      <c r="H47" s="30"/>
      <c r="I47" s="102">
        <f>+((I46/I48)/7)*1000</f>
        <v>44.68571428571429</v>
      </c>
      <c r="K47" s="110" t="s">
        <v>19</v>
      </c>
      <c r="L47" s="82">
        <v>137.5</v>
      </c>
      <c r="M47" s="30">
        <v>136</v>
      </c>
      <c r="N47" s="30">
        <v>137.5</v>
      </c>
      <c r="O47" s="30">
        <v>137.5</v>
      </c>
      <c r="P47" s="30">
        <v>135.5</v>
      </c>
      <c r="Q47" s="30">
        <v>132.5</v>
      </c>
      <c r="R47" s="102">
        <f>+((R46/R48)/7)*1000</f>
        <v>136.39326453014669</v>
      </c>
      <c r="S47" s="63"/>
      <c r="T47" s="63"/>
    </row>
    <row r="48" spans="1:30" ht="33.75" customHeight="1" x14ac:dyDescent="0.25">
      <c r="A48" s="94" t="s">
        <v>20</v>
      </c>
      <c r="B48" s="83">
        <v>616</v>
      </c>
      <c r="C48" s="34">
        <v>615</v>
      </c>
      <c r="D48" s="34">
        <v>151</v>
      </c>
      <c r="E48" s="34">
        <v>601</v>
      </c>
      <c r="F48" s="34">
        <v>588</v>
      </c>
      <c r="G48" s="34">
        <v>606</v>
      </c>
      <c r="H48" s="34"/>
      <c r="I48" s="103">
        <f>SUM(B48:H48)</f>
        <v>3177</v>
      </c>
      <c r="J48" s="64"/>
      <c r="K48" s="94" t="s">
        <v>20</v>
      </c>
      <c r="L48" s="106">
        <v>54</v>
      </c>
      <c r="M48" s="65">
        <v>54</v>
      </c>
      <c r="N48" s="65">
        <v>12</v>
      </c>
      <c r="O48" s="65">
        <v>53</v>
      </c>
      <c r="P48" s="65">
        <v>44</v>
      </c>
      <c r="Q48" s="65">
        <v>46</v>
      </c>
      <c r="R48" s="112">
        <f>SUM(L48:Q48)</f>
        <v>263</v>
      </c>
      <c r="S48" s="66"/>
      <c r="T48" s="66"/>
    </row>
    <row r="49" spans="1:43" ht="33.75" customHeight="1" x14ac:dyDescent="0.25">
      <c r="A49" s="95" t="s">
        <v>21</v>
      </c>
      <c r="B49" s="84">
        <f t="shared" ref="B49:H49" si="17">((B48*B47)*7/1000/7)</f>
        <v>96.342400000000012</v>
      </c>
      <c r="C49" s="38">
        <f t="shared" si="17"/>
        <v>96.186000000000007</v>
      </c>
      <c r="D49" s="38">
        <f t="shared" si="17"/>
        <v>23.616400000000002</v>
      </c>
      <c r="E49" s="38">
        <f t="shared" si="17"/>
        <v>93.996400000000008</v>
      </c>
      <c r="F49" s="38">
        <f t="shared" si="17"/>
        <v>91.963200000000001</v>
      </c>
      <c r="G49" s="38">
        <f t="shared" si="17"/>
        <v>94.778400000000005</v>
      </c>
      <c r="H49" s="38">
        <f t="shared" si="17"/>
        <v>0</v>
      </c>
      <c r="I49" s="104">
        <f>((I46*1000)/I48)/7</f>
        <v>44.685714285714297</v>
      </c>
      <c r="K49" s="95" t="s">
        <v>21</v>
      </c>
      <c r="L49" s="84">
        <f t="shared" ref="L49:Q49" si="18">((L48*L47)*7/1000-L39-L40)/5</f>
        <v>7.5149999999999988</v>
      </c>
      <c r="M49" s="38">
        <f t="shared" si="18"/>
        <v>7.6415999999999995</v>
      </c>
      <c r="N49" s="38">
        <f t="shared" si="18"/>
        <v>1.6700000000000004</v>
      </c>
      <c r="O49" s="38">
        <f t="shared" si="18"/>
        <v>7.3624999999999998</v>
      </c>
      <c r="P49" s="38">
        <f t="shared" si="18"/>
        <v>5.6268000000000011</v>
      </c>
      <c r="Q49" s="38">
        <f t="shared" si="18"/>
        <v>5.8529999999999998</v>
      </c>
      <c r="R49" s="113">
        <f>((R46*1000)/R48)/7</f>
        <v>136.39326453014669</v>
      </c>
      <c r="S49" s="66"/>
      <c r="T49" s="66"/>
    </row>
    <row r="50" spans="1:43" ht="33.75" customHeight="1" x14ac:dyDescent="0.25">
      <c r="A50" s="96" t="s">
        <v>22</v>
      </c>
      <c r="B50" s="85">
        <f t="shared" ref="B50:H50" si="19">((B48*B47)*7)/1000</f>
        <v>674.3968000000001</v>
      </c>
      <c r="C50" s="42">
        <f t="shared" si="19"/>
        <v>673.30200000000002</v>
      </c>
      <c r="D50" s="42">
        <f t="shared" si="19"/>
        <v>165.31480000000002</v>
      </c>
      <c r="E50" s="42">
        <f t="shared" si="19"/>
        <v>657.97480000000007</v>
      </c>
      <c r="F50" s="42">
        <f t="shared" si="19"/>
        <v>643.74239999999998</v>
      </c>
      <c r="G50" s="42">
        <f t="shared" si="19"/>
        <v>663.44880000000001</v>
      </c>
      <c r="H50" s="42">
        <f t="shared" si="19"/>
        <v>0</v>
      </c>
      <c r="I50" s="87"/>
      <c r="K50" s="96" t="s">
        <v>22</v>
      </c>
      <c r="L50" s="85">
        <f t="shared" ref="L50:Q50" si="20">((L48*L47)*7)/1000</f>
        <v>51.975000000000001</v>
      </c>
      <c r="M50" s="42">
        <f t="shared" si="20"/>
        <v>51.408000000000001</v>
      </c>
      <c r="N50" s="42">
        <f t="shared" si="20"/>
        <v>11.55</v>
      </c>
      <c r="O50" s="42">
        <f t="shared" si="20"/>
        <v>51.012500000000003</v>
      </c>
      <c r="P50" s="42">
        <f t="shared" si="20"/>
        <v>41.734000000000002</v>
      </c>
      <c r="Q50" s="42">
        <f t="shared" si="20"/>
        <v>42.664999999999999</v>
      </c>
      <c r="R50" s="114"/>
    </row>
    <row r="51" spans="1:43" ht="33.75" customHeight="1" thickBot="1" x14ac:dyDescent="0.3">
      <c r="A51" s="97" t="s">
        <v>23</v>
      </c>
      <c r="B51" s="86">
        <f t="shared" ref="B51:H51" si="21">+(B46/B48)/7*1000</f>
        <v>44.68571428571429</v>
      </c>
      <c r="C51" s="47">
        <f t="shared" si="21"/>
        <v>44.68571428571429</v>
      </c>
      <c r="D51" s="47">
        <f t="shared" si="21"/>
        <v>44.68571428571429</v>
      </c>
      <c r="E51" s="47">
        <f t="shared" si="21"/>
        <v>44.68571428571429</v>
      </c>
      <c r="F51" s="47">
        <f t="shared" si="21"/>
        <v>44.68571428571429</v>
      </c>
      <c r="G51" s="47">
        <f t="shared" si="21"/>
        <v>44.68571428571429</v>
      </c>
      <c r="H51" s="47" t="e">
        <f t="shared" si="21"/>
        <v>#DIV/0!</v>
      </c>
      <c r="I51" s="105"/>
      <c r="J51" s="50"/>
      <c r="K51" s="97" t="s">
        <v>23</v>
      </c>
      <c r="L51" s="86">
        <f t="shared" ref="L51:Q51" si="22">+(L46/L48)/7*1000</f>
        <v>137.03703703703704</v>
      </c>
      <c r="M51" s="47">
        <f t="shared" si="22"/>
        <v>130.95238095238093</v>
      </c>
      <c r="N51" s="47">
        <f t="shared" si="22"/>
        <v>138.0952380952381</v>
      </c>
      <c r="O51" s="47">
        <f t="shared" si="22"/>
        <v>132.34501347708897</v>
      </c>
      <c r="P51" s="47">
        <f t="shared" si="22"/>
        <v>143.83116883116884</v>
      </c>
      <c r="Q51" s="47">
        <f t="shared" si="22"/>
        <v>139.13043478260869</v>
      </c>
      <c r="R51" s="48"/>
      <c r="S51" s="51"/>
      <c r="T51" s="51"/>
    </row>
    <row r="52" spans="1:43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43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43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43" s="217" customFormat="1" ht="33.75" customHeight="1" thickBot="1" x14ac:dyDescent="0.3">
      <c r="A55" s="118" t="s">
        <v>28</v>
      </c>
      <c r="B55" s="472" t="s">
        <v>70</v>
      </c>
      <c r="C55" s="473"/>
      <c r="D55" s="473"/>
      <c r="E55" s="473"/>
      <c r="F55" s="473"/>
      <c r="G55" s="474"/>
      <c r="H55" s="472" t="s">
        <v>71</v>
      </c>
      <c r="I55" s="473"/>
      <c r="J55" s="473"/>
      <c r="K55" s="473"/>
      <c r="L55" s="473"/>
      <c r="M55" s="474"/>
      <c r="N55" s="472" t="s">
        <v>8</v>
      </c>
      <c r="O55" s="473"/>
      <c r="P55" s="473"/>
      <c r="Q55" s="473"/>
      <c r="R55" s="473"/>
      <c r="S55" s="474"/>
      <c r="T55" s="115"/>
      <c r="U55" s="70"/>
      <c r="V55" s="70"/>
      <c r="W55" s="216"/>
      <c r="X55" s="216"/>
      <c r="AG55" s="51"/>
      <c r="AH55" s="51"/>
      <c r="AI55" s="51"/>
      <c r="AJ55" s="50"/>
      <c r="AK55" s="50"/>
      <c r="AL55" s="50"/>
      <c r="AM55" s="50"/>
      <c r="AO55" s="50"/>
      <c r="AP55" s="50"/>
      <c r="AQ55" s="50"/>
    </row>
    <row r="56" spans="1:43" ht="33.75" customHeight="1" x14ac:dyDescent="0.25">
      <c r="A56" s="89" t="s">
        <v>27</v>
      </c>
      <c r="B56" s="218"/>
      <c r="C56" s="15"/>
      <c r="D56" s="15"/>
      <c r="E56" s="15"/>
      <c r="F56" s="15"/>
      <c r="G56" s="219"/>
      <c r="H56" s="16"/>
      <c r="I56" s="15"/>
      <c r="J56" s="15"/>
      <c r="K56" s="15"/>
      <c r="L56" s="15"/>
      <c r="M56" s="219"/>
      <c r="N56" s="16"/>
      <c r="O56" s="15"/>
      <c r="P56" s="15"/>
      <c r="Q56" s="15"/>
      <c r="R56" s="15"/>
      <c r="S56" s="219"/>
      <c r="T56" s="100" t="s">
        <v>10</v>
      </c>
      <c r="V56" s="54"/>
      <c r="W56" s="54"/>
      <c r="X56" s="54"/>
      <c r="Y56" s="54"/>
      <c r="Z56" s="72"/>
      <c r="AA56" s="72"/>
      <c r="AB56" s="72"/>
      <c r="AC56" s="54"/>
      <c r="AD56" s="54"/>
      <c r="AE56" s="73"/>
      <c r="AF56" s="73"/>
      <c r="AG56" s="73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9" t="s">
        <v>11</v>
      </c>
      <c r="B57" s="218">
        <v>1</v>
      </c>
      <c r="C57" s="56">
        <v>2</v>
      </c>
      <c r="D57" s="56">
        <v>3</v>
      </c>
      <c r="E57" s="56">
        <v>4</v>
      </c>
      <c r="F57" s="56">
        <v>5</v>
      </c>
      <c r="G57" s="220">
        <v>6</v>
      </c>
      <c r="H57" s="218">
        <v>7</v>
      </c>
      <c r="I57" s="56">
        <v>8</v>
      </c>
      <c r="J57" s="56">
        <v>9</v>
      </c>
      <c r="K57" s="56">
        <v>10</v>
      </c>
      <c r="L57" s="56">
        <v>11</v>
      </c>
      <c r="M57" s="220">
        <v>12</v>
      </c>
      <c r="N57" s="218">
        <v>13</v>
      </c>
      <c r="O57" s="56">
        <v>14</v>
      </c>
      <c r="P57" s="56">
        <v>15</v>
      </c>
      <c r="Q57" s="56">
        <v>16</v>
      </c>
      <c r="R57" s="56">
        <v>17</v>
      </c>
      <c r="S57" s="220">
        <v>18</v>
      </c>
      <c r="T57" s="100"/>
      <c r="U57" s="54"/>
      <c r="V57" s="54"/>
      <c r="W57" s="54"/>
      <c r="X57" s="54"/>
      <c r="Y57" s="54"/>
      <c r="Z57" s="72"/>
      <c r="AA57" s="72"/>
      <c r="AB57" s="72"/>
      <c r="AC57" s="54"/>
      <c r="AD57" s="54"/>
      <c r="AE57" s="73"/>
      <c r="AF57" s="73"/>
      <c r="AG57" s="73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91" t="s">
        <v>12</v>
      </c>
      <c r="B58" s="22">
        <v>8.4</v>
      </c>
      <c r="C58" s="79">
        <v>8.4</v>
      </c>
      <c r="D58" s="79">
        <v>2.1</v>
      </c>
      <c r="E58" s="79">
        <v>8.5</v>
      </c>
      <c r="F58" s="79">
        <v>8.5</v>
      </c>
      <c r="G58" s="221">
        <v>8.4</v>
      </c>
      <c r="H58" s="22">
        <v>8.6</v>
      </c>
      <c r="I58" s="79">
        <v>8.6</v>
      </c>
      <c r="J58" s="79">
        <v>2.1</v>
      </c>
      <c r="K58" s="79">
        <v>8.1</v>
      </c>
      <c r="L58" s="79">
        <v>8.1999999999999993</v>
      </c>
      <c r="M58" s="221">
        <v>8.3000000000000007</v>
      </c>
      <c r="N58" s="22">
        <v>8.6</v>
      </c>
      <c r="O58" s="79">
        <v>8.6</v>
      </c>
      <c r="P58" s="79">
        <v>2.4</v>
      </c>
      <c r="Q58" s="79">
        <v>8.4</v>
      </c>
      <c r="R58" s="79">
        <v>8.3000000000000007</v>
      </c>
      <c r="S58" s="221">
        <v>8.3000000000000007</v>
      </c>
      <c r="T58" s="101">
        <f t="shared" ref="T58:T65" si="23">SUM(B58:S58)</f>
        <v>132.80000000000001</v>
      </c>
      <c r="U58" s="74"/>
      <c r="V58" s="2"/>
      <c r="W58" s="54"/>
      <c r="X58" s="54"/>
      <c r="Y58" s="54"/>
      <c r="Z58" s="72"/>
      <c r="AA58" s="72"/>
      <c r="AB58" s="72"/>
      <c r="AC58" s="54"/>
      <c r="AD58" s="54"/>
      <c r="AE58" s="73"/>
      <c r="AF58" s="73"/>
      <c r="AG58" s="73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2" t="s">
        <v>13</v>
      </c>
      <c r="B59" s="22">
        <v>8.4</v>
      </c>
      <c r="C59" s="79">
        <v>8.4</v>
      </c>
      <c r="D59" s="79">
        <v>2.1</v>
      </c>
      <c r="E59" s="79">
        <v>8.5</v>
      </c>
      <c r="F59" s="79">
        <v>8.5</v>
      </c>
      <c r="G59" s="221">
        <v>8.4</v>
      </c>
      <c r="H59" s="22">
        <v>8.6</v>
      </c>
      <c r="I59" s="79">
        <v>8.6</v>
      </c>
      <c r="J59" s="79">
        <v>2.1</v>
      </c>
      <c r="K59" s="79">
        <v>8.1</v>
      </c>
      <c r="L59" s="79">
        <v>8.1999999999999993</v>
      </c>
      <c r="M59" s="221">
        <v>8.3000000000000007</v>
      </c>
      <c r="N59" s="22">
        <v>8.6</v>
      </c>
      <c r="O59" s="79">
        <v>8.6</v>
      </c>
      <c r="P59" s="79">
        <v>2.4</v>
      </c>
      <c r="Q59" s="79">
        <v>8.4</v>
      </c>
      <c r="R59" s="79">
        <v>8.3000000000000007</v>
      </c>
      <c r="S59" s="221">
        <v>8.3000000000000007</v>
      </c>
      <c r="T59" s="101">
        <f t="shared" si="23"/>
        <v>132.80000000000001</v>
      </c>
      <c r="U59" s="74"/>
      <c r="V59" s="2"/>
      <c r="W59" s="54"/>
      <c r="X59" s="54"/>
      <c r="Y59" s="54"/>
      <c r="Z59" s="72"/>
      <c r="AA59" s="72"/>
      <c r="AB59" s="72"/>
      <c r="AC59" s="54"/>
      <c r="AD59" s="54"/>
      <c r="AE59" s="73"/>
      <c r="AF59" s="73"/>
      <c r="AG59" s="73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91" t="s">
        <v>14</v>
      </c>
      <c r="B60" s="22">
        <v>8.3000000000000007</v>
      </c>
      <c r="C60" s="79">
        <v>8.4</v>
      </c>
      <c r="D60" s="79">
        <v>2</v>
      </c>
      <c r="E60" s="79">
        <v>8.1999999999999993</v>
      </c>
      <c r="F60" s="79">
        <v>8.4</v>
      </c>
      <c r="G60" s="221">
        <v>8.3000000000000007</v>
      </c>
      <c r="H60" s="22">
        <v>8.5</v>
      </c>
      <c r="I60" s="79">
        <v>8.5</v>
      </c>
      <c r="J60" s="79">
        <v>1.8</v>
      </c>
      <c r="K60" s="79">
        <v>8.1</v>
      </c>
      <c r="L60" s="79">
        <v>8.1</v>
      </c>
      <c r="M60" s="221">
        <v>8.1999999999999993</v>
      </c>
      <c r="N60" s="22">
        <v>8.5</v>
      </c>
      <c r="O60" s="79">
        <v>8.5</v>
      </c>
      <c r="P60" s="79">
        <v>2.2999999999999998</v>
      </c>
      <c r="Q60" s="79">
        <v>8.3000000000000007</v>
      </c>
      <c r="R60" s="79">
        <v>8.1</v>
      </c>
      <c r="S60" s="221">
        <v>8.1999999999999993</v>
      </c>
      <c r="T60" s="101">
        <f t="shared" si="23"/>
        <v>130.69999999999999</v>
      </c>
      <c r="U60" s="74"/>
      <c r="V60" s="2"/>
      <c r="W60" s="54"/>
      <c r="X60" s="54"/>
      <c r="Y60" s="54"/>
      <c r="Z60" s="72"/>
      <c r="AA60" s="72"/>
      <c r="AB60" s="72"/>
      <c r="AC60" s="54"/>
      <c r="AD60" s="54"/>
      <c r="AE60" s="73"/>
      <c r="AF60" s="73"/>
      <c r="AG60" s="73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2" t="s">
        <v>15</v>
      </c>
      <c r="B61" s="22">
        <v>8.3000000000000007</v>
      </c>
      <c r="C61" s="79">
        <v>8.4</v>
      </c>
      <c r="D61" s="79">
        <v>2</v>
      </c>
      <c r="E61" s="79">
        <v>8.3000000000000007</v>
      </c>
      <c r="F61" s="79">
        <v>8.4</v>
      </c>
      <c r="G61" s="221">
        <v>8.3000000000000007</v>
      </c>
      <c r="H61" s="22">
        <v>8.5</v>
      </c>
      <c r="I61" s="79">
        <v>8.5</v>
      </c>
      <c r="J61" s="79">
        <v>1.9</v>
      </c>
      <c r="K61" s="79">
        <v>8.1</v>
      </c>
      <c r="L61" s="79">
        <v>8.1</v>
      </c>
      <c r="M61" s="221">
        <v>8.1999999999999993</v>
      </c>
      <c r="N61" s="22">
        <v>8.5</v>
      </c>
      <c r="O61" s="79">
        <v>8.5</v>
      </c>
      <c r="P61" s="79">
        <v>2.2999999999999998</v>
      </c>
      <c r="Q61" s="79">
        <v>8.3000000000000007</v>
      </c>
      <c r="R61" s="79">
        <v>8.1</v>
      </c>
      <c r="S61" s="221">
        <v>8.1999999999999993</v>
      </c>
      <c r="T61" s="101">
        <f t="shared" si="23"/>
        <v>130.89999999999998</v>
      </c>
      <c r="U61" s="74"/>
      <c r="V61" s="2"/>
      <c r="W61" s="54"/>
      <c r="X61" s="54"/>
      <c r="Y61" s="54"/>
      <c r="Z61" s="72"/>
      <c r="AA61" s="72"/>
      <c r="AB61" s="72"/>
      <c r="AC61" s="54"/>
      <c r="AD61" s="54"/>
      <c r="AE61" s="73"/>
      <c r="AF61" s="73"/>
      <c r="AG61" s="73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91" t="s">
        <v>16</v>
      </c>
      <c r="B62" s="22">
        <v>8.3000000000000007</v>
      </c>
      <c r="C62" s="79">
        <v>8.4</v>
      </c>
      <c r="D62" s="79">
        <v>2.1</v>
      </c>
      <c r="E62" s="79">
        <v>8.3000000000000007</v>
      </c>
      <c r="F62" s="79">
        <v>8.5</v>
      </c>
      <c r="G62" s="221">
        <v>8.3000000000000007</v>
      </c>
      <c r="H62" s="22">
        <v>8.5</v>
      </c>
      <c r="I62" s="79">
        <v>8.5</v>
      </c>
      <c r="J62" s="79">
        <v>1.9</v>
      </c>
      <c r="K62" s="79">
        <v>8.1</v>
      </c>
      <c r="L62" s="79">
        <v>8.1</v>
      </c>
      <c r="M62" s="221">
        <v>8.1999999999999993</v>
      </c>
      <c r="N62" s="22">
        <v>8.5</v>
      </c>
      <c r="O62" s="79">
        <v>8.5</v>
      </c>
      <c r="P62" s="79">
        <v>2.2999999999999998</v>
      </c>
      <c r="Q62" s="79">
        <v>8.3000000000000007</v>
      </c>
      <c r="R62" s="79">
        <v>8.1</v>
      </c>
      <c r="S62" s="221">
        <v>8.1999999999999993</v>
      </c>
      <c r="T62" s="101">
        <f t="shared" si="23"/>
        <v>131.1</v>
      </c>
      <c r="U62" s="74"/>
      <c r="V62" s="2"/>
      <c r="W62" s="54"/>
      <c r="X62" s="54"/>
      <c r="Y62" s="54"/>
      <c r="Z62" s="72"/>
      <c r="AA62" s="72"/>
      <c r="AB62" s="72"/>
      <c r="AC62" s="54"/>
      <c r="AD62" s="54"/>
      <c r="AE62" s="73"/>
      <c r="AF62" s="73"/>
      <c r="AG62" s="73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2" t="s">
        <v>17</v>
      </c>
      <c r="B63" s="22">
        <v>8.3000000000000007</v>
      </c>
      <c r="C63" s="79">
        <v>8.4</v>
      </c>
      <c r="D63" s="79">
        <v>2.1</v>
      </c>
      <c r="E63" s="79">
        <v>8.3000000000000007</v>
      </c>
      <c r="F63" s="79">
        <v>8.5</v>
      </c>
      <c r="G63" s="221">
        <v>8.4</v>
      </c>
      <c r="H63" s="22">
        <v>8.6</v>
      </c>
      <c r="I63" s="79">
        <v>8.5</v>
      </c>
      <c r="J63" s="79">
        <v>1.9</v>
      </c>
      <c r="K63" s="79">
        <v>8.1999999999999993</v>
      </c>
      <c r="L63" s="79">
        <v>8.1999999999999993</v>
      </c>
      <c r="M63" s="221">
        <v>8.1999999999999993</v>
      </c>
      <c r="N63" s="22">
        <v>8.6</v>
      </c>
      <c r="O63" s="79">
        <v>8.6</v>
      </c>
      <c r="P63" s="79">
        <v>2.2999999999999998</v>
      </c>
      <c r="Q63" s="79">
        <v>8.4</v>
      </c>
      <c r="R63" s="79">
        <v>8.1999999999999993</v>
      </c>
      <c r="S63" s="221">
        <v>8.1999999999999993</v>
      </c>
      <c r="T63" s="101">
        <f t="shared" si="23"/>
        <v>131.9</v>
      </c>
      <c r="U63" s="74"/>
      <c r="V63" s="2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3"/>
      <c r="AI63" s="3"/>
      <c r="AL63" s="2"/>
      <c r="AM63" s="2"/>
      <c r="AN63" s="2"/>
      <c r="AO63" s="2"/>
    </row>
    <row r="64" spans="1:43" ht="33.75" customHeight="1" x14ac:dyDescent="0.25">
      <c r="A64" s="91" t="s">
        <v>18</v>
      </c>
      <c r="B64" s="22">
        <v>8.4</v>
      </c>
      <c r="C64" s="79">
        <v>8.4</v>
      </c>
      <c r="D64" s="79">
        <v>2.1</v>
      </c>
      <c r="E64" s="79">
        <v>8.3000000000000007</v>
      </c>
      <c r="F64" s="79">
        <v>8.5</v>
      </c>
      <c r="G64" s="221">
        <v>8.4</v>
      </c>
      <c r="H64" s="22">
        <v>8.6</v>
      </c>
      <c r="I64" s="79">
        <v>8.5</v>
      </c>
      <c r="J64" s="79">
        <v>1.9</v>
      </c>
      <c r="K64" s="79">
        <v>8.1999999999999993</v>
      </c>
      <c r="L64" s="79">
        <v>8.1999999999999993</v>
      </c>
      <c r="M64" s="221">
        <v>8.1999999999999993</v>
      </c>
      <c r="N64" s="22">
        <v>8.6</v>
      </c>
      <c r="O64" s="79">
        <v>8.6</v>
      </c>
      <c r="P64" s="79">
        <v>2.4</v>
      </c>
      <c r="Q64" s="79">
        <v>8.4</v>
      </c>
      <c r="R64" s="79">
        <v>8.1999999999999993</v>
      </c>
      <c r="S64" s="221">
        <v>8.1999999999999993</v>
      </c>
      <c r="T64" s="101">
        <f t="shared" si="23"/>
        <v>132.1</v>
      </c>
      <c r="U64" s="74"/>
      <c r="V64" s="2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3"/>
      <c r="AI64" s="3"/>
      <c r="AL64" s="2"/>
      <c r="AM64" s="2"/>
      <c r="AN64" s="2"/>
      <c r="AO64" s="2"/>
    </row>
    <row r="65" spans="1:41" ht="33.75" customHeight="1" x14ac:dyDescent="0.25">
      <c r="A65" s="119" t="s">
        <v>10</v>
      </c>
      <c r="B65" s="26">
        <f>SUM(B58:B64)</f>
        <v>58.4</v>
      </c>
      <c r="C65" s="27">
        <f t="shared" ref="C65:S65" si="24">SUM(C58:C64)</f>
        <v>58.8</v>
      </c>
      <c r="D65" s="27">
        <f t="shared" si="24"/>
        <v>14.499999999999998</v>
      </c>
      <c r="E65" s="27">
        <f t="shared" si="24"/>
        <v>58.399999999999991</v>
      </c>
      <c r="F65" s="27">
        <f t="shared" si="24"/>
        <v>59.3</v>
      </c>
      <c r="G65" s="28">
        <f t="shared" si="24"/>
        <v>58.5</v>
      </c>
      <c r="H65" s="26">
        <f t="shared" si="24"/>
        <v>59.900000000000006</v>
      </c>
      <c r="I65" s="27">
        <f t="shared" si="24"/>
        <v>59.7</v>
      </c>
      <c r="J65" s="27">
        <f t="shared" si="24"/>
        <v>13.600000000000001</v>
      </c>
      <c r="K65" s="27">
        <f t="shared" si="24"/>
        <v>56.900000000000006</v>
      </c>
      <c r="L65" s="27">
        <f t="shared" si="24"/>
        <v>57.100000000000009</v>
      </c>
      <c r="M65" s="28">
        <f t="shared" si="24"/>
        <v>57.600000000000009</v>
      </c>
      <c r="N65" s="26">
        <f t="shared" si="24"/>
        <v>59.900000000000006</v>
      </c>
      <c r="O65" s="27">
        <f t="shared" si="24"/>
        <v>59.900000000000006</v>
      </c>
      <c r="P65" s="27">
        <f t="shared" si="24"/>
        <v>16.399999999999999</v>
      </c>
      <c r="Q65" s="27">
        <f t="shared" si="24"/>
        <v>58.5</v>
      </c>
      <c r="R65" s="27">
        <f t="shared" si="24"/>
        <v>57.300000000000011</v>
      </c>
      <c r="S65" s="28">
        <f t="shared" si="24"/>
        <v>57.600000000000009</v>
      </c>
      <c r="T65" s="101">
        <f t="shared" si="23"/>
        <v>922.30000000000007</v>
      </c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3" t="s">
        <v>19</v>
      </c>
      <c r="B66" s="29">
        <v>139</v>
      </c>
      <c r="C66" s="30">
        <v>140</v>
      </c>
      <c r="D66" s="30">
        <v>138</v>
      </c>
      <c r="E66" s="30">
        <v>139</v>
      </c>
      <c r="F66" s="30">
        <v>139</v>
      </c>
      <c r="G66" s="31">
        <v>137</v>
      </c>
      <c r="H66" s="29">
        <v>138</v>
      </c>
      <c r="I66" s="30">
        <v>137.5</v>
      </c>
      <c r="J66" s="30">
        <v>139</v>
      </c>
      <c r="K66" s="30">
        <v>135.5</v>
      </c>
      <c r="L66" s="30">
        <v>136</v>
      </c>
      <c r="M66" s="31">
        <v>135</v>
      </c>
      <c r="N66" s="29">
        <v>138</v>
      </c>
      <c r="O66" s="30">
        <v>138</v>
      </c>
      <c r="P66" s="30">
        <v>138</v>
      </c>
      <c r="Q66" s="30">
        <v>137</v>
      </c>
      <c r="R66" s="30">
        <v>136.5</v>
      </c>
      <c r="S66" s="31">
        <v>135</v>
      </c>
      <c r="T66" s="102">
        <f>+((T65/T67)/7)*1000</f>
        <v>137.39013853716671</v>
      </c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4" t="s">
        <v>20</v>
      </c>
      <c r="B67" s="222">
        <v>60</v>
      </c>
      <c r="C67" s="65">
        <v>60</v>
      </c>
      <c r="D67" s="65">
        <v>15</v>
      </c>
      <c r="E67" s="65">
        <v>60</v>
      </c>
      <c r="F67" s="65">
        <v>61</v>
      </c>
      <c r="G67" s="223">
        <v>61</v>
      </c>
      <c r="H67" s="222">
        <v>62</v>
      </c>
      <c r="I67" s="65">
        <v>62</v>
      </c>
      <c r="J67" s="65">
        <v>14</v>
      </c>
      <c r="K67" s="65">
        <v>60</v>
      </c>
      <c r="L67" s="65">
        <v>60</v>
      </c>
      <c r="M67" s="223">
        <v>61</v>
      </c>
      <c r="N67" s="222">
        <v>62</v>
      </c>
      <c r="O67" s="65">
        <v>62</v>
      </c>
      <c r="P67" s="65">
        <v>17</v>
      </c>
      <c r="Q67" s="65">
        <v>61</v>
      </c>
      <c r="R67" s="65">
        <v>60</v>
      </c>
      <c r="S67" s="223">
        <v>61</v>
      </c>
      <c r="T67" s="112">
        <f>SUM(B67:S67)</f>
        <v>959</v>
      </c>
      <c r="V67" s="75"/>
      <c r="Z67" s="3"/>
      <c r="AA67" s="3"/>
      <c r="AB67" s="3"/>
      <c r="AC67" s="3"/>
      <c r="AD67" s="3"/>
    </row>
    <row r="68" spans="1:41" ht="33.75" customHeight="1" x14ac:dyDescent="0.25">
      <c r="A68" s="95" t="s">
        <v>21</v>
      </c>
      <c r="B68" s="37">
        <f>((B67*B66)*7/1000-B58-B59)/5</f>
        <v>8.3160000000000007</v>
      </c>
      <c r="C68" s="38">
        <f t="shared" ref="C68:S68" si="25">((C67*C66)*7/1000-C58-C59)/5</f>
        <v>8.4</v>
      </c>
      <c r="D68" s="38">
        <f t="shared" si="25"/>
        <v>2.0580000000000003</v>
      </c>
      <c r="E68" s="38">
        <f t="shared" si="25"/>
        <v>8.2759999999999998</v>
      </c>
      <c r="F68" s="38">
        <f t="shared" si="25"/>
        <v>8.470600000000001</v>
      </c>
      <c r="G68" s="39">
        <f t="shared" si="25"/>
        <v>8.3398000000000003</v>
      </c>
      <c r="H68" s="37">
        <f t="shared" si="25"/>
        <v>8.5383999999999993</v>
      </c>
      <c r="I68" s="38">
        <f t="shared" si="25"/>
        <v>8.4949999999999992</v>
      </c>
      <c r="J68" s="38">
        <f t="shared" si="25"/>
        <v>1.8844000000000001</v>
      </c>
      <c r="K68" s="38">
        <f t="shared" si="25"/>
        <v>8.1419999999999995</v>
      </c>
      <c r="L68" s="38">
        <f t="shared" si="25"/>
        <v>8.1440000000000001</v>
      </c>
      <c r="M68" s="39">
        <f t="shared" si="25"/>
        <v>8.2089999999999996</v>
      </c>
      <c r="N68" s="37">
        <f t="shared" si="25"/>
        <v>8.5383999999999993</v>
      </c>
      <c r="O68" s="38">
        <f t="shared" si="25"/>
        <v>8.5383999999999993</v>
      </c>
      <c r="P68" s="38">
        <f t="shared" si="25"/>
        <v>2.3243999999999998</v>
      </c>
      <c r="Q68" s="38">
        <f t="shared" si="25"/>
        <v>8.3398000000000003</v>
      </c>
      <c r="R68" s="38">
        <f t="shared" si="25"/>
        <v>8.1460000000000008</v>
      </c>
      <c r="S68" s="39">
        <f t="shared" si="25"/>
        <v>8.2089999999999996</v>
      </c>
      <c r="T68" s="116">
        <f>((T65*1000)/T67)/7</f>
        <v>137.39013853716671</v>
      </c>
      <c r="Z68" s="3"/>
      <c r="AA68" s="3"/>
      <c r="AB68" s="3"/>
      <c r="AC68" s="3"/>
      <c r="AD68" s="3"/>
    </row>
    <row r="69" spans="1:41" ht="33.75" customHeight="1" x14ac:dyDescent="0.25">
      <c r="A69" s="96" t="s">
        <v>22</v>
      </c>
      <c r="B69" s="41">
        <f>((B67*B66)*7)/1000</f>
        <v>58.38</v>
      </c>
      <c r="C69" s="42">
        <f>((C67*C66)*7)/1000</f>
        <v>58.8</v>
      </c>
      <c r="D69" s="42">
        <f>((D67*D66)*7)/1000</f>
        <v>14.49</v>
      </c>
      <c r="E69" s="42">
        <f t="shared" ref="E69:R69" si="26">((E67*E66)*7)/1000</f>
        <v>58.38</v>
      </c>
      <c r="F69" s="42">
        <f t="shared" si="26"/>
        <v>59.353000000000002</v>
      </c>
      <c r="G69" s="87">
        <f t="shared" si="26"/>
        <v>58.499000000000002</v>
      </c>
      <c r="H69" s="41">
        <f t="shared" si="26"/>
        <v>59.892000000000003</v>
      </c>
      <c r="I69" s="42">
        <f t="shared" si="26"/>
        <v>59.674999999999997</v>
      </c>
      <c r="J69" s="42">
        <f t="shared" si="26"/>
        <v>13.622</v>
      </c>
      <c r="K69" s="42">
        <f t="shared" si="26"/>
        <v>56.91</v>
      </c>
      <c r="L69" s="42">
        <f t="shared" si="26"/>
        <v>57.12</v>
      </c>
      <c r="M69" s="87">
        <f t="shared" si="26"/>
        <v>57.645000000000003</v>
      </c>
      <c r="N69" s="41">
        <f t="shared" si="26"/>
        <v>59.892000000000003</v>
      </c>
      <c r="O69" s="42">
        <f t="shared" si="26"/>
        <v>59.892000000000003</v>
      </c>
      <c r="P69" s="42">
        <f t="shared" si="26"/>
        <v>16.422000000000001</v>
      </c>
      <c r="Q69" s="42">
        <f t="shared" si="26"/>
        <v>58.499000000000002</v>
      </c>
      <c r="R69" s="42">
        <f t="shared" si="26"/>
        <v>57.33</v>
      </c>
      <c r="S69" s="87">
        <f>((S67*S66)*7)/1000</f>
        <v>57.645000000000003</v>
      </c>
      <c r="T69" s="87"/>
      <c r="U69" s="50"/>
      <c r="AD69" s="3"/>
    </row>
    <row r="70" spans="1:41" ht="33.75" customHeight="1" thickBot="1" x14ac:dyDescent="0.3">
      <c r="A70" s="97" t="s">
        <v>23</v>
      </c>
      <c r="B70" s="46">
        <f>+(B65/B67)/7*1000</f>
        <v>139.04761904761904</v>
      </c>
      <c r="C70" s="47">
        <f>+(C65/C67)/7*1000</f>
        <v>139.99999999999997</v>
      </c>
      <c r="D70" s="47">
        <f>+(D65/D67)/7*1000</f>
        <v>138.09523809523807</v>
      </c>
      <c r="E70" s="47">
        <f t="shared" ref="E70:R70" si="27">+(E65/E67)/7*1000</f>
        <v>139.04761904761904</v>
      </c>
      <c r="F70" s="47">
        <f t="shared" si="27"/>
        <v>138.87587822014049</v>
      </c>
      <c r="G70" s="48">
        <f t="shared" si="27"/>
        <v>137.0023419203747</v>
      </c>
      <c r="H70" s="46">
        <f t="shared" si="27"/>
        <v>138.0184331797235</v>
      </c>
      <c r="I70" s="47">
        <f t="shared" si="27"/>
        <v>137.55760368663596</v>
      </c>
      <c r="J70" s="47">
        <f t="shared" si="27"/>
        <v>138.77551020408166</v>
      </c>
      <c r="K70" s="47">
        <f t="shared" si="27"/>
        <v>135.47619047619051</v>
      </c>
      <c r="L70" s="47">
        <f t="shared" si="27"/>
        <v>135.95238095238096</v>
      </c>
      <c r="M70" s="48">
        <f t="shared" si="27"/>
        <v>134.89461358313821</v>
      </c>
      <c r="N70" s="46">
        <f t="shared" si="27"/>
        <v>138.0184331797235</v>
      </c>
      <c r="O70" s="47">
        <f t="shared" si="27"/>
        <v>138.0184331797235</v>
      </c>
      <c r="P70" s="47">
        <f t="shared" si="27"/>
        <v>137.81512605042016</v>
      </c>
      <c r="Q70" s="47">
        <f t="shared" si="27"/>
        <v>137.0023419203747</v>
      </c>
      <c r="R70" s="47">
        <f t="shared" si="27"/>
        <v>136.42857142857144</v>
      </c>
      <c r="S70" s="48">
        <f>+(S65/S67)/7*1000</f>
        <v>134.89461358313821</v>
      </c>
      <c r="T70" s="117"/>
      <c r="AD70" s="3"/>
    </row>
    <row r="71" spans="1:41" ht="33.75" customHeight="1" x14ac:dyDescent="0.25"/>
    <row r="72" spans="1:41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41" ht="33.75" customHeight="1" x14ac:dyDescent="0.25"/>
    <row r="74" spans="1:41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41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41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41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41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41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H36"/>
    <mergeCell ref="L36:Q36"/>
    <mergeCell ref="J54:K54"/>
    <mergeCell ref="B55:G55"/>
    <mergeCell ref="H55:M55"/>
    <mergeCell ref="N55:S55"/>
  </mergeCells>
  <pageMargins left="0.7" right="0.7" top="0.75" bottom="0.75" header="0.3" footer="0.3"/>
  <pageSetup paperSize="9" scale="13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U49"/>
  <sheetViews>
    <sheetView showGridLines="0" tabSelected="1" view="pageBreakPreview" zoomScale="50" zoomScaleNormal="70" zoomScaleSheetLayoutView="50" workbookViewId="0">
      <selection activeCell="G8" sqref="G8"/>
    </sheetView>
  </sheetViews>
  <sheetFormatPr baseColWidth="10" defaultColWidth="11.42578125" defaultRowHeight="27.75" x14ac:dyDescent="0.25"/>
  <cols>
    <col min="1" max="1" width="54" style="282" bestFit="1" customWidth="1"/>
    <col min="2" max="3" width="11.5703125" style="282" customWidth="1"/>
    <col min="4" max="4" width="13.5703125" style="282" bestFit="1" customWidth="1"/>
    <col min="5" max="6" width="11.5703125" style="282" customWidth="1"/>
    <col min="7" max="8" width="17.5703125" style="282" customWidth="1"/>
    <col min="9" max="9" width="20.5703125" style="282" bestFit="1" customWidth="1"/>
    <col min="10" max="10" width="14.5703125" style="282" customWidth="1"/>
    <col min="11" max="15" width="13.42578125" style="282" customWidth="1"/>
    <col min="16" max="16" width="15.85546875" style="282" bestFit="1" customWidth="1"/>
    <col min="17" max="19" width="13.42578125" style="282" customWidth="1"/>
    <col min="20" max="20" width="16.7109375" style="282" bestFit="1" customWidth="1"/>
    <col min="21" max="25" width="13.42578125" style="282" customWidth="1"/>
    <col min="26" max="16384" width="11.42578125" style="282"/>
  </cols>
  <sheetData>
    <row r="1" spans="1:28" ht="29.45" customHeight="1" x14ac:dyDescent="0.25">
      <c r="A1" s="509"/>
      <c r="B1" s="512" t="s">
        <v>29</v>
      </c>
      <c r="C1" s="513"/>
      <c r="D1" s="513"/>
      <c r="E1" s="513"/>
      <c r="F1" s="513"/>
      <c r="G1" s="513"/>
      <c r="H1" s="513"/>
      <c r="I1" s="513"/>
      <c r="J1" s="513"/>
      <c r="K1" s="513"/>
      <c r="L1" s="514"/>
      <c r="M1" s="515" t="s">
        <v>30</v>
      </c>
      <c r="N1" s="515"/>
      <c r="O1" s="515"/>
      <c r="P1" s="515"/>
      <c r="Q1" s="280"/>
      <c r="R1" s="500" t="s">
        <v>153</v>
      </c>
      <c r="S1" s="501"/>
      <c r="T1" s="501"/>
      <c r="U1" s="501"/>
      <c r="V1" s="501"/>
      <c r="W1" s="502"/>
      <c r="X1" s="280"/>
      <c r="Y1" s="281"/>
      <c r="Z1" s="281"/>
      <c r="AA1" s="281"/>
    </row>
    <row r="2" spans="1:28" ht="29.45" customHeight="1" x14ac:dyDescent="0.25">
      <c r="A2" s="510"/>
      <c r="B2" s="516" t="s">
        <v>31</v>
      </c>
      <c r="C2" s="517"/>
      <c r="D2" s="517"/>
      <c r="E2" s="517"/>
      <c r="F2" s="517"/>
      <c r="G2" s="517"/>
      <c r="H2" s="517"/>
      <c r="I2" s="517"/>
      <c r="J2" s="517"/>
      <c r="K2" s="517"/>
      <c r="L2" s="518"/>
      <c r="M2" s="520" t="s">
        <v>32</v>
      </c>
      <c r="N2" s="520"/>
      <c r="O2" s="520"/>
      <c r="P2" s="520"/>
      <c r="Q2" s="281"/>
      <c r="R2" s="503"/>
      <c r="S2" s="504"/>
      <c r="T2" s="504"/>
      <c r="U2" s="504"/>
      <c r="V2" s="504"/>
      <c r="W2" s="505"/>
      <c r="X2" s="281"/>
      <c r="Y2" s="281"/>
      <c r="Z2" s="281"/>
      <c r="AA2" s="281"/>
    </row>
    <row r="3" spans="1:28" ht="29.45" customHeight="1" x14ac:dyDescent="0.25">
      <c r="A3" s="511"/>
      <c r="B3" s="492"/>
      <c r="C3" s="493"/>
      <c r="D3" s="493"/>
      <c r="E3" s="493"/>
      <c r="F3" s="493"/>
      <c r="G3" s="493"/>
      <c r="H3" s="493"/>
      <c r="I3" s="493"/>
      <c r="J3" s="493"/>
      <c r="K3" s="493"/>
      <c r="L3" s="519"/>
      <c r="M3" s="520" t="s">
        <v>33</v>
      </c>
      <c r="N3" s="520"/>
      <c r="O3" s="520"/>
      <c r="P3" s="520"/>
      <c r="Q3" s="284"/>
      <c r="R3" s="503"/>
      <c r="S3" s="504"/>
      <c r="T3" s="504"/>
      <c r="U3" s="504"/>
      <c r="V3" s="504"/>
      <c r="W3" s="505"/>
      <c r="X3" s="284"/>
      <c r="Y3" s="284"/>
      <c r="Z3" s="281"/>
      <c r="AA3" s="281"/>
    </row>
    <row r="4" spans="1:28" ht="30.75" customHeight="1" x14ac:dyDescent="0.25">
      <c r="A4" s="285"/>
      <c r="B4" s="285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6"/>
      <c r="N4" s="286"/>
      <c r="O4" s="286"/>
      <c r="P4" s="286"/>
      <c r="Q4" s="281"/>
      <c r="R4" s="503"/>
      <c r="S4" s="504"/>
      <c r="T4" s="504"/>
      <c r="U4" s="504"/>
      <c r="V4" s="504"/>
      <c r="W4" s="505"/>
      <c r="X4" s="281"/>
      <c r="Y4" s="281"/>
      <c r="Z4" s="281"/>
      <c r="AA4" s="281"/>
    </row>
    <row r="5" spans="1:28" s="291" customFormat="1" ht="30.75" customHeight="1" x14ac:dyDescent="0.25">
      <c r="A5" s="287" t="s">
        <v>34</v>
      </c>
      <c r="B5" s="492">
        <v>2</v>
      </c>
      <c r="C5" s="493"/>
      <c r="D5" s="288"/>
      <c r="E5" s="288"/>
      <c r="F5" s="288" t="s">
        <v>35</v>
      </c>
      <c r="G5" s="494" t="s">
        <v>50</v>
      </c>
      <c r="H5" s="494"/>
      <c r="I5" s="289"/>
      <c r="J5" s="288" t="s">
        <v>36</v>
      </c>
      <c r="K5" s="493">
        <v>43</v>
      </c>
      <c r="L5" s="493"/>
      <c r="M5" s="290"/>
      <c r="N5" s="290"/>
      <c r="O5" s="290"/>
      <c r="P5" s="290"/>
      <c r="Q5" s="290"/>
      <c r="R5" s="503"/>
      <c r="S5" s="504"/>
      <c r="T5" s="504"/>
      <c r="U5" s="504"/>
      <c r="V5" s="504"/>
      <c r="W5" s="505"/>
      <c r="X5" s="290"/>
      <c r="Y5" s="290"/>
      <c r="Z5" s="290"/>
      <c r="AA5" s="290"/>
    </row>
    <row r="6" spans="1:28" s="291" customFormat="1" ht="30.75" customHeight="1" x14ac:dyDescent="0.25">
      <c r="A6" s="287"/>
      <c r="B6" s="287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90"/>
      <c r="R6" s="503"/>
      <c r="S6" s="504"/>
      <c r="T6" s="504"/>
      <c r="U6" s="504"/>
      <c r="V6" s="504"/>
      <c r="W6" s="505"/>
      <c r="X6" s="290"/>
      <c r="Y6" s="290"/>
      <c r="Z6" s="290"/>
      <c r="AA6" s="290"/>
    </row>
    <row r="7" spans="1:28" s="291" customFormat="1" ht="30.75" customHeight="1" x14ac:dyDescent="0.25">
      <c r="A7" s="287" t="s">
        <v>37</v>
      </c>
      <c r="B7" s="495" t="s">
        <v>2</v>
      </c>
      <c r="C7" s="496"/>
      <c r="D7" s="292"/>
      <c r="E7" s="292"/>
      <c r="F7" s="288" t="s">
        <v>38</v>
      </c>
      <c r="G7" s="494" t="s">
        <v>158</v>
      </c>
      <c r="H7" s="494"/>
      <c r="I7" s="293"/>
      <c r="J7" s="288" t="s">
        <v>39</v>
      </c>
      <c r="K7" s="290"/>
      <c r="L7" s="493" t="s">
        <v>148</v>
      </c>
      <c r="M7" s="493"/>
      <c r="N7" s="493"/>
      <c r="O7" s="294"/>
      <c r="P7" s="294"/>
      <c r="Q7" s="290"/>
      <c r="R7" s="503"/>
      <c r="S7" s="504"/>
      <c r="T7" s="504"/>
      <c r="U7" s="504"/>
      <c r="V7" s="504"/>
      <c r="W7" s="505"/>
      <c r="X7" s="290"/>
      <c r="Y7" s="290"/>
      <c r="Z7" s="290"/>
      <c r="AA7" s="290"/>
      <c r="AB7" s="290"/>
    </row>
    <row r="8" spans="1:28" s="291" customFormat="1" ht="30.75" customHeight="1" thickBot="1" x14ac:dyDescent="0.3">
      <c r="A8" s="287"/>
      <c r="B8" s="287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8"/>
      <c r="N8" s="288"/>
      <c r="O8" s="288"/>
      <c r="P8" s="288"/>
      <c r="Q8" s="290"/>
      <c r="R8" s="506"/>
      <c r="S8" s="507"/>
      <c r="T8" s="507"/>
      <c r="U8" s="507"/>
      <c r="V8" s="507"/>
      <c r="W8" s="508"/>
      <c r="X8" s="290"/>
      <c r="Y8" s="290"/>
      <c r="Z8" s="290"/>
      <c r="AA8" s="290"/>
      <c r="AB8" s="290"/>
    </row>
    <row r="9" spans="1:28" s="291" customFormat="1" ht="30.75" customHeight="1" thickBot="1" x14ac:dyDescent="0.3">
      <c r="A9" s="295" t="s">
        <v>40</v>
      </c>
      <c r="B9" s="487" t="s">
        <v>70</v>
      </c>
      <c r="C9" s="488"/>
      <c r="D9" s="488"/>
      <c r="E9" s="488"/>
      <c r="F9" s="488"/>
      <c r="G9" s="489"/>
      <c r="H9" s="487" t="s">
        <v>71</v>
      </c>
      <c r="I9" s="488"/>
      <c r="J9" s="488"/>
      <c r="K9" s="488"/>
      <c r="L9" s="488"/>
      <c r="M9" s="489"/>
      <c r="N9" s="487" t="s">
        <v>8</v>
      </c>
      <c r="O9" s="488"/>
      <c r="P9" s="488"/>
      <c r="Q9" s="488"/>
      <c r="R9" s="490"/>
      <c r="S9" s="491"/>
      <c r="T9" s="297"/>
      <c r="U9" s="296"/>
      <c r="V9" s="290"/>
      <c r="W9" s="297"/>
      <c r="X9" s="296"/>
      <c r="Y9" s="290"/>
      <c r="Z9" s="290"/>
    </row>
    <row r="10" spans="1:28" ht="30.75" customHeight="1" x14ac:dyDescent="0.25">
      <c r="A10" s="298" t="s">
        <v>41</v>
      </c>
      <c r="B10" s="299">
        <v>1</v>
      </c>
      <c r="C10" s="299">
        <v>2</v>
      </c>
      <c r="D10" s="299" t="s">
        <v>79</v>
      </c>
      <c r="E10" s="299">
        <v>4</v>
      </c>
      <c r="F10" s="299">
        <v>5</v>
      </c>
      <c r="G10" s="300">
        <v>6</v>
      </c>
      <c r="H10" s="301">
        <v>7</v>
      </c>
      <c r="I10" s="299">
        <v>8</v>
      </c>
      <c r="J10" s="299" t="s">
        <v>81</v>
      </c>
      <c r="K10" s="299">
        <v>10</v>
      </c>
      <c r="L10" s="299">
        <v>11</v>
      </c>
      <c r="M10" s="299">
        <v>12</v>
      </c>
      <c r="N10" s="301">
        <v>13</v>
      </c>
      <c r="O10" s="302">
        <v>14</v>
      </c>
      <c r="P10" s="302" t="s">
        <v>82</v>
      </c>
      <c r="Q10" s="302">
        <v>16</v>
      </c>
      <c r="R10" s="302">
        <v>17</v>
      </c>
      <c r="S10" s="303">
        <v>18</v>
      </c>
      <c r="T10" s="304" t="s">
        <v>10</v>
      </c>
      <c r="U10" s="281"/>
      <c r="V10" s="290"/>
      <c r="W10" s="283"/>
      <c r="X10" s="281"/>
      <c r="Y10" s="290"/>
      <c r="Z10" s="281"/>
    </row>
    <row r="11" spans="1:28" ht="30.75" customHeight="1" x14ac:dyDescent="0.25">
      <c r="A11" s="305" t="s">
        <v>42</v>
      </c>
      <c r="B11" s="306">
        <v>115.60933862891527</v>
      </c>
      <c r="C11" s="306">
        <v>114.49499326187522</v>
      </c>
      <c r="D11" s="306">
        <v>30.194099907379218</v>
      </c>
      <c r="E11" s="306">
        <v>117.02497200824328</v>
      </c>
      <c r="F11" s="306">
        <v>116.39772012748806</v>
      </c>
      <c r="G11" s="307">
        <v>115.93231577968643</v>
      </c>
      <c r="H11" s="308">
        <v>117.38331714754568</v>
      </c>
      <c r="I11" s="306">
        <v>117.55404361400322</v>
      </c>
      <c r="J11" s="306">
        <v>28.808183633408014</v>
      </c>
      <c r="K11" s="306">
        <v>117.86810065408004</v>
      </c>
      <c r="L11" s="306">
        <v>117.54541222092806</v>
      </c>
      <c r="M11" s="309">
        <v>117.42319080396805</v>
      </c>
      <c r="N11" s="308">
        <v>116.42696867430406</v>
      </c>
      <c r="O11" s="310">
        <v>118.71247354675204</v>
      </c>
      <c r="P11" s="310">
        <v>31.223054205952014</v>
      </c>
      <c r="Q11" s="310">
        <v>117.64351960524803</v>
      </c>
      <c r="R11" s="310">
        <v>117.17505209528326</v>
      </c>
      <c r="S11" s="311">
        <v>116.94750980505606</v>
      </c>
      <c r="T11" s="307">
        <f t="shared" ref="T11:T17" si="0">SUM(B11:S11)</f>
        <v>1844.3642657201162</v>
      </c>
      <c r="U11" s="281"/>
      <c r="V11" s="290"/>
      <c r="W11" s="283"/>
      <c r="X11" s="281"/>
      <c r="Y11" s="290"/>
      <c r="Z11" s="281"/>
    </row>
    <row r="12" spans="1:28" ht="30.75" customHeight="1" x14ac:dyDescent="0.25">
      <c r="A12" s="305" t="s">
        <v>43</v>
      </c>
      <c r="B12" s="306">
        <v>115.60933862891527</v>
      </c>
      <c r="C12" s="306">
        <v>114.49499326187522</v>
      </c>
      <c r="D12" s="306">
        <v>30.194099907379218</v>
      </c>
      <c r="E12" s="306">
        <v>117.02497200824328</v>
      </c>
      <c r="F12" s="306">
        <v>116.39772012748806</v>
      </c>
      <c r="G12" s="307">
        <v>115.93231577968643</v>
      </c>
      <c r="H12" s="308">
        <v>117.38331714754568</v>
      </c>
      <c r="I12" s="306">
        <v>117.55404361400322</v>
      </c>
      <c r="J12" s="306">
        <v>28.808183633408014</v>
      </c>
      <c r="K12" s="306">
        <v>117.86810065408004</v>
      </c>
      <c r="L12" s="306">
        <v>117.54541222092806</v>
      </c>
      <c r="M12" s="309">
        <v>117.42319080396805</v>
      </c>
      <c r="N12" s="308">
        <v>116.42696867430406</v>
      </c>
      <c r="O12" s="310">
        <v>118.71247354675204</v>
      </c>
      <c r="P12" s="310">
        <v>31.223054205952014</v>
      </c>
      <c r="Q12" s="310">
        <v>117.64351960524803</v>
      </c>
      <c r="R12" s="310">
        <v>117.17505209528326</v>
      </c>
      <c r="S12" s="311">
        <v>116.94750980505606</v>
      </c>
      <c r="T12" s="307">
        <f t="shared" si="0"/>
        <v>1844.3642657201162</v>
      </c>
      <c r="U12" s="281"/>
      <c r="V12" s="290"/>
      <c r="W12" s="283"/>
      <c r="X12" s="281"/>
      <c r="Y12" s="290"/>
      <c r="Z12" s="281"/>
    </row>
    <row r="13" spans="1:28" ht="30.75" customHeight="1" x14ac:dyDescent="0.25">
      <c r="A13" s="305" t="s">
        <v>44</v>
      </c>
      <c r="B13" s="306">
        <v>114.95786454843399</v>
      </c>
      <c r="C13" s="306">
        <v>113.44304269524994</v>
      </c>
      <c r="D13" s="306">
        <v>29.529800037048329</v>
      </c>
      <c r="E13" s="306">
        <v>116.35217119670276</v>
      </c>
      <c r="F13" s="306">
        <v>115.29603194900483</v>
      </c>
      <c r="G13" s="307">
        <v>115.2643536881255</v>
      </c>
      <c r="H13" s="308">
        <v>116.86235314098178</v>
      </c>
      <c r="I13" s="306">
        <v>117.01190255439874</v>
      </c>
      <c r="J13" s="306">
        <v>28.341446546636803</v>
      </c>
      <c r="K13" s="306">
        <v>117.32195973836804</v>
      </c>
      <c r="L13" s="306">
        <v>117.01535511162884</v>
      </c>
      <c r="M13" s="309">
        <v>116.62856367841282</v>
      </c>
      <c r="N13" s="308">
        <v>115.93785253027843</v>
      </c>
      <c r="O13" s="310">
        <v>118.07341058129927</v>
      </c>
      <c r="P13" s="310">
        <v>30.643098317619206</v>
      </c>
      <c r="Q13" s="310">
        <v>116.32259215790086</v>
      </c>
      <c r="R13" s="310">
        <v>116.07429916188673</v>
      </c>
      <c r="S13" s="311">
        <v>116.38315607797765</v>
      </c>
      <c r="T13" s="307">
        <f t="shared" si="0"/>
        <v>1831.4592537119543</v>
      </c>
      <c r="U13" s="281"/>
      <c r="V13" s="290"/>
      <c r="W13" s="283"/>
      <c r="X13" s="281"/>
      <c r="Y13" s="290"/>
      <c r="Z13" s="281"/>
    </row>
    <row r="14" spans="1:28" ht="30.75" customHeight="1" x14ac:dyDescent="0.25">
      <c r="A14" s="305" t="s">
        <v>45</v>
      </c>
      <c r="B14" s="306">
        <v>114.95786454843399</v>
      </c>
      <c r="C14" s="306">
        <v>113.44304269524994</v>
      </c>
      <c r="D14" s="306">
        <v>29.529800037048329</v>
      </c>
      <c r="E14" s="306">
        <v>116.35217119670276</v>
      </c>
      <c r="F14" s="306">
        <v>115.29603194900483</v>
      </c>
      <c r="G14" s="307">
        <v>115.2643536881255</v>
      </c>
      <c r="H14" s="308">
        <v>116.86235314098178</v>
      </c>
      <c r="I14" s="306">
        <v>117.01190255439874</v>
      </c>
      <c r="J14" s="306">
        <v>28.341446546636803</v>
      </c>
      <c r="K14" s="306">
        <v>117.32195973836804</v>
      </c>
      <c r="L14" s="306">
        <v>117.01535511162884</v>
      </c>
      <c r="M14" s="309">
        <v>116.62856367841282</v>
      </c>
      <c r="N14" s="308">
        <v>115.93785253027843</v>
      </c>
      <c r="O14" s="310">
        <v>118.07341058129927</v>
      </c>
      <c r="P14" s="310">
        <v>30.643098317619206</v>
      </c>
      <c r="Q14" s="310">
        <v>116.32259215790086</v>
      </c>
      <c r="R14" s="310">
        <v>116.07429916188673</v>
      </c>
      <c r="S14" s="311">
        <v>116.38315607797765</v>
      </c>
      <c r="T14" s="307">
        <f t="shared" si="0"/>
        <v>1831.4592537119543</v>
      </c>
      <c r="U14" s="281"/>
      <c r="V14" s="290"/>
      <c r="W14" s="283"/>
      <c r="X14" s="281"/>
      <c r="Y14" s="290"/>
      <c r="Z14" s="281"/>
    </row>
    <row r="15" spans="1:28" ht="30.75" customHeight="1" x14ac:dyDescent="0.25">
      <c r="A15" s="305" t="s">
        <v>46</v>
      </c>
      <c r="B15" s="306">
        <v>114.95786454843399</v>
      </c>
      <c r="C15" s="306">
        <v>113.44304269524994</v>
      </c>
      <c r="D15" s="306">
        <v>29.529800037048329</v>
      </c>
      <c r="E15" s="306">
        <v>116.35217119670276</v>
      </c>
      <c r="F15" s="306">
        <v>115.29603194900483</v>
      </c>
      <c r="G15" s="307">
        <v>115.2643536881255</v>
      </c>
      <c r="H15" s="308">
        <v>116.86235314098178</v>
      </c>
      <c r="I15" s="306">
        <v>117.01190255439874</v>
      </c>
      <c r="J15" s="306">
        <v>28.341446546636803</v>
      </c>
      <c r="K15" s="306">
        <v>117.32195973836804</v>
      </c>
      <c r="L15" s="306">
        <v>117.01535511162884</v>
      </c>
      <c r="M15" s="309">
        <v>116.62856367841282</v>
      </c>
      <c r="N15" s="308">
        <v>115.93785253027843</v>
      </c>
      <c r="O15" s="310">
        <v>118.07341058129927</v>
      </c>
      <c r="P15" s="310">
        <v>30.643098317619206</v>
      </c>
      <c r="Q15" s="310">
        <v>116.32259215790086</v>
      </c>
      <c r="R15" s="310">
        <v>116.07429916188673</v>
      </c>
      <c r="S15" s="311">
        <v>116.38315607797765</v>
      </c>
      <c r="T15" s="307">
        <f t="shared" si="0"/>
        <v>1831.4592537119543</v>
      </c>
      <c r="U15" s="281"/>
      <c r="V15" s="290"/>
      <c r="W15" s="283"/>
      <c r="X15" s="281"/>
      <c r="Y15" s="290"/>
      <c r="Z15" s="281"/>
    </row>
    <row r="16" spans="1:28" ht="30.75" customHeight="1" x14ac:dyDescent="0.25">
      <c r="A16" s="305" t="s">
        <v>47</v>
      </c>
      <c r="B16" s="306">
        <v>114.95786454843399</v>
      </c>
      <c r="C16" s="306">
        <v>113.44304269524994</v>
      </c>
      <c r="D16" s="306">
        <v>29.529800037048329</v>
      </c>
      <c r="E16" s="306">
        <v>116.35217119670276</v>
      </c>
      <c r="F16" s="306">
        <v>115.29603194900483</v>
      </c>
      <c r="G16" s="307">
        <v>115.2643536881255</v>
      </c>
      <c r="H16" s="308">
        <v>116.86235314098178</v>
      </c>
      <c r="I16" s="306">
        <v>117.01190255439874</v>
      </c>
      <c r="J16" s="306">
        <v>28.341446546636803</v>
      </c>
      <c r="K16" s="306">
        <v>117.32195973836804</v>
      </c>
      <c r="L16" s="306">
        <v>117.01535511162884</v>
      </c>
      <c r="M16" s="309">
        <v>116.62856367841282</v>
      </c>
      <c r="N16" s="308">
        <v>115.93785253027843</v>
      </c>
      <c r="O16" s="310">
        <v>118.07341058129927</v>
      </c>
      <c r="P16" s="310">
        <v>30.643098317619206</v>
      </c>
      <c r="Q16" s="310">
        <v>116.32259215790086</v>
      </c>
      <c r="R16" s="310">
        <v>116.07429916188673</v>
      </c>
      <c r="S16" s="311">
        <v>116.38315607797765</v>
      </c>
      <c r="T16" s="307">
        <f t="shared" si="0"/>
        <v>1831.4592537119543</v>
      </c>
      <c r="U16" s="281"/>
      <c r="V16" s="290"/>
      <c r="W16" s="283"/>
      <c r="X16" s="281"/>
      <c r="Y16" s="290"/>
      <c r="Z16" s="281"/>
    </row>
    <row r="17" spans="1:33" ht="30.75" customHeight="1" thickBot="1" x14ac:dyDescent="0.3">
      <c r="A17" s="312" t="s">
        <v>48</v>
      </c>
      <c r="B17" s="313">
        <v>114.95786454843399</v>
      </c>
      <c r="C17" s="313">
        <v>113.44304269524994</v>
      </c>
      <c r="D17" s="313">
        <v>29.529800037048329</v>
      </c>
      <c r="E17" s="313">
        <v>116.35217119670276</v>
      </c>
      <c r="F17" s="313">
        <v>115.29603194900483</v>
      </c>
      <c r="G17" s="314">
        <v>115.2643536881255</v>
      </c>
      <c r="H17" s="315">
        <v>116.86235314098178</v>
      </c>
      <c r="I17" s="313">
        <v>117.01190255439874</v>
      </c>
      <c r="J17" s="313">
        <v>28.341446546636803</v>
      </c>
      <c r="K17" s="313">
        <v>117.32195973836804</v>
      </c>
      <c r="L17" s="313">
        <v>117.01535511162884</v>
      </c>
      <c r="M17" s="316">
        <v>116.62856367841282</v>
      </c>
      <c r="N17" s="317">
        <v>115.93785253027843</v>
      </c>
      <c r="O17" s="318">
        <v>118.07341058129927</v>
      </c>
      <c r="P17" s="318">
        <v>30.643098317619206</v>
      </c>
      <c r="Q17" s="318">
        <v>116.32259215790086</v>
      </c>
      <c r="R17" s="318">
        <v>116.07429916188673</v>
      </c>
      <c r="S17" s="319">
        <v>116.38315607797765</v>
      </c>
      <c r="T17" s="314">
        <f t="shared" si="0"/>
        <v>1831.4592537119543</v>
      </c>
      <c r="U17" s="281"/>
      <c r="V17" s="290"/>
      <c r="W17" s="283"/>
      <c r="X17" s="281"/>
      <c r="Y17" s="290"/>
      <c r="Z17" s="281"/>
    </row>
    <row r="18" spans="1:33" ht="30.75" customHeight="1" thickBot="1" x14ac:dyDescent="0.3">
      <c r="A18" s="320" t="s">
        <v>10</v>
      </c>
      <c r="B18" s="321">
        <f t="shared" ref="B18:S18" si="1">SUM(B11:B17)</f>
        <v>806.00800000000061</v>
      </c>
      <c r="C18" s="321">
        <f t="shared" si="1"/>
        <v>796.2052000000001</v>
      </c>
      <c r="D18" s="321">
        <f t="shared" si="1"/>
        <v>208.03720000000007</v>
      </c>
      <c r="E18" s="321">
        <f t="shared" si="1"/>
        <v>815.81080000000043</v>
      </c>
      <c r="F18" s="321">
        <f t="shared" si="1"/>
        <v>809.27560000000028</v>
      </c>
      <c r="G18" s="322">
        <f t="shared" si="1"/>
        <v>808.18640000000039</v>
      </c>
      <c r="H18" s="323">
        <f t="shared" si="1"/>
        <v>819.07840000000033</v>
      </c>
      <c r="I18" s="321">
        <f t="shared" si="1"/>
        <v>820.16760000000011</v>
      </c>
      <c r="J18" s="321">
        <f t="shared" si="1"/>
        <v>199.32360000000006</v>
      </c>
      <c r="K18" s="321">
        <f t="shared" si="1"/>
        <v>822.34600000000023</v>
      </c>
      <c r="L18" s="321">
        <f t="shared" si="1"/>
        <v>820.16760000000033</v>
      </c>
      <c r="M18" s="321">
        <f t="shared" si="1"/>
        <v>817.9892000000001</v>
      </c>
      <c r="N18" s="324">
        <f t="shared" si="1"/>
        <v>812.54320000000018</v>
      </c>
      <c r="O18" s="325">
        <f t="shared" si="1"/>
        <v>827.79200000000048</v>
      </c>
      <c r="P18" s="325">
        <f t="shared" si="1"/>
        <v>215.66160000000005</v>
      </c>
      <c r="Q18" s="325">
        <f t="shared" si="1"/>
        <v>816.90000000000043</v>
      </c>
      <c r="R18" s="325">
        <f t="shared" si="1"/>
        <v>814.72160000000031</v>
      </c>
      <c r="S18" s="326">
        <f t="shared" si="1"/>
        <v>815.81080000000043</v>
      </c>
      <c r="T18" s="322">
        <f>SUM(T11:T17)</f>
        <v>12846.024800000003</v>
      </c>
      <c r="U18" s="281"/>
      <c r="V18" s="290"/>
      <c r="W18" s="283"/>
      <c r="X18" s="281"/>
      <c r="Y18" s="290"/>
      <c r="Z18" s="281"/>
    </row>
    <row r="19" spans="1:33" ht="30.75" customHeight="1" x14ac:dyDescent="0.25">
      <c r="A19" s="327"/>
      <c r="B19" s="328"/>
      <c r="C19" s="329"/>
      <c r="D19" s="329"/>
      <c r="E19" s="329"/>
      <c r="F19" s="329"/>
      <c r="G19" s="329"/>
      <c r="H19" s="329"/>
      <c r="I19" s="329"/>
      <c r="J19" s="329"/>
      <c r="K19" s="329"/>
      <c r="L19" s="329"/>
      <c r="M19" s="329"/>
      <c r="N19" s="329"/>
      <c r="O19" s="329"/>
      <c r="P19" s="329"/>
      <c r="Q19" s="329"/>
      <c r="R19" s="329"/>
      <c r="S19" s="329"/>
      <c r="T19" s="329"/>
      <c r="U19" s="329"/>
      <c r="V19" s="329"/>
      <c r="W19" s="330"/>
      <c r="X19" s="329"/>
      <c r="Y19" s="329"/>
      <c r="Z19" s="329"/>
      <c r="AA19" s="331"/>
      <c r="AB19" s="290"/>
      <c r="AC19" s="281"/>
    </row>
    <row r="20" spans="1:33" ht="30.75" customHeight="1" thickBot="1" x14ac:dyDescent="0.3">
      <c r="A20" s="327"/>
      <c r="B20" s="328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30"/>
      <c r="X20" s="329"/>
      <c r="Y20" s="329"/>
      <c r="Z20" s="331"/>
      <c r="AA20" s="290"/>
      <c r="AB20" s="281"/>
    </row>
    <row r="21" spans="1:33" ht="30.75" customHeight="1" thickBot="1" x14ac:dyDescent="0.3">
      <c r="A21" s="295" t="s">
        <v>49</v>
      </c>
      <c r="B21" s="487" t="s">
        <v>70</v>
      </c>
      <c r="C21" s="488"/>
      <c r="D21" s="488"/>
      <c r="E21" s="488"/>
      <c r="F21" s="488"/>
      <c r="G21" s="489"/>
      <c r="H21" s="487" t="s">
        <v>71</v>
      </c>
      <c r="I21" s="488"/>
      <c r="J21" s="488"/>
      <c r="K21" s="488"/>
      <c r="L21" s="488"/>
      <c r="M21" s="489"/>
      <c r="N21" s="488" t="s">
        <v>8</v>
      </c>
      <c r="O21" s="488"/>
      <c r="P21" s="488"/>
      <c r="Q21" s="488"/>
      <c r="R21" s="488"/>
      <c r="S21" s="489"/>
      <c r="T21" s="332"/>
      <c r="U21" s="296"/>
      <c r="V21" s="281"/>
      <c r="W21" s="283"/>
      <c r="X21" s="281"/>
      <c r="Y21" s="281"/>
      <c r="Z21" s="281"/>
      <c r="AA21" s="281"/>
      <c r="AB21" s="281"/>
      <c r="AC21" s="281"/>
      <c r="AD21" s="281"/>
      <c r="AE21" s="281"/>
      <c r="AF21" s="281"/>
      <c r="AG21" s="281"/>
    </row>
    <row r="22" spans="1:33" ht="30.75" customHeight="1" x14ac:dyDescent="0.25">
      <c r="A22" s="298" t="s">
        <v>41</v>
      </c>
      <c r="B22" s="299">
        <v>1</v>
      </c>
      <c r="C22" s="299">
        <v>2</v>
      </c>
      <c r="D22" s="299" t="s">
        <v>79</v>
      </c>
      <c r="E22" s="299">
        <v>4</v>
      </c>
      <c r="F22" s="299">
        <v>5</v>
      </c>
      <c r="G22" s="300">
        <v>6</v>
      </c>
      <c r="H22" s="301">
        <v>7</v>
      </c>
      <c r="I22" s="299">
        <v>8</v>
      </c>
      <c r="J22" s="299" t="s">
        <v>81</v>
      </c>
      <c r="K22" s="299">
        <v>10</v>
      </c>
      <c r="L22" s="299">
        <v>11</v>
      </c>
      <c r="M22" s="299">
        <v>12</v>
      </c>
      <c r="N22" s="301">
        <v>13</v>
      </c>
      <c r="O22" s="302">
        <v>14</v>
      </c>
      <c r="P22" s="302" t="s">
        <v>82</v>
      </c>
      <c r="Q22" s="302">
        <v>16</v>
      </c>
      <c r="R22" s="302">
        <v>17</v>
      </c>
      <c r="S22" s="303">
        <v>18</v>
      </c>
      <c r="T22" s="333" t="s">
        <v>10</v>
      </c>
      <c r="U22" s="296"/>
      <c r="V22" s="281"/>
      <c r="W22" s="283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</row>
    <row r="23" spans="1:33" s="281" customFormat="1" ht="30.75" customHeight="1" x14ac:dyDescent="0.25">
      <c r="A23" s="305" t="s">
        <v>42</v>
      </c>
      <c r="B23" s="308">
        <v>8.4</v>
      </c>
      <c r="C23" s="334">
        <v>8.4</v>
      </c>
      <c r="D23" s="335">
        <v>2.1</v>
      </c>
      <c r="E23" s="335">
        <v>8.5</v>
      </c>
      <c r="F23" s="335">
        <v>8.5</v>
      </c>
      <c r="G23" s="336">
        <v>8.4</v>
      </c>
      <c r="H23" s="337">
        <v>8.6</v>
      </c>
      <c r="I23" s="335">
        <v>8.6</v>
      </c>
      <c r="J23" s="335">
        <v>2.1</v>
      </c>
      <c r="K23" s="335">
        <v>8.1</v>
      </c>
      <c r="L23" s="335">
        <v>8.1999999999999993</v>
      </c>
      <c r="M23" s="336">
        <v>8.3000000000000007</v>
      </c>
      <c r="N23" s="337">
        <v>8.6</v>
      </c>
      <c r="O23" s="335">
        <v>8.6</v>
      </c>
      <c r="P23" s="335">
        <v>2.4</v>
      </c>
      <c r="Q23" s="335">
        <v>8.4</v>
      </c>
      <c r="R23" s="335">
        <v>8.3000000000000007</v>
      </c>
      <c r="S23" s="336">
        <v>8.3000000000000007</v>
      </c>
      <c r="T23" s="338">
        <f t="shared" ref="T23:T30" si="2">SUM(B23:S23)</f>
        <v>132.80000000000001</v>
      </c>
      <c r="U23" s="339"/>
      <c r="W23" s="283"/>
    </row>
    <row r="24" spans="1:33" s="281" customFormat="1" ht="30.75" customHeight="1" x14ac:dyDescent="0.25">
      <c r="A24" s="305" t="s">
        <v>43</v>
      </c>
      <c r="B24" s="340">
        <v>8.4</v>
      </c>
      <c r="C24" s="310">
        <v>8.4</v>
      </c>
      <c r="D24" s="310">
        <v>2.1</v>
      </c>
      <c r="E24" s="310">
        <v>8.5</v>
      </c>
      <c r="F24" s="310">
        <v>8.5</v>
      </c>
      <c r="G24" s="311">
        <v>8.4</v>
      </c>
      <c r="H24" s="340">
        <v>8.6</v>
      </c>
      <c r="I24" s="310">
        <v>8.6</v>
      </c>
      <c r="J24" s="310">
        <v>2.1</v>
      </c>
      <c r="K24" s="310">
        <v>8.1</v>
      </c>
      <c r="L24" s="310">
        <v>8.1999999999999993</v>
      </c>
      <c r="M24" s="311">
        <v>8.3000000000000007</v>
      </c>
      <c r="N24" s="340">
        <v>8.6</v>
      </c>
      <c r="O24" s="310">
        <v>8.6</v>
      </c>
      <c r="P24" s="310">
        <v>2.4</v>
      </c>
      <c r="Q24" s="310">
        <v>8.4</v>
      </c>
      <c r="R24" s="310">
        <v>8.3000000000000007</v>
      </c>
      <c r="S24" s="311">
        <v>8.3000000000000007</v>
      </c>
      <c r="T24" s="338">
        <f t="shared" si="2"/>
        <v>132.80000000000001</v>
      </c>
      <c r="U24" s="339"/>
      <c r="W24" s="283"/>
    </row>
    <row r="25" spans="1:33" s="281" customFormat="1" ht="30.75" customHeight="1" x14ac:dyDescent="0.25">
      <c r="A25" s="305" t="s">
        <v>44</v>
      </c>
      <c r="B25" s="340">
        <v>8.3000000000000007</v>
      </c>
      <c r="C25" s="310">
        <v>8.4</v>
      </c>
      <c r="D25" s="310">
        <v>2</v>
      </c>
      <c r="E25" s="310">
        <v>8.1999999999999993</v>
      </c>
      <c r="F25" s="310">
        <v>8.4</v>
      </c>
      <c r="G25" s="311">
        <v>8.3000000000000007</v>
      </c>
      <c r="H25" s="340">
        <v>8.5</v>
      </c>
      <c r="I25" s="310">
        <v>8.5</v>
      </c>
      <c r="J25" s="310">
        <v>1.8</v>
      </c>
      <c r="K25" s="310">
        <v>8.1</v>
      </c>
      <c r="L25" s="310">
        <v>8.1</v>
      </c>
      <c r="M25" s="311">
        <v>8.1999999999999993</v>
      </c>
      <c r="N25" s="340">
        <v>8.5</v>
      </c>
      <c r="O25" s="310">
        <v>8.5</v>
      </c>
      <c r="P25" s="310">
        <v>2.2999999999999998</v>
      </c>
      <c r="Q25" s="310">
        <v>8.3000000000000007</v>
      </c>
      <c r="R25" s="310">
        <v>8.1</v>
      </c>
      <c r="S25" s="311">
        <v>8.1999999999999993</v>
      </c>
      <c r="T25" s="338">
        <f t="shared" si="2"/>
        <v>130.69999999999999</v>
      </c>
      <c r="U25" s="339"/>
      <c r="W25" s="283"/>
    </row>
    <row r="26" spans="1:33" s="281" customFormat="1" ht="30.75" customHeight="1" x14ac:dyDescent="0.25">
      <c r="A26" s="305" t="s">
        <v>45</v>
      </c>
      <c r="B26" s="308">
        <v>8.3000000000000007</v>
      </c>
      <c r="C26" s="334">
        <v>8.4</v>
      </c>
      <c r="D26" s="310">
        <v>2</v>
      </c>
      <c r="E26" s="310">
        <v>8.3000000000000007</v>
      </c>
      <c r="F26" s="310">
        <v>8.4</v>
      </c>
      <c r="G26" s="311">
        <v>8.3000000000000007</v>
      </c>
      <c r="H26" s="340">
        <v>8.5</v>
      </c>
      <c r="I26" s="310">
        <v>8.5</v>
      </c>
      <c r="J26" s="310">
        <v>1.9</v>
      </c>
      <c r="K26" s="310">
        <v>8.1</v>
      </c>
      <c r="L26" s="310">
        <v>8.1</v>
      </c>
      <c r="M26" s="311">
        <v>8.1999999999999993</v>
      </c>
      <c r="N26" s="340">
        <v>8.5</v>
      </c>
      <c r="O26" s="310">
        <v>8.5</v>
      </c>
      <c r="P26" s="310">
        <v>2.2999999999999998</v>
      </c>
      <c r="Q26" s="310">
        <v>8.3000000000000007</v>
      </c>
      <c r="R26" s="310">
        <v>8.1</v>
      </c>
      <c r="S26" s="311">
        <v>8.1999999999999993</v>
      </c>
      <c r="T26" s="338">
        <f t="shared" si="2"/>
        <v>130.89999999999998</v>
      </c>
      <c r="U26" s="339"/>
      <c r="W26" s="283"/>
    </row>
    <row r="27" spans="1:33" s="281" customFormat="1" ht="30.75" customHeight="1" x14ac:dyDescent="0.25">
      <c r="A27" s="305" t="s">
        <v>46</v>
      </c>
      <c r="B27" s="340">
        <v>8.3000000000000007</v>
      </c>
      <c r="C27" s="310">
        <v>8.4</v>
      </c>
      <c r="D27" s="310">
        <v>2.1</v>
      </c>
      <c r="E27" s="310">
        <v>8.3000000000000007</v>
      </c>
      <c r="F27" s="310">
        <v>8.5</v>
      </c>
      <c r="G27" s="311">
        <v>8.3000000000000007</v>
      </c>
      <c r="H27" s="340">
        <v>8.5</v>
      </c>
      <c r="I27" s="310">
        <v>8.5</v>
      </c>
      <c r="J27" s="310">
        <v>1.9</v>
      </c>
      <c r="K27" s="310">
        <v>8.1</v>
      </c>
      <c r="L27" s="310">
        <v>8.1</v>
      </c>
      <c r="M27" s="311">
        <v>8.1999999999999993</v>
      </c>
      <c r="N27" s="340">
        <v>8.5</v>
      </c>
      <c r="O27" s="310">
        <v>8.5</v>
      </c>
      <c r="P27" s="310">
        <v>2.2999999999999998</v>
      </c>
      <c r="Q27" s="310">
        <v>8.3000000000000007</v>
      </c>
      <c r="R27" s="310">
        <v>8.1</v>
      </c>
      <c r="S27" s="311">
        <v>8.1999999999999993</v>
      </c>
      <c r="T27" s="338">
        <f t="shared" si="2"/>
        <v>131.1</v>
      </c>
      <c r="U27" s="339"/>
      <c r="W27" s="283"/>
    </row>
    <row r="28" spans="1:33" s="281" customFormat="1" ht="30.75" customHeight="1" x14ac:dyDescent="0.25">
      <c r="A28" s="305" t="s">
        <v>47</v>
      </c>
      <c r="B28" s="340">
        <v>8.3000000000000007</v>
      </c>
      <c r="C28" s="310">
        <v>8.4</v>
      </c>
      <c r="D28" s="310">
        <v>2.1</v>
      </c>
      <c r="E28" s="310">
        <v>8.3000000000000007</v>
      </c>
      <c r="F28" s="310">
        <v>8.5</v>
      </c>
      <c r="G28" s="311">
        <v>8.4</v>
      </c>
      <c r="H28" s="340">
        <v>8.6</v>
      </c>
      <c r="I28" s="310">
        <v>8.5</v>
      </c>
      <c r="J28" s="310">
        <v>1.9</v>
      </c>
      <c r="K28" s="310">
        <v>8.1999999999999993</v>
      </c>
      <c r="L28" s="310">
        <v>8.1999999999999993</v>
      </c>
      <c r="M28" s="311">
        <v>8.1999999999999993</v>
      </c>
      <c r="N28" s="340">
        <v>8.6</v>
      </c>
      <c r="O28" s="310">
        <v>8.6</v>
      </c>
      <c r="P28" s="310">
        <v>2.2999999999999998</v>
      </c>
      <c r="Q28" s="310">
        <v>8.4</v>
      </c>
      <c r="R28" s="310">
        <v>8.1999999999999993</v>
      </c>
      <c r="S28" s="311">
        <v>8.1999999999999993</v>
      </c>
      <c r="T28" s="338">
        <f t="shared" si="2"/>
        <v>131.9</v>
      </c>
      <c r="U28" s="339"/>
      <c r="W28" s="283"/>
    </row>
    <row r="29" spans="1:33" s="281" customFormat="1" ht="30.75" customHeight="1" thickBot="1" x14ac:dyDescent="0.3">
      <c r="A29" s="312" t="s">
        <v>48</v>
      </c>
      <c r="B29" s="337">
        <v>8.4</v>
      </c>
      <c r="C29" s="335">
        <v>8.4</v>
      </c>
      <c r="D29" s="335">
        <v>2.1</v>
      </c>
      <c r="E29" s="335">
        <v>8.3000000000000007</v>
      </c>
      <c r="F29" s="335">
        <v>8.5</v>
      </c>
      <c r="G29" s="336">
        <v>8.4</v>
      </c>
      <c r="H29" s="337">
        <v>8.6</v>
      </c>
      <c r="I29" s="335">
        <v>8.5</v>
      </c>
      <c r="J29" s="335">
        <v>1.9</v>
      </c>
      <c r="K29" s="335">
        <v>8.1999999999999993</v>
      </c>
      <c r="L29" s="335">
        <v>8.1999999999999993</v>
      </c>
      <c r="M29" s="336">
        <v>8.1999999999999993</v>
      </c>
      <c r="N29" s="337">
        <v>8.6</v>
      </c>
      <c r="O29" s="335">
        <v>8.6</v>
      </c>
      <c r="P29" s="335">
        <v>2.4</v>
      </c>
      <c r="Q29" s="335">
        <v>8.4</v>
      </c>
      <c r="R29" s="335">
        <v>8.1999999999999993</v>
      </c>
      <c r="S29" s="336">
        <v>8.1999999999999993</v>
      </c>
      <c r="T29" s="341">
        <f t="shared" si="2"/>
        <v>132.1</v>
      </c>
      <c r="U29" s="339"/>
      <c r="W29" s="283"/>
    </row>
    <row r="30" spans="1:33" s="281" customFormat="1" ht="30.75" customHeight="1" thickBot="1" x14ac:dyDescent="0.3">
      <c r="A30" s="320" t="s">
        <v>10</v>
      </c>
      <c r="B30" s="323">
        <f>SUM(B23:B29)</f>
        <v>58.4</v>
      </c>
      <c r="C30" s="342">
        <f t="shared" ref="C30:S30" si="3">SUM(C23:C29)</f>
        <v>58.8</v>
      </c>
      <c r="D30" s="342">
        <f t="shared" si="3"/>
        <v>14.499999999999998</v>
      </c>
      <c r="E30" s="342">
        <f t="shared" si="3"/>
        <v>58.399999999999991</v>
      </c>
      <c r="F30" s="342">
        <f t="shared" si="3"/>
        <v>59.3</v>
      </c>
      <c r="G30" s="343">
        <f t="shared" si="3"/>
        <v>58.5</v>
      </c>
      <c r="H30" s="323">
        <f t="shared" si="3"/>
        <v>59.900000000000006</v>
      </c>
      <c r="I30" s="342">
        <f t="shared" si="3"/>
        <v>59.7</v>
      </c>
      <c r="J30" s="342">
        <f t="shared" si="3"/>
        <v>13.600000000000001</v>
      </c>
      <c r="K30" s="342">
        <f t="shared" si="3"/>
        <v>56.900000000000006</v>
      </c>
      <c r="L30" s="342">
        <f t="shared" si="3"/>
        <v>57.100000000000009</v>
      </c>
      <c r="M30" s="343">
        <f t="shared" si="3"/>
        <v>57.600000000000009</v>
      </c>
      <c r="N30" s="323">
        <f t="shared" si="3"/>
        <v>59.900000000000006</v>
      </c>
      <c r="O30" s="342">
        <f t="shared" si="3"/>
        <v>59.900000000000006</v>
      </c>
      <c r="P30" s="342">
        <f t="shared" si="3"/>
        <v>16.399999999999999</v>
      </c>
      <c r="Q30" s="342">
        <f t="shared" si="3"/>
        <v>58.5</v>
      </c>
      <c r="R30" s="342">
        <f t="shared" si="3"/>
        <v>57.300000000000011</v>
      </c>
      <c r="S30" s="343">
        <f t="shared" si="3"/>
        <v>57.600000000000009</v>
      </c>
      <c r="T30" s="344">
        <f t="shared" si="2"/>
        <v>922.30000000000007</v>
      </c>
      <c r="U30" s="339"/>
      <c r="W30" s="283"/>
    </row>
    <row r="31" spans="1:33" s="434" customFormat="1" ht="30.75" customHeight="1" x14ac:dyDescent="0.25">
      <c r="A31" s="429"/>
      <c r="B31" s="430">
        <v>60</v>
      </c>
      <c r="C31" s="422">
        <v>60</v>
      </c>
      <c r="D31" s="422">
        <v>15</v>
      </c>
      <c r="E31" s="422">
        <v>60</v>
      </c>
      <c r="F31" s="422">
        <v>61</v>
      </c>
      <c r="G31" s="422">
        <v>61</v>
      </c>
      <c r="H31" s="422">
        <v>62</v>
      </c>
      <c r="I31" s="422">
        <v>62</v>
      </c>
      <c r="J31" s="422">
        <v>14</v>
      </c>
      <c r="K31" s="422">
        <v>60</v>
      </c>
      <c r="L31" s="422">
        <v>60</v>
      </c>
      <c r="M31" s="422">
        <v>61</v>
      </c>
      <c r="N31" s="422">
        <v>62</v>
      </c>
      <c r="O31" s="422">
        <v>62</v>
      </c>
      <c r="P31" s="422">
        <v>17</v>
      </c>
      <c r="Q31" s="422">
        <v>61</v>
      </c>
      <c r="R31" s="422">
        <v>60</v>
      </c>
      <c r="S31" s="422">
        <v>61</v>
      </c>
      <c r="T31" s="422"/>
      <c r="U31" s="422"/>
      <c r="V31" s="422"/>
      <c r="W31" s="431"/>
      <c r="X31" s="422"/>
      <c r="Y31" s="422"/>
      <c r="Z31" s="432"/>
      <c r="AA31" s="433"/>
      <c r="AB31" s="421"/>
    </row>
    <row r="32" spans="1:33" s="434" customFormat="1" ht="30.75" customHeight="1" thickBot="1" x14ac:dyDescent="0.3">
      <c r="A32" s="435"/>
      <c r="B32" s="436"/>
      <c r="C32" s="437"/>
      <c r="D32" s="437"/>
      <c r="E32" s="437"/>
      <c r="F32" s="437"/>
      <c r="G32" s="437"/>
      <c r="H32" s="437"/>
      <c r="I32" s="437"/>
      <c r="J32" s="437"/>
      <c r="K32" s="437"/>
      <c r="L32" s="437"/>
      <c r="M32" s="437"/>
      <c r="N32" s="437"/>
      <c r="O32" s="437"/>
      <c r="P32" s="421"/>
      <c r="Q32" s="437"/>
      <c r="R32" s="421"/>
      <c r="S32" s="437"/>
      <c r="T32" s="423"/>
      <c r="U32" s="421"/>
      <c r="V32" s="421"/>
      <c r="W32" s="438"/>
      <c r="X32" s="421"/>
      <c r="Y32" s="421"/>
      <c r="Z32" s="421"/>
      <c r="AA32" s="433"/>
      <c r="AB32" s="421"/>
    </row>
    <row r="33" spans="1:47" ht="30.75" customHeight="1" thickBot="1" x14ac:dyDescent="0.3">
      <c r="A33" s="345" t="s">
        <v>77</v>
      </c>
      <c r="B33" s="497" t="s">
        <v>78</v>
      </c>
      <c r="C33" s="498"/>
      <c r="D33" s="498"/>
      <c r="E33" s="498"/>
      <c r="F33" s="498"/>
      <c r="G33" s="498"/>
      <c r="H33" s="499"/>
      <c r="I33" s="296"/>
      <c r="J33" s="497" t="s">
        <v>76</v>
      </c>
      <c r="K33" s="498"/>
      <c r="L33" s="498"/>
      <c r="M33" s="498"/>
      <c r="N33" s="498"/>
      <c r="O33" s="498"/>
      <c r="P33" s="499"/>
      <c r="Q33" s="346"/>
      <c r="R33" s="478" t="s">
        <v>157</v>
      </c>
      <c r="S33" s="479"/>
      <c r="T33" s="479"/>
      <c r="U33" s="479"/>
      <c r="V33" s="479"/>
      <c r="W33" s="480"/>
      <c r="X33" s="347"/>
      <c r="Y33" s="347"/>
      <c r="Z33" s="347"/>
      <c r="AA33" s="347"/>
      <c r="AB33" s="347"/>
      <c r="AC33" s="348"/>
      <c r="AD33" s="348"/>
      <c r="AE33" s="348"/>
      <c r="AF33" s="348"/>
      <c r="AG33" s="348"/>
      <c r="AH33" s="348"/>
      <c r="AI33" s="348"/>
      <c r="AJ33" s="348"/>
      <c r="AK33" s="348"/>
      <c r="AL33" s="348"/>
      <c r="AM33" s="348"/>
      <c r="AN33" s="348"/>
      <c r="AO33" s="348"/>
      <c r="AP33" s="348"/>
      <c r="AQ33" s="348"/>
      <c r="AR33" s="348"/>
      <c r="AS33" s="348"/>
      <c r="AT33" s="348"/>
      <c r="AU33" s="348"/>
    </row>
    <row r="34" spans="1:47" ht="30.75" customHeight="1" x14ac:dyDescent="0.25">
      <c r="A34" s="349" t="s">
        <v>41</v>
      </c>
      <c r="B34" s="301">
        <v>1</v>
      </c>
      <c r="C34" s="350">
        <v>2</v>
      </c>
      <c r="D34" s="350">
        <v>3</v>
      </c>
      <c r="E34" s="350">
        <v>4</v>
      </c>
      <c r="F34" s="350">
        <v>5</v>
      </c>
      <c r="G34" s="351">
        <v>6</v>
      </c>
      <c r="H34" s="352" t="s">
        <v>10</v>
      </c>
      <c r="I34" s="353"/>
      <c r="J34" s="354">
        <v>1</v>
      </c>
      <c r="K34" s="355">
        <v>2</v>
      </c>
      <c r="L34" s="355">
        <v>3</v>
      </c>
      <c r="M34" s="355">
        <v>4</v>
      </c>
      <c r="N34" s="355">
        <v>5</v>
      </c>
      <c r="O34" s="355">
        <v>6</v>
      </c>
      <c r="P34" s="333" t="s">
        <v>10</v>
      </c>
      <c r="Q34" s="346"/>
      <c r="R34" s="481"/>
      <c r="S34" s="482"/>
      <c r="T34" s="482"/>
      <c r="U34" s="482"/>
      <c r="V34" s="482"/>
      <c r="W34" s="483"/>
      <c r="X34" s="281"/>
      <c r="Y34" s="281"/>
      <c r="Z34" s="281"/>
      <c r="AA34" s="281"/>
      <c r="AB34" s="281"/>
    </row>
    <row r="35" spans="1:47" ht="30.75" customHeight="1" x14ac:dyDescent="0.25">
      <c r="A35" s="356" t="s">
        <v>42</v>
      </c>
      <c r="B35" s="308">
        <v>96.342400000000012</v>
      </c>
      <c r="C35" s="334">
        <v>96.186000000000007</v>
      </c>
      <c r="D35" s="334">
        <v>23.616400000000002</v>
      </c>
      <c r="E35" s="334">
        <v>93.996400000000008</v>
      </c>
      <c r="F35" s="334">
        <v>91.963200000000001</v>
      </c>
      <c r="G35" s="357">
        <v>94.778400000000005</v>
      </c>
      <c r="H35" s="358">
        <f t="shared" ref="H35:H41" si="4">SUM(B35:G35)</f>
        <v>496.88280000000009</v>
      </c>
      <c r="I35" s="288"/>
      <c r="J35" s="308">
        <v>7.2</v>
      </c>
      <c r="K35" s="309">
        <v>6.6</v>
      </c>
      <c r="L35" s="309">
        <v>1.6</v>
      </c>
      <c r="M35" s="309">
        <v>7.1</v>
      </c>
      <c r="N35" s="309">
        <v>6.8</v>
      </c>
      <c r="O35" s="309">
        <v>6.7</v>
      </c>
      <c r="P35" s="338">
        <f t="shared" ref="P35:P42" si="5">SUM(J35:O35)</f>
        <v>36</v>
      </c>
      <c r="Q35" s="346"/>
      <c r="R35" s="481"/>
      <c r="S35" s="482"/>
      <c r="T35" s="482"/>
      <c r="U35" s="482"/>
      <c r="V35" s="482"/>
      <c r="W35" s="483"/>
      <c r="X35" s="281"/>
      <c r="Y35" s="281"/>
      <c r="Z35" s="281"/>
      <c r="AA35" s="281"/>
      <c r="AB35" s="281"/>
    </row>
    <row r="36" spans="1:47" ht="30.75" customHeight="1" x14ac:dyDescent="0.25">
      <c r="A36" s="356" t="s">
        <v>43</v>
      </c>
      <c r="B36" s="308">
        <v>96.342400000000012</v>
      </c>
      <c r="C36" s="334">
        <v>96.186000000000007</v>
      </c>
      <c r="D36" s="334">
        <v>23.616400000000002</v>
      </c>
      <c r="E36" s="334">
        <v>93.996400000000008</v>
      </c>
      <c r="F36" s="334">
        <v>91.963200000000001</v>
      </c>
      <c r="G36" s="357">
        <v>94.778400000000005</v>
      </c>
      <c r="H36" s="358">
        <f t="shared" si="4"/>
        <v>496.88280000000009</v>
      </c>
      <c r="I36" s="293"/>
      <c r="J36" s="308">
        <v>7.2</v>
      </c>
      <c r="K36" s="309">
        <v>6.6</v>
      </c>
      <c r="L36" s="309">
        <v>1.6</v>
      </c>
      <c r="M36" s="309">
        <v>7.1</v>
      </c>
      <c r="N36" s="309">
        <v>6.8</v>
      </c>
      <c r="O36" s="309">
        <v>6.7</v>
      </c>
      <c r="P36" s="338">
        <f t="shared" si="5"/>
        <v>36</v>
      </c>
      <c r="Q36" s="346"/>
      <c r="R36" s="481"/>
      <c r="S36" s="482"/>
      <c r="T36" s="482"/>
      <c r="U36" s="482"/>
      <c r="V36" s="482"/>
      <c r="W36" s="483"/>
      <c r="X36" s="281"/>
      <c r="Y36" s="281"/>
      <c r="Z36" s="281"/>
      <c r="AA36" s="281"/>
      <c r="AB36" s="281"/>
    </row>
    <row r="37" spans="1:47" ht="30.75" customHeight="1" x14ac:dyDescent="0.25">
      <c r="A37" s="356" t="s">
        <v>44</v>
      </c>
      <c r="B37" s="308"/>
      <c r="C37" s="334"/>
      <c r="D37" s="334"/>
      <c r="E37" s="334"/>
      <c r="F37" s="334"/>
      <c r="G37" s="357"/>
      <c r="H37" s="358">
        <f t="shared" si="4"/>
        <v>0</v>
      </c>
      <c r="I37" s="293"/>
      <c r="J37" s="308">
        <v>7.1</v>
      </c>
      <c r="K37" s="309">
        <v>6.6</v>
      </c>
      <c r="L37" s="309">
        <v>1.6</v>
      </c>
      <c r="M37" s="309">
        <v>6.9</v>
      </c>
      <c r="N37" s="309">
        <v>6.7</v>
      </c>
      <c r="O37" s="309">
        <v>6.6</v>
      </c>
      <c r="P37" s="338">
        <f t="shared" si="5"/>
        <v>35.5</v>
      </c>
      <c r="Q37" s="346"/>
      <c r="R37" s="481"/>
      <c r="S37" s="482"/>
      <c r="T37" s="482"/>
      <c r="U37" s="482"/>
      <c r="V37" s="482"/>
      <c r="W37" s="483"/>
      <c r="X37" s="281"/>
      <c r="Y37" s="281"/>
      <c r="Z37" s="281"/>
      <c r="AA37" s="281"/>
      <c r="AB37" s="281"/>
    </row>
    <row r="38" spans="1:47" ht="30.75" customHeight="1" x14ac:dyDescent="0.25">
      <c r="A38" s="356" t="s">
        <v>45</v>
      </c>
      <c r="B38" s="308"/>
      <c r="C38" s="334"/>
      <c r="D38" s="334"/>
      <c r="E38" s="334"/>
      <c r="F38" s="334"/>
      <c r="G38" s="357"/>
      <c r="H38" s="358">
        <f t="shared" si="4"/>
        <v>0</v>
      </c>
      <c r="I38" s="293"/>
      <c r="J38" s="308">
        <v>7.5</v>
      </c>
      <c r="K38" s="309">
        <v>7.4</v>
      </c>
      <c r="L38" s="309">
        <v>1.7</v>
      </c>
      <c r="M38" s="309">
        <v>7</v>
      </c>
      <c r="N38" s="309">
        <v>6</v>
      </c>
      <c r="O38" s="309">
        <v>6.2</v>
      </c>
      <c r="P38" s="338">
        <f t="shared" si="5"/>
        <v>35.800000000000004</v>
      </c>
      <c r="Q38" s="346"/>
      <c r="R38" s="481"/>
      <c r="S38" s="482"/>
      <c r="T38" s="482"/>
      <c r="U38" s="482"/>
      <c r="V38" s="482"/>
      <c r="W38" s="483"/>
      <c r="X38" s="281"/>
      <c r="Y38" s="281"/>
      <c r="Z38" s="281"/>
      <c r="AA38" s="281"/>
      <c r="AB38" s="281"/>
    </row>
    <row r="39" spans="1:47" ht="30.75" customHeight="1" x14ac:dyDescent="0.25">
      <c r="A39" s="356" t="s">
        <v>46</v>
      </c>
      <c r="B39" s="308"/>
      <c r="C39" s="334"/>
      <c r="D39" s="334"/>
      <c r="E39" s="334"/>
      <c r="F39" s="334"/>
      <c r="G39" s="357"/>
      <c r="H39" s="358">
        <f t="shared" si="4"/>
        <v>0</v>
      </c>
      <c r="I39" s="293"/>
      <c r="J39" s="308">
        <v>7.6</v>
      </c>
      <c r="K39" s="309">
        <v>7.4</v>
      </c>
      <c r="L39" s="309">
        <v>1.7</v>
      </c>
      <c r="M39" s="309">
        <v>7</v>
      </c>
      <c r="N39" s="309">
        <v>6</v>
      </c>
      <c r="O39" s="309">
        <v>6.2</v>
      </c>
      <c r="P39" s="338">
        <f t="shared" si="5"/>
        <v>35.9</v>
      </c>
      <c r="Q39" s="346"/>
      <c r="R39" s="481"/>
      <c r="S39" s="482"/>
      <c r="T39" s="482"/>
      <c r="U39" s="482"/>
      <c r="V39" s="482"/>
      <c r="W39" s="483"/>
      <c r="X39" s="281"/>
      <c r="Y39" s="281"/>
      <c r="Z39" s="281"/>
      <c r="AA39" s="281"/>
      <c r="AB39" s="281"/>
    </row>
    <row r="40" spans="1:47" ht="30.75" customHeight="1" x14ac:dyDescent="0.25">
      <c r="A40" s="356" t="s">
        <v>47</v>
      </c>
      <c r="B40" s="308"/>
      <c r="C40" s="334"/>
      <c r="D40" s="334"/>
      <c r="E40" s="334"/>
      <c r="F40" s="334"/>
      <c r="G40" s="357"/>
      <c r="H40" s="358">
        <f t="shared" si="4"/>
        <v>0</v>
      </c>
      <c r="I40" s="293"/>
      <c r="J40" s="308">
        <v>7.6</v>
      </c>
      <c r="K40" s="309">
        <v>7.4</v>
      </c>
      <c r="L40" s="309">
        <v>1.7</v>
      </c>
      <c r="M40" s="309">
        <v>7</v>
      </c>
      <c r="N40" s="309">
        <v>6</v>
      </c>
      <c r="O40" s="309">
        <v>6.2</v>
      </c>
      <c r="P40" s="338">
        <f t="shared" si="5"/>
        <v>35.9</v>
      </c>
      <c r="Q40" s="346"/>
      <c r="R40" s="481"/>
      <c r="S40" s="482"/>
      <c r="T40" s="482"/>
      <c r="U40" s="482"/>
      <c r="V40" s="482"/>
      <c r="W40" s="483"/>
      <c r="X40" s="281"/>
      <c r="Y40" s="281"/>
      <c r="Z40" s="281"/>
      <c r="AA40" s="281"/>
      <c r="AB40" s="281"/>
    </row>
    <row r="41" spans="1:47" ht="30.75" customHeight="1" thickBot="1" x14ac:dyDescent="0.3">
      <c r="A41" s="359" t="s">
        <v>48</v>
      </c>
      <c r="B41" s="315"/>
      <c r="C41" s="360"/>
      <c r="D41" s="360"/>
      <c r="E41" s="360"/>
      <c r="F41" s="360"/>
      <c r="G41" s="361"/>
      <c r="H41" s="358">
        <f t="shared" si="4"/>
        <v>0</v>
      </c>
      <c r="I41" s="293"/>
      <c r="J41" s="315">
        <v>7.6</v>
      </c>
      <c r="K41" s="316">
        <v>7.5</v>
      </c>
      <c r="L41" s="316">
        <v>1.7</v>
      </c>
      <c r="M41" s="316">
        <v>7</v>
      </c>
      <c r="N41" s="316">
        <v>6</v>
      </c>
      <c r="O41" s="316">
        <v>6.2</v>
      </c>
      <c r="P41" s="341">
        <f t="shared" si="5"/>
        <v>36</v>
      </c>
      <c r="Q41" s="346"/>
      <c r="R41" s="481"/>
      <c r="S41" s="482"/>
      <c r="T41" s="482"/>
      <c r="U41" s="482"/>
      <c r="V41" s="482"/>
      <c r="W41" s="483"/>
      <c r="X41" s="281"/>
      <c r="Y41" s="281"/>
      <c r="Z41" s="281"/>
      <c r="AA41" s="281"/>
      <c r="AB41" s="281"/>
    </row>
    <row r="42" spans="1:47" ht="30.75" customHeight="1" thickBot="1" x14ac:dyDescent="0.3">
      <c r="A42" s="362" t="s">
        <v>10</v>
      </c>
      <c r="B42" s="363">
        <f t="shared" ref="B42:H42" si="6">SUM(B35:B41)</f>
        <v>192.68480000000002</v>
      </c>
      <c r="C42" s="364">
        <f t="shared" si="6"/>
        <v>192.37200000000001</v>
      </c>
      <c r="D42" s="364">
        <f t="shared" si="6"/>
        <v>47.232800000000005</v>
      </c>
      <c r="E42" s="364">
        <f t="shared" si="6"/>
        <v>187.99280000000002</v>
      </c>
      <c r="F42" s="364">
        <f t="shared" si="6"/>
        <v>183.9264</v>
      </c>
      <c r="G42" s="365">
        <f t="shared" si="6"/>
        <v>189.55680000000001</v>
      </c>
      <c r="H42" s="366">
        <f t="shared" si="6"/>
        <v>993.76560000000018</v>
      </c>
      <c r="I42" s="288"/>
      <c r="J42" s="367">
        <f>SUM(J35:J41)</f>
        <v>51.800000000000004</v>
      </c>
      <c r="K42" s="368">
        <f>SUM(K35:K41)</f>
        <v>49.499999999999993</v>
      </c>
      <c r="L42" s="368">
        <f t="shared" ref="L42:O42" si="7">SUM(L35:L41)</f>
        <v>11.6</v>
      </c>
      <c r="M42" s="368">
        <f t="shared" si="7"/>
        <v>49.1</v>
      </c>
      <c r="N42" s="368">
        <f t="shared" si="7"/>
        <v>44.3</v>
      </c>
      <c r="O42" s="368">
        <f t="shared" si="7"/>
        <v>44.800000000000004</v>
      </c>
      <c r="P42" s="344">
        <f t="shared" si="5"/>
        <v>251.10000000000002</v>
      </c>
      <c r="Q42" s="346"/>
      <c r="R42" s="484"/>
      <c r="S42" s="485"/>
      <c r="T42" s="485"/>
      <c r="U42" s="485"/>
      <c r="V42" s="485"/>
      <c r="W42" s="486"/>
      <c r="X42" s="281"/>
      <c r="Y42" s="281"/>
      <c r="Z42" s="281"/>
      <c r="AA42" s="281"/>
      <c r="AB42" s="281"/>
    </row>
    <row r="43" spans="1:47" ht="30.75" customHeight="1" x14ac:dyDescent="0.25">
      <c r="A43" s="427"/>
      <c r="B43" s="420"/>
      <c r="C43" s="420"/>
      <c r="D43" s="420"/>
      <c r="E43" s="420"/>
      <c r="F43" s="420"/>
      <c r="G43" s="420"/>
      <c r="H43" s="420"/>
      <c r="I43" s="535" t="s">
        <v>155</v>
      </c>
      <c r="J43" s="293">
        <v>46</v>
      </c>
      <c r="K43" s="293">
        <v>46</v>
      </c>
      <c r="L43" s="293">
        <v>12</v>
      </c>
      <c r="M43" s="293">
        <v>45</v>
      </c>
      <c r="N43" s="293">
        <v>44</v>
      </c>
      <c r="O43" s="293">
        <v>46</v>
      </c>
      <c r="P43" s="425"/>
      <c r="Q43" s="293"/>
      <c r="R43" s="293"/>
      <c r="S43" s="281"/>
      <c r="T43" s="281"/>
      <c r="U43" s="281"/>
      <c r="V43" s="281"/>
      <c r="W43" s="283"/>
      <c r="X43" s="281"/>
      <c r="Y43" s="281"/>
      <c r="Z43" s="281"/>
      <c r="AA43" s="281"/>
      <c r="AB43" s="281"/>
    </row>
    <row r="44" spans="1:47" ht="30.75" customHeight="1" thickBot="1" x14ac:dyDescent="0.3">
      <c r="A44" s="428"/>
      <c r="B44" s="416"/>
      <c r="C44" s="416"/>
      <c r="D44" s="416"/>
      <c r="E44" s="416"/>
      <c r="F44" s="416"/>
      <c r="G44" s="416"/>
      <c r="H44" s="416"/>
      <c r="I44" s="451" t="s">
        <v>156</v>
      </c>
      <c r="J44" s="424">
        <v>8</v>
      </c>
      <c r="K44" s="424">
        <v>8</v>
      </c>
      <c r="L44" s="424"/>
      <c r="M44" s="424">
        <v>8</v>
      </c>
      <c r="N44" s="424"/>
      <c r="O44" s="424"/>
      <c r="P44" s="426"/>
      <c r="Q44" s="369"/>
      <c r="R44" s="369"/>
      <c r="S44" s="369"/>
      <c r="T44" s="369"/>
      <c r="U44" s="369"/>
      <c r="V44" s="369"/>
      <c r="W44" s="370"/>
      <c r="X44" s="281"/>
      <c r="Y44" s="281"/>
      <c r="Z44" s="281"/>
      <c r="AA44" s="281"/>
    </row>
    <row r="45" spans="1:47" ht="14.1" customHeight="1" x14ac:dyDescent="0.25"/>
    <row r="46" spans="1:47" ht="14.1" customHeight="1" x14ac:dyDescent="0.25"/>
    <row r="47" spans="1:47" ht="14.1" customHeight="1" x14ac:dyDescent="0.25"/>
    <row r="48" spans="1:47" ht="14.1" customHeight="1" x14ac:dyDescent="0.25"/>
    <row r="49" ht="14.1" customHeight="1" x14ac:dyDescent="0.25"/>
  </sheetData>
  <mergeCells count="22">
    <mergeCell ref="A1:A3"/>
    <mergeCell ref="B1:L1"/>
    <mergeCell ref="M1:P1"/>
    <mergeCell ref="B2:L3"/>
    <mergeCell ref="M2:P2"/>
    <mergeCell ref="M3:P3"/>
    <mergeCell ref="R33:W42"/>
    <mergeCell ref="B9:G9"/>
    <mergeCell ref="H9:M9"/>
    <mergeCell ref="N9:S9"/>
    <mergeCell ref="B5:C5"/>
    <mergeCell ref="G5:H5"/>
    <mergeCell ref="K5:L5"/>
    <mergeCell ref="G7:H7"/>
    <mergeCell ref="L7:N7"/>
    <mergeCell ref="B7:C7"/>
    <mergeCell ref="B33:H33"/>
    <mergeCell ref="B21:G21"/>
    <mergeCell ref="H21:M21"/>
    <mergeCell ref="N21:S21"/>
    <mergeCell ref="J33:P33"/>
    <mergeCell ref="R1:W8"/>
  </mergeCells>
  <pageMargins left="0.23622047244094491" right="0.23622047244094491" top="0.74803149606299213" bottom="0.74803149606299213" header="0.31496062992125984" footer="0.31496062992125984"/>
  <pageSetup scale="37" orientation="landscape" blackAndWhite="1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C2381-F1CB-4BAC-B37D-642F7FA0FEDF}">
  <dimension ref="A1:E14"/>
  <sheetViews>
    <sheetView showGridLines="0" view="pageBreakPreview" zoomScale="70" zoomScaleNormal="100" zoomScaleSheetLayoutView="70" workbookViewId="0">
      <selection activeCell="D3" activeCellId="1" sqref="B3:B14 D3:D14"/>
    </sheetView>
  </sheetViews>
  <sheetFormatPr baseColWidth="10" defaultRowHeight="26.25" x14ac:dyDescent="0.25"/>
  <cols>
    <col min="1" max="1" width="25.42578125" style="396" customWidth="1"/>
    <col min="2" max="2" width="20.140625" style="396" customWidth="1"/>
    <col min="3" max="3" width="25.42578125" style="396" customWidth="1"/>
    <col min="4" max="4" width="20.140625" style="396" customWidth="1"/>
    <col min="5" max="5" width="2.5703125" style="395" customWidth="1"/>
    <col min="6" max="16384" width="11.42578125" style="396"/>
  </cols>
  <sheetData>
    <row r="1" spans="1:5" ht="27" thickBot="1" x14ac:dyDescent="0.3">
      <c r="A1" s="521" t="s">
        <v>118</v>
      </c>
      <c r="B1" s="522"/>
      <c r="C1" s="522"/>
      <c r="D1" s="523"/>
    </row>
    <row r="2" spans="1:5" ht="79.5" thickBot="1" x14ac:dyDescent="0.3">
      <c r="A2" s="397" t="s">
        <v>116</v>
      </c>
      <c r="B2" s="398" t="s">
        <v>117</v>
      </c>
      <c r="C2" s="397" t="s">
        <v>116</v>
      </c>
      <c r="D2" s="398" t="s">
        <v>117</v>
      </c>
      <c r="E2" s="399"/>
    </row>
    <row r="3" spans="1:5" x14ac:dyDescent="0.25">
      <c r="A3" s="400" t="s">
        <v>125</v>
      </c>
      <c r="B3" s="401">
        <v>2.0049999999999999</v>
      </c>
      <c r="C3" s="400" t="s">
        <v>137</v>
      </c>
      <c r="D3" s="401">
        <v>2.0299999999999998</v>
      </c>
      <c r="E3" s="402"/>
    </row>
    <row r="4" spans="1:5" x14ac:dyDescent="0.25">
      <c r="A4" s="403" t="s">
        <v>126</v>
      </c>
      <c r="B4" s="404">
        <v>1.9824999999999999</v>
      </c>
      <c r="C4" s="403" t="s">
        <v>138</v>
      </c>
      <c r="D4" s="404">
        <v>2.0550000000000002</v>
      </c>
      <c r="E4" s="402"/>
    </row>
    <row r="5" spans="1:5" x14ac:dyDescent="0.25">
      <c r="A5" s="403" t="s">
        <v>127</v>
      </c>
      <c r="B5" s="404">
        <v>0.53</v>
      </c>
      <c r="C5" s="403" t="s">
        <v>139</v>
      </c>
      <c r="D5" s="404">
        <v>0.55500000000000005</v>
      </c>
      <c r="E5" s="402"/>
    </row>
    <row r="6" spans="1:5" x14ac:dyDescent="0.25">
      <c r="A6" s="403" t="s">
        <v>128</v>
      </c>
      <c r="B6" s="404">
        <v>2.0325000000000002</v>
      </c>
      <c r="C6" s="403" t="s">
        <v>140</v>
      </c>
      <c r="D6" s="404">
        <v>2.0375000000000001</v>
      </c>
      <c r="E6" s="402"/>
    </row>
    <row r="7" spans="1:5" x14ac:dyDescent="0.25">
      <c r="A7" s="403" t="s">
        <v>129</v>
      </c>
      <c r="B7" s="404">
        <v>2.0225</v>
      </c>
      <c r="C7" s="403" t="s">
        <v>141</v>
      </c>
      <c r="D7" s="404">
        <v>2.0299999999999998</v>
      </c>
      <c r="E7" s="402"/>
    </row>
    <row r="8" spans="1:5" ht="27" thickBot="1" x14ac:dyDescent="0.3">
      <c r="A8" s="405" t="s">
        <v>130</v>
      </c>
      <c r="B8" s="406">
        <v>2.0099999999999998</v>
      </c>
      <c r="C8" s="405" t="s">
        <v>142</v>
      </c>
      <c r="D8" s="406">
        <v>2.0299999999999998</v>
      </c>
      <c r="E8" s="402"/>
    </row>
    <row r="9" spans="1:5" x14ac:dyDescent="0.25">
      <c r="A9" s="400" t="s">
        <v>131</v>
      </c>
      <c r="B9" s="401">
        <v>2.0375000000000001</v>
      </c>
      <c r="C9" s="400" t="s">
        <v>119</v>
      </c>
      <c r="D9" s="401">
        <v>2.4975000000000001</v>
      </c>
      <c r="E9" s="402"/>
    </row>
    <row r="10" spans="1:5" x14ac:dyDescent="0.25">
      <c r="A10" s="403" t="s">
        <v>132</v>
      </c>
      <c r="B10" s="404">
        <v>2.04</v>
      </c>
      <c r="C10" s="403" t="s">
        <v>120</v>
      </c>
      <c r="D10" s="404">
        <v>2.4790000000000001</v>
      </c>
      <c r="E10" s="402"/>
    </row>
    <row r="11" spans="1:5" x14ac:dyDescent="0.25">
      <c r="A11" s="403" t="s">
        <v>133</v>
      </c>
      <c r="B11" s="404">
        <v>0.51</v>
      </c>
      <c r="C11" s="403" t="s">
        <v>121</v>
      </c>
      <c r="D11" s="404">
        <v>0.6401</v>
      </c>
      <c r="E11" s="402"/>
    </row>
    <row r="12" spans="1:5" x14ac:dyDescent="0.25">
      <c r="A12" s="403" t="s">
        <v>134</v>
      </c>
      <c r="B12" s="404">
        <v>2.04</v>
      </c>
      <c r="C12" s="403" t="s">
        <v>122</v>
      </c>
      <c r="D12" s="404">
        <v>2.4531000000000001</v>
      </c>
      <c r="E12" s="402"/>
    </row>
    <row r="13" spans="1:5" x14ac:dyDescent="0.25">
      <c r="A13" s="403" t="s">
        <v>135</v>
      </c>
      <c r="B13" s="404">
        <v>2.0350000000000001</v>
      </c>
      <c r="C13" s="403" t="s">
        <v>123</v>
      </c>
      <c r="D13" s="404">
        <v>2.3828</v>
      </c>
      <c r="E13" s="402"/>
    </row>
    <row r="14" spans="1:5" ht="27" thickBot="1" x14ac:dyDescent="0.3">
      <c r="A14" s="405" t="s">
        <v>136</v>
      </c>
      <c r="B14" s="406">
        <v>2.04</v>
      </c>
      <c r="C14" s="405" t="s">
        <v>124</v>
      </c>
      <c r="D14" s="406">
        <v>2.4642000000000004</v>
      </c>
      <c r="E14" s="402"/>
    </row>
  </sheetData>
  <mergeCells count="1">
    <mergeCell ref="A1:D1"/>
  </mergeCells>
  <pageMargins left="0.7" right="0.7" top="0.75" bottom="0.75" header="0.3" footer="0.3"/>
  <pageSetup paperSize="9" scale="88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B593-0F67-4582-BF4D-6AD6ADDD6F46}">
  <dimension ref="A1:E25"/>
  <sheetViews>
    <sheetView showGridLines="0" view="pageBreakPreview" zoomScale="80" zoomScaleNormal="100" zoomScaleSheetLayoutView="80" workbookViewId="0">
      <selection activeCell="E20" sqref="E20:E25"/>
    </sheetView>
  </sheetViews>
  <sheetFormatPr baseColWidth="10" defaultRowHeight="18.75" x14ac:dyDescent="0.25"/>
  <cols>
    <col min="1" max="1" width="13.42578125" style="246" customWidth="1"/>
    <col min="2" max="3" width="11.42578125" style="246"/>
    <col min="4" max="4" width="9.140625" style="246" customWidth="1"/>
    <col min="5" max="5" width="12.5703125" style="246" customWidth="1"/>
    <col min="6" max="16384" width="11.42578125" style="246"/>
  </cols>
  <sheetData>
    <row r="1" spans="1:5" ht="37.5" x14ac:dyDescent="0.25">
      <c r="A1" s="243"/>
      <c r="B1" s="244" t="s">
        <v>85</v>
      </c>
      <c r="C1" s="244" t="s">
        <v>86</v>
      </c>
      <c r="D1" s="244" t="s">
        <v>87</v>
      </c>
      <c r="E1" s="245" t="s">
        <v>88</v>
      </c>
    </row>
    <row r="2" spans="1:5" x14ac:dyDescent="0.25">
      <c r="A2" s="527" t="s">
        <v>110</v>
      </c>
      <c r="B2" s="247">
        <v>623</v>
      </c>
      <c r="C2" s="247">
        <v>52</v>
      </c>
      <c r="D2" s="248">
        <v>3.7</v>
      </c>
      <c r="E2" s="249">
        <f t="shared" ref="E2:E7" si="0">SUM(B2:C2)*D2/1000</f>
        <v>2.4975000000000001</v>
      </c>
    </row>
    <row r="3" spans="1:5" x14ac:dyDescent="0.25">
      <c r="A3" s="528"/>
      <c r="B3" s="247">
        <v>620</v>
      </c>
      <c r="C3" s="247">
        <v>50</v>
      </c>
      <c r="D3" s="248">
        <v>3.7</v>
      </c>
      <c r="E3" s="249">
        <f t="shared" si="0"/>
        <v>2.4790000000000001</v>
      </c>
    </row>
    <row r="4" spans="1:5" x14ac:dyDescent="0.25">
      <c r="A4" s="528"/>
      <c r="B4" s="247">
        <v>160</v>
      </c>
      <c r="C4" s="247">
        <v>13</v>
      </c>
      <c r="D4" s="248">
        <v>3.7</v>
      </c>
      <c r="E4" s="249">
        <f t="shared" si="0"/>
        <v>0.6401</v>
      </c>
    </row>
    <row r="5" spans="1:5" x14ac:dyDescent="0.25">
      <c r="A5" s="528"/>
      <c r="B5" s="247">
        <v>612</v>
      </c>
      <c r="C5" s="247">
        <v>51</v>
      </c>
      <c r="D5" s="248">
        <v>3.7</v>
      </c>
      <c r="E5" s="249">
        <f t="shared" si="0"/>
        <v>2.4531000000000001</v>
      </c>
    </row>
    <row r="6" spans="1:5" x14ac:dyDescent="0.25">
      <c r="A6" s="528"/>
      <c r="B6" s="247">
        <v>594</v>
      </c>
      <c r="C6" s="247">
        <v>50</v>
      </c>
      <c r="D6" s="248">
        <v>3.7</v>
      </c>
      <c r="E6" s="249">
        <f t="shared" si="0"/>
        <v>2.3828</v>
      </c>
    </row>
    <row r="7" spans="1:5" x14ac:dyDescent="0.25">
      <c r="A7" s="529"/>
      <c r="B7" s="247">
        <v>616</v>
      </c>
      <c r="C7" s="247">
        <v>50</v>
      </c>
      <c r="D7" s="248">
        <v>3.7</v>
      </c>
      <c r="E7" s="249">
        <f t="shared" si="0"/>
        <v>2.4642000000000004</v>
      </c>
    </row>
    <row r="8" spans="1:5" x14ac:dyDescent="0.25">
      <c r="A8" s="524" t="s">
        <v>70</v>
      </c>
      <c r="B8" s="247">
        <v>742</v>
      </c>
      <c r="C8" s="247">
        <v>60</v>
      </c>
      <c r="D8" s="248">
        <v>2.5</v>
      </c>
      <c r="E8" s="249">
        <f t="shared" ref="E8:E25" si="1">SUM(B8:C8)*D8/1000</f>
        <v>2.0049999999999999</v>
      </c>
    </row>
    <row r="9" spans="1:5" x14ac:dyDescent="0.25">
      <c r="A9" s="525"/>
      <c r="B9" s="247">
        <v>733</v>
      </c>
      <c r="C9" s="247">
        <v>60</v>
      </c>
      <c r="D9" s="248">
        <v>2.5</v>
      </c>
      <c r="E9" s="249">
        <f t="shared" si="1"/>
        <v>1.9824999999999999</v>
      </c>
    </row>
    <row r="10" spans="1:5" x14ac:dyDescent="0.25">
      <c r="A10" s="525"/>
      <c r="B10" s="247">
        <v>197</v>
      </c>
      <c r="C10" s="247">
        <v>15</v>
      </c>
      <c r="D10" s="248">
        <v>2.5</v>
      </c>
      <c r="E10" s="249">
        <f t="shared" si="1"/>
        <v>0.53</v>
      </c>
    </row>
    <row r="11" spans="1:5" x14ac:dyDescent="0.25">
      <c r="A11" s="525"/>
      <c r="B11" s="247">
        <v>752</v>
      </c>
      <c r="C11" s="247">
        <v>61</v>
      </c>
      <c r="D11" s="248">
        <v>2.5</v>
      </c>
      <c r="E11" s="249">
        <f t="shared" si="1"/>
        <v>2.0325000000000002</v>
      </c>
    </row>
    <row r="12" spans="1:5" x14ac:dyDescent="0.25">
      <c r="A12" s="525"/>
      <c r="B12" s="247">
        <v>748</v>
      </c>
      <c r="C12" s="247">
        <v>61</v>
      </c>
      <c r="D12" s="248">
        <v>2.5</v>
      </c>
      <c r="E12" s="249">
        <f t="shared" si="1"/>
        <v>2.0225</v>
      </c>
    </row>
    <row r="13" spans="1:5" x14ac:dyDescent="0.25">
      <c r="A13" s="530"/>
      <c r="B13" s="247">
        <v>743</v>
      </c>
      <c r="C13" s="247">
        <v>61</v>
      </c>
      <c r="D13" s="248">
        <v>2.5</v>
      </c>
      <c r="E13" s="249">
        <f t="shared" si="1"/>
        <v>2.0099999999999998</v>
      </c>
    </row>
    <row r="14" spans="1:5" x14ac:dyDescent="0.25">
      <c r="A14" s="524" t="s">
        <v>71</v>
      </c>
      <c r="B14" s="247">
        <v>753</v>
      </c>
      <c r="C14" s="247">
        <v>62</v>
      </c>
      <c r="D14" s="248">
        <v>2.5</v>
      </c>
      <c r="E14" s="249">
        <f t="shared" si="1"/>
        <v>2.0375000000000001</v>
      </c>
    </row>
    <row r="15" spans="1:5" x14ac:dyDescent="0.25">
      <c r="A15" s="525"/>
      <c r="B15" s="247">
        <v>754</v>
      </c>
      <c r="C15" s="247">
        <v>62</v>
      </c>
      <c r="D15" s="248">
        <v>2.5</v>
      </c>
      <c r="E15" s="249">
        <f t="shared" si="1"/>
        <v>2.04</v>
      </c>
    </row>
    <row r="16" spans="1:5" x14ac:dyDescent="0.25">
      <c r="A16" s="525"/>
      <c r="B16" s="247">
        <v>189</v>
      </c>
      <c r="C16" s="247">
        <v>15</v>
      </c>
      <c r="D16" s="248">
        <v>2.5</v>
      </c>
      <c r="E16" s="249">
        <f t="shared" si="1"/>
        <v>0.51</v>
      </c>
    </row>
    <row r="17" spans="1:5" x14ac:dyDescent="0.25">
      <c r="A17" s="525"/>
      <c r="B17" s="247">
        <v>756</v>
      </c>
      <c r="C17" s="247">
        <v>60</v>
      </c>
      <c r="D17" s="248">
        <v>2.5</v>
      </c>
      <c r="E17" s="249">
        <f t="shared" si="1"/>
        <v>2.04</v>
      </c>
    </row>
    <row r="18" spans="1:5" x14ac:dyDescent="0.25">
      <c r="A18" s="525"/>
      <c r="B18" s="247">
        <v>754</v>
      </c>
      <c r="C18" s="247">
        <v>60</v>
      </c>
      <c r="D18" s="248">
        <v>2.5</v>
      </c>
      <c r="E18" s="249">
        <f t="shared" si="1"/>
        <v>2.0350000000000001</v>
      </c>
    </row>
    <row r="19" spans="1:5" x14ac:dyDescent="0.25">
      <c r="A19" s="530"/>
      <c r="B19" s="247">
        <v>754</v>
      </c>
      <c r="C19" s="247">
        <v>62</v>
      </c>
      <c r="D19" s="248">
        <v>2.5</v>
      </c>
      <c r="E19" s="249">
        <f t="shared" si="1"/>
        <v>2.04</v>
      </c>
    </row>
    <row r="20" spans="1:5" x14ac:dyDescent="0.25">
      <c r="A20" s="524" t="s">
        <v>8</v>
      </c>
      <c r="B20" s="247">
        <v>750</v>
      </c>
      <c r="C20" s="247">
        <v>62</v>
      </c>
      <c r="D20" s="248">
        <v>2.5</v>
      </c>
      <c r="E20" s="249">
        <f t="shared" si="1"/>
        <v>2.0299999999999998</v>
      </c>
    </row>
    <row r="21" spans="1:5" x14ac:dyDescent="0.25">
      <c r="A21" s="525"/>
      <c r="B21" s="247">
        <v>760</v>
      </c>
      <c r="C21" s="247">
        <v>62</v>
      </c>
      <c r="D21" s="248">
        <v>2.5</v>
      </c>
      <c r="E21" s="249">
        <f t="shared" si="1"/>
        <v>2.0550000000000002</v>
      </c>
    </row>
    <row r="22" spans="1:5" x14ac:dyDescent="0.25">
      <c r="A22" s="525"/>
      <c r="B22" s="247">
        <v>205</v>
      </c>
      <c r="C22" s="247">
        <v>17</v>
      </c>
      <c r="D22" s="248">
        <v>2.5</v>
      </c>
      <c r="E22" s="249">
        <f t="shared" si="1"/>
        <v>0.55500000000000005</v>
      </c>
    </row>
    <row r="23" spans="1:5" x14ac:dyDescent="0.25">
      <c r="A23" s="525"/>
      <c r="B23" s="247">
        <v>754</v>
      </c>
      <c r="C23" s="247">
        <v>61</v>
      </c>
      <c r="D23" s="248">
        <v>2.5</v>
      </c>
      <c r="E23" s="249">
        <f t="shared" si="1"/>
        <v>2.0375000000000001</v>
      </c>
    </row>
    <row r="24" spans="1:5" x14ac:dyDescent="0.25">
      <c r="A24" s="525"/>
      <c r="B24" s="278">
        <v>751</v>
      </c>
      <c r="C24" s="278">
        <v>61</v>
      </c>
      <c r="D24" s="248">
        <v>2.5</v>
      </c>
      <c r="E24" s="279">
        <f t="shared" si="1"/>
        <v>2.0299999999999998</v>
      </c>
    </row>
    <row r="25" spans="1:5" ht="19.5" thickBot="1" x14ac:dyDescent="0.3">
      <c r="A25" s="526"/>
      <c r="B25" s="250">
        <v>751</v>
      </c>
      <c r="C25" s="250">
        <v>61</v>
      </c>
      <c r="D25" s="248">
        <v>2.5</v>
      </c>
      <c r="E25" s="251">
        <f t="shared" si="1"/>
        <v>2.0299999999999998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orientation="landscape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ABD3A-5F78-4FFD-8386-6B8C577ACFEF}">
  <dimension ref="A1:F28"/>
  <sheetViews>
    <sheetView view="pageBreakPreview" zoomScaleNormal="100" zoomScaleSheetLayoutView="100" workbookViewId="0">
      <selection activeCell="B3" sqref="B3"/>
    </sheetView>
  </sheetViews>
  <sheetFormatPr baseColWidth="10" defaultRowHeight="15" x14ac:dyDescent="0.25"/>
  <cols>
    <col min="1" max="1" width="59.5703125" style="18" customWidth="1"/>
    <col min="2" max="2" width="13.85546875" style="18" customWidth="1"/>
    <col min="3" max="3" width="18.5703125" style="18" customWidth="1"/>
    <col min="4" max="4" width="67.28515625" style="18" bestFit="1" customWidth="1"/>
    <col min="5" max="5" width="58.140625" style="18" bestFit="1" customWidth="1"/>
    <col min="6" max="6" width="57.42578125" style="18" bestFit="1" customWidth="1"/>
    <col min="7" max="16384" width="11.42578125" style="18"/>
  </cols>
  <sheetData>
    <row r="1" spans="1:6" ht="16.5" thickBot="1" x14ac:dyDescent="0.3">
      <c r="A1" s="531" t="s">
        <v>89</v>
      </c>
      <c r="B1" s="532"/>
      <c r="C1" s="532"/>
      <c r="D1" s="533"/>
    </row>
    <row r="2" spans="1:6" ht="20.25" x14ac:dyDescent="0.25">
      <c r="A2" s="252" t="s">
        <v>90</v>
      </c>
      <c r="B2" s="253">
        <v>70.5</v>
      </c>
      <c r="C2" s="254" t="s">
        <v>91</v>
      </c>
      <c r="D2" s="255" t="s">
        <v>92</v>
      </c>
    </row>
    <row r="3" spans="1:6" ht="20.25" x14ac:dyDescent="0.25">
      <c r="A3" s="256" t="s">
        <v>93</v>
      </c>
      <c r="B3" s="257">
        <f>B2*3.72%</f>
        <v>2.6226000000000003</v>
      </c>
      <c r="C3" s="258"/>
      <c r="D3" s="259" t="s">
        <v>94</v>
      </c>
    </row>
    <row r="4" spans="1:6" ht="20.25" x14ac:dyDescent="0.25">
      <c r="A4" s="256" t="s">
        <v>95</v>
      </c>
      <c r="B4" s="257">
        <f>B3*2</f>
        <v>5.2452000000000005</v>
      </c>
      <c r="C4" s="258"/>
      <c r="D4" s="259" t="s">
        <v>96</v>
      </c>
    </row>
    <row r="5" spans="1:6" ht="20.25" x14ac:dyDescent="0.25">
      <c r="A5" s="260" t="s">
        <v>97</v>
      </c>
      <c r="B5" s="261">
        <v>2.5000000000000001E-2</v>
      </c>
      <c r="C5" s="258" t="s">
        <v>91</v>
      </c>
      <c r="D5" s="259" t="s">
        <v>98</v>
      </c>
    </row>
    <row r="6" spans="1:6" ht="20.25" x14ac:dyDescent="0.25">
      <c r="A6" s="260" t="s">
        <v>99</v>
      </c>
      <c r="B6" s="262">
        <v>156.69999999999999</v>
      </c>
      <c r="C6" s="258" t="s">
        <v>91</v>
      </c>
      <c r="D6" s="259" t="s">
        <v>92</v>
      </c>
    </row>
    <row r="7" spans="1:6" ht="20.25" x14ac:dyDescent="0.25">
      <c r="A7" s="256" t="s">
        <v>100</v>
      </c>
      <c r="B7" s="257">
        <f>B5*B6</f>
        <v>3.9175</v>
      </c>
      <c r="C7" s="258"/>
      <c r="D7" s="259" t="s">
        <v>101</v>
      </c>
    </row>
    <row r="8" spans="1:6" ht="20.25" x14ac:dyDescent="0.25">
      <c r="A8" s="256" t="s">
        <v>102</v>
      </c>
      <c r="B8" s="263">
        <v>0.36</v>
      </c>
      <c r="C8" s="258"/>
      <c r="D8" s="114" t="s">
        <v>103</v>
      </c>
    </row>
    <row r="9" spans="1:6" ht="21" thickBot="1" x14ac:dyDescent="0.3">
      <c r="A9" s="256" t="s">
        <v>104</v>
      </c>
      <c r="B9" s="264">
        <f>B4-B7</f>
        <v>1.3277000000000005</v>
      </c>
      <c r="C9" s="258"/>
      <c r="D9" s="259" t="s">
        <v>105</v>
      </c>
    </row>
    <row r="10" spans="1:6" ht="21" thickBot="1" x14ac:dyDescent="0.3">
      <c r="A10" s="265" t="s">
        <v>106</v>
      </c>
      <c r="B10" s="266">
        <f>B9/B8</f>
        <v>3.6880555555555574</v>
      </c>
      <c r="C10" s="267"/>
      <c r="D10" s="268" t="s">
        <v>107</v>
      </c>
      <c r="E10" s="18" t="s">
        <v>108</v>
      </c>
      <c r="F10" s="18" t="s">
        <v>109</v>
      </c>
    </row>
    <row r="14" spans="1:6" s="269" customFormat="1" ht="14.25" x14ac:dyDescent="0.25">
      <c r="B14" s="270"/>
      <c r="C14" s="271"/>
      <c r="D14" s="271"/>
      <c r="E14" s="270"/>
    </row>
    <row r="15" spans="1:6" s="269" customFormat="1" ht="14.25" x14ac:dyDescent="0.25">
      <c r="B15" s="270"/>
      <c r="C15" s="272"/>
      <c r="D15" s="271"/>
      <c r="E15" s="270"/>
    </row>
    <row r="16" spans="1:6" s="269" customFormat="1" ht="14.25" x14ac:dyDescent="0.25">
      <c r="B16" s="270"/>
      <c r="C16" s="272"/>
      <c r="D16" s="271"/>
      <c r="E16" s="270"/>
    </row>
    <row r="17" spans="2:5" s="269" customFormat="1" ht="14.25" x14ac:dyDescent="0.25">
      <c r="B17" s="270"/>
      <c r="C17" s="272"/>
      <c r="D17" s="271"/>
      <c r="E17" s="270"/>
    </row>
    <row r="18" spans="2:5" s="269" customFormat="1" ht="14.25" x14ac:dyDescent="0.25">
      <c r="B18" s="270"/>
      <c r="C18" s="271"/>
      <c r="D18" s="271"/>
      <c r="E18" s="270"/>
    </row>
    <row r="19" spans="2:5" s="269" customFormat="1" ht="14.25" x14ac:dyDescent="0.25">
      <c r="B19" s="270"/>
      <c r="C19" s="271"/>
      <c r="D19" s="271"/>
      <c r="E19" s="270"/>
    </row>
    <row r="20" spans="2:5" s="269" customFormat="1" ht="14.25" x14ac:dyDescent="0.25">
      <c r="B20" s="270"/>
      <c r="C20" s="271"/>
      <c r="D20" s="271"/>
      <c r="E20" s="270"/>
    </row>
    <row r="21" spans="2:5" s="269" customFormat="1" ht="14.25" x14ac:dyDescent="0.25">
      <c r="B21" s="270"/>
      <c r="C21" s="271"/>
      <c r="D21" s="271"/>
      <c r="E21" s="270"/>
    </row>
    <row r="22" spans="2:5" s="269" customFormat="1" ht="14.25" x14ac:dyDescent="0.25">
      <c r="B22" s="270"/>
      <c r="C22" s="273"/>
      <c r="D22" s="274"/>
      <c r="E22" s="270"/>
    </row>
    <row r="23" spans="2:5" s="269" customFormat="1" ht="14.25" x14ac:dyDescent="0.25">
      <c r="B23" s="270"/>
      <c r="C23" s="273"/>
      <c r="D23" s="275"/>
      <c r="E23" s="270"/>
    </row>
    <row r="24" spans="2:5" s="269" customFormat="1" x14ac:dyDescent="0.25">
      <c r="B24" s="270"/>
      <c r="C24" s="276"/>
      <c r="D24" s="71"/>
      <c r="E24" s="270"/>
    </row>
    <row r="25" spans="2:5" s="269" customFormat="1" x14ac:dyDescent="0.25">
      <c r="B25" s="270"/>
      <c r="C25" s="276"/>
      <c r="D25" s="71"/>
      <c r="E25" s="270"/>
    </row>
    <row r="26" spans="2:5" s="269" customFormat="1" x14ac:dyDescent="0.25">
      <c r="B26" s="270"/>
      <c r="C26" s="277"/>
      <c r="D26" s="71"/>
      <c r="E26" s="270"/>
    </row>
    <row r="27" spans="2:5" s="269" customFormat="1" x14ac:dyDescent="0.25">
      <c r="B27" s="270"/>
      <c r="C27" s="277"/>
      <c r="D27" s="71"/>
      <c r="E27" s="270"/>
    </row>
    <row r="28" spans="2:5" x14ac:dyDescent="0.25">
      <c r="C28" s="71"/>
      <c r="D28" s="71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1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39"/>
  <sheetViews>
    <sheetView topLeftCell="A15" zoomScale="30" zoomScaleNormal="30" workbookViewId="0">
      <selection activeCell="B28" sqref="B2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3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45"/>
      <c r="X3" s="145"/>
      <c r="Y3" s="2"/>
      <c r="Z3" s="2"/>
      <c r="AA3" s="2"/>
      <c r="AB3" s="2"/>
      <c r="AC3" s="2"/>
      <c r="AD3" s="14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5" t="s">
        <v>1</v>
      </c>
      <c r="B9" s="145"/>
      <c r="C9" s="145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5"/>
      <c r="B10" s="145"/>
      <c r="C10" s="14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5" t="s">
        <v>4</v>
      </c>
      <c r="B11" s="145"/>
      <c r="C11" s="145"/>
      <c r="D11" s="1"/>
      <c r="E11" s="146">
        <v>2</v>
      </c>
      <c r="F11" s="1"/>
      <c r="G11" s="1"/>
      <c r="H11" s="1"/>
      <c r="I11" s="1"/>
      <c r="J11" s="1"/>
      <c r="K11" s="461" t="s">
        <v>54</v>
      </c>
      <c r="L11" s="461"/>
      <c r="M11" s="147"/>
      <c r="N11" s="14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5"/>
      <c r="B12" s="145"/>
      <c r="C12" s="145"/>
      <c r="D12" s="1"/>
      <c r="E12" s="5"/>
      <c r="F12" s="1"/>
      <c r="G12" s="1"/>
      <c r="H12" s="1"/>
      <c r="I12" s="1"/>
      <c r="J12" s="1"/>
      <c r="K12" s="147"/>
      <c r="L12" s="147"/>
      <c r="M12" s="147"/>
      <c r="N12" s="14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5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"/>
      <c r="X13" s="1"/>
      <c r="Y13" s="1"/>
    </row>
    <row r="14" spans="1:30" s="3" customFormat="1" ht="27" thickBot="1" x14ac:dyDescent="0.3">
      <c r="A14" s="14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25</v>
      </c>
      <c r="C15" s="467"/>
      <c r="D15" s="467"/>
      <c r="E15" s="467"/>
      <c r="F15" s="467"/>
      <c r="G15" s="467"/>
      <c r="H15" s="467"/>
      <c r="I15" s="467"/>
      <c r="J15" s="467"/>
      <c r="K15" s="467"/>
      <c r="L15" s="468"/>
      <c r="M15" s="469" t="s">
        <v>8</v>
      </c>
      <c r="N15" s="470"/>
      <c r="O15" s="470"/>
      <c r="P15" s="470"/>
      <c r="Q15" s="470"/>
      <c r="R15" s="470"/>
      <c r="S15" s="470"/>
      <c r="T15" s="470"/>
      <c r="U15" s="471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0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0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2"/>
      <c r="N18" s="23"/>
      <c r="O18" s="23"/>
      <c r="P18" s="23"/>
      <c r="Q18" s="23"/>
      <c r="R18" s="23"/>
      <c r="S18" s="23"/>
      <c r="T18" s="23"/>
      <c r="U18" s="23"/>
      <c r="V18" s="25">
        <f t="shared" ref="V18:V25" si="0">SUM(B18:U18)</f>
        <v>0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27.489000000000001</v>
      </c>
      <c r="C19" s="23">
        <v>31.522166666666667</v>
      </c>
      <c r="D19" s="23">
        <v>31.522166666666667</v>
      </c>
      <c r="E19" s="23">
        <v>33.04</v>
      </c>
      <c r="F19" s="23">
        <v>33.04</v>
      </c>
      <c r="G19" s="23">
        <v>33.04</v>
      </c>
      <c r="H19" s="23">
        <v>31.076499999999999</v>
      </c>
      <c r="I19" s="23">
        <v>31.076499999999999</v>
      </c>
      <c r="J19" s="23">
        <v>26.815250000000002</v>
      </c>
      <c r="K19" s="23">
        <v>26.815250000000002</v>
      </c>
      <c r="L19" s="23">
        <v>14.319666666666668</v>
      </c>
      <c r="M19" s="22">
        <v>28.510416666666668</v>
      </c>
      <c r="N19" s="23">
        <v>30.772000000000002</v>
      </c>
      <c r="O19" s="23">
        <v>30.772000000000002</v>
      </c>
      <c r="P19" s="23">
        <v>26.643166666666669</v>
      </c>
      <c r="Q19" s="23">
        <v>26.643166666666669</v>
      </c>
      <c r="R19" s="23">
        <v>29.540000000000003</v>
      </c>
      <c r="S19" s="23">
        <v>29.540000000000003</v>
      </c>
      <c r="T19" s="23">
        <v>39.8125</v>
      </c>
      <c r="U19" s="23">
        <v>16.798833333333334</v>
      </c>
      <c r="V19" s="25">
        <f t="shared" si="0"/>
        <v>578.78858333333324</v>
      </c>
      <c r="X19" s="2"/>
      <c r="Y19" s="19"/>
    </row>
    <row r="20" spans="1:31" ht="39.75" customHeight="1" x14ac:dyDescent="0.25">
      <c r="A20" s="91" t="s">
        <v>14</v>
      </c>
      <c r="B20" s="76">
        <v>27.489000000000001</v>
      </c>
      <c r="C20" s="23">
        <v>31.522166666666667</v>
      </c>
      <c r="D20" s="23">
        <v>31.522166666666667</v>
      </c>
      <c r="E20" s="23">
        <v>33.04</v>
      </c>
      <c r="F20" s="23">
        <v>33.04</v>
      </c>
      <c r="G20" s="23">
        <v>33.04</v>
      </c>
      <c r="H20" s="23">
        <v>31.076499999999999</v>
      </c>
      <c r="I20" s="23">
        <v>31.076499999999999</v>
      </c>
      <c r="J20" s="23">
        <v>26.815250000000002</v>
      </c>
      <c r="K20" s="23">
        <v>26.815250000000002</v>
      </c>
      <c r="L20" s="23">
        <v>14.319666666666668</v>
      </c>
      <c r="M20" s="22">
        <v>28.510416666666668</v>
      </c>
      <c r="N20" s="23">
        <v>30.772000000000002</v>
      </c>
      <c r="O20" s="23">
        <v>30.772000000000002</v>
      </c>
      <c r="P20" s="23">
        <v>26.643166666666669</v>
      </c>
      <c r="Q20" s="23">
        <v>26.643166666666669</v>
      </c>
      <c r="R20" s="23">
        <v>29.540000000000003</v>
      </c>
      <c r="S20" s="23">
        <v>29.540000000000003</v>
      </c>
      <c r="T20" s="23">
        <v>39.8125</v>
      </c>
      <c r="U20" s="23">
        <v>16.798833333333334</v>
      </c>
      <c r="V20" s="25">
        <f t="shared" si="0"/>
        <v>578.78858333333324</v>
      </c>
      <c r="X20" s="2"/>
      <c r="Y20" s="19"/>
    </row>
    <row r="21" spans="1:31" ht="39.950000000000003" customHeight="1" x14ac:dyDescent="0.25">
      <c r="A21" s="92" t="s">
        <v>15</v>
      </c>
      <c r="B21" s="22">
        <v>27.489000000000001</v>
      </c>
      <c r="C21" s="23">
        <v>31.522166666666667</v>
      </c>
      <c r="D21" s="23">
        <v>31.522166666666667</v>
      </c>
      <c r="E21" s="23">
        <v>33.04</v>
      </c>
      <c r="F21" s="23">
        <v>33.04</v>
      </c>
      <c r="G21" s="23">
        <v>33.04</v>
      </c>
      <c r="H21" s="23">
        <v>31.076499999999999</v>
      </c>
      <c r="I21" s="23">
        <v>31.076499999999999</v>
      </c>
      <c r="J21" s="23">
        <v>26.815250000000002</v>
      </c>
      <c r="K21" s="23">
        <v>26.815250000000002</v>
      </c>
      <c r="L21" s="23">
        <v>14.319666666666668</v>
      </c>
      <c r="M21" s="22">
        <v>28.510416666666668</v>
      </c>
      <c r="N21" s="23">
        <v>30.772000000000002</v>
      </c>
      <c r="O21" s="23">
        <v>30.772000000000002</v>
      </c>
      <c r="P21" s="23">
        <v>26.643166666666669</v>
      </c>
      <c r="Q21" s="23">
        <v>26.643166666666669</v>
      </c>
      <c r="R21" s="23">
        <v>29.540000000000003</v>
      </c>
      <c r="S21" s="23">
        <v>29.540000000000003</v>
      </c>
      <c r="T21" s="23">
        <v>39.8125</v>
      </c>
      <c r="U21" s="23">
        <v>16.798833333333334</v>
      </c>
      <c r="V21" s="25">
        <f t="shared" si="0"/>
        <v>578.78858333333324</v>
      </c>
      <c r="X21" s="2"/>
      <c r="Y21" s="19"/>
    </row>
    <row r="22" spans="1:31" ht="39.950000000000003" customHeight="1" x14ac:dyDescent="0.25">
      <c r="A22" s="91" t="s">
        <v>16</v>
      </c>
      <c r="B22" s="22">
        <v>27.489000000000001</v>
      </c>
      <c r="C22" s="23">
        <v>31.522166666666667</v>
      </c>
      <c r="D22" s="23">
        <v>31.522166666666667</v>
      </c>
      <c r="E22" s="23">
        <v>33.04</v>
      </c>
      <c r="F22" s="23">
        <v>33.04</v>
      </c>
      <c r="G22" s="23">
        <v>33.04</v>
      </c>
      <c r="H22" s="23">
        <v>31.076499999999999</v>
      </c>
      <c r="I22" s="23">
        <v>31.076499999999999</v>
      </c>
      <c r="J22" s="23">
        <v>26.815250000000002</v>
      </c>
      <c r="K22" s="23">
        <v>26.815250000000002</v>
      </c>
      <c r="L22" s="23">
        <v>14.319666666666668</v>
      </c>
      <c r="M22" s="22">
        <v>28.510416666666668</v>
      </c>
      <c r="N22" s="23">
        <v>30.772000000000002</v>
      </c>
      <c r="O22" s="23">
        <v>30.772000000000002</v>
      </c>
      <c r="P22" s="23">
        <v>26.643166666666669</v>
      </c>
      <c r="Q22" s="23">
        <v>26.643166666666669</v>
      </c>
      <c r="R22" s="23">
        <v>29.540000000000003</v>
      </c>
      <c r="S22" s="23">
        <v>29.540000000000003</v>
      </c>
      <c r="T22" s="23">
        <v>39.8125</v>
      </c>
      <c r="U22" s="23">
        <v>16.798833333333334</v>
      </c>
      <c r="V22" s="25">
        <f t="shared" si="0"/>
        <v>578.78858333333324</v>
      </c>
      <c r="X22" s="2"/>
      <c r="Y22" s="19"/>
    </row>
    <row r="23" spans="1:31" ht="39.950000000000003" customHeight="1" x14ac:dyDescent="0.25">
      <c r="A23" s="92" t="s">
        <v>17</v>
      </c>
      <c r="B23" s="22">
        <v>27.489000000000001</v>
      </c>
      <c r="C23" s="23">
        <v>31.522166666666667</v>
      </c>
      <c r="D23" s="23">
        <v>31.522166666666667</v>
      </c>
      <c r="E23" s="23">
        <v>33.04</v>
      </c>
      <c r="F23" s="23">
        <v>33.04</v>
      </c>
      <c r="G23" s="23">
        <v>33.04</v>
      </c>
      <c r="H23" s="23">
        <v>31.076499999999999</v>
      </c>
      <c r="I23" s="23">
        <v>31.076499999999999</v>
      </c>
      <c r="J23" s="23">
        <v>26.815250000000002</v>
      </c>
      <c r="K23" s="23">
        <v>26.815250000000002</v>
      </c>
      <c r="L23" s="23">
        <v>14.319666666666668</v>
      </c>
      <c r="M23" s="22">
        <v>28.510416666666668</v>
      </c>
      <c r="N23" s="23">
        <v>30.772000000000002</v>
      </c>
      <c r="O23" s="23">
        <v>30.772000000000002</v>
      </c>
      <c r="P23" s="23">
        <v>26.643166666666669</v>
      </c>
      <c r="Q23" s="23">
        <v>26.643166666666669</v>
      </c>
      <c r="R23" s="23">
        <v>29.540000000000003</v>
      </c>
      <c r="S23" s="23">
        <v>29.540000000000003</v>
      </c>
      <c r="T23" s="23">
        <v>39.8125</v>
      </c>
      <c r="U23" s="23">
        <v>16.798833333333334</v>
      </c>
      <c r="V23" s="25">
        <f t="shared" si="0"/>
        <v>578.78858333333324</v>
      </c>
      <c r="X23" s="2"/>
      <c r="Y23" s="19"/>
    </row>
    <row r="24" spans="1:31" ht="39.950000000000003" customHeight="1" x14ac:dyDescent="0.25">
      <c r="A24" s="91" t="s">
        <v>18</v>
      </c>
      <c r="B24" s="22">
        <v>27.489000000000001</v>
      </c>
      <c r="C24" s="23">
        <v>31.522166666666667</v>
      </c>
      <c r="D24" s="23">
        <v>31.522166666666667</v>
      </c>
      <c r="E24" s="23">
        <v>33.04</v>
      </c>
      <c r="F24" s="23">
        <v>33.04</v>
      </c>
      <c r="G24" s="23">
        <v>33.04</v>
      </c>
      <c r="H24" s="23">
        <v>31.076499999999999</v>
      </c>
      <c r="I24" s="23">
        <v>31.076499999999999</v>
      </c>
      <c r="J24" s="23">
        <v>26.815250000000002</v>
      </c>
      <c r="K24" s="23">
        <v>26.815250000000002</v>
      </c>
      <c r="L24" s="23">
        <v>14.319666666666668</v>
      </c>
      <c r="M24" s="22">
        <v>28.510416666666668</v>
      </c>
      <c r="N24" s="23">
        <v>30.772000000000002</v>
      </c>
      <c r="O24" s="23">
        <v>30.772000000000002</v>
      </c>
      <c r="P24" s="23">
        <v>26.643166666666669</v>
      </c>
      <c r="Q24" s="23">
        <v>26.643166666666669</v>
      </c>
      <c r="R24" s="23">
        <v>29.540000000000003</v>
      </c>
      <c r="S24" s="23">
        <v>29.540000000000003</v>
      </c>
      <c r="T24" s="23">
        <v>39.8125</v>
      </c>
      <c r="U24" s="23">
        <v>16.798833333333334</v>
      </c>
      <c r="V24" s="25">
        <f t="shared" si="0"/>
        <v>578.78858333333324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164.934</v>
      </c>
      <c r="C25" s="27">
        <f t="shared" si="1"/>
        <v>189.13300000000001</v>
      </c>
      <c r="D25" s="27">
        <f t="shared" si="1"/>
        <v>189.13300000000001</v>
      </c>
      <c r="E25" s="27">
        <f t="shared" si="1"/>
        <v>198.23999999999998</v>
      </c>
      <c r="F25" s="27">
        <f t="shared" si="1"/>
        <v>198.23999999999998</v>
      </c>
      <c r="G25" s="27">
        <f t="shared" si="1"/>
        <v>198.23999999999998</v>
      </c>
      <c r="H25" s="27">
        <f t="shared" si="1"/>
        <v>186.459</v>
      </c>
      <c r="I25" s="27">
        <f t="shared" si="1"/>
        <v>186.459</v>
      </c>
      <c r="J25" s="27">
        <f t="shared" si="1"/>
        <v>160.89150000000001</v>
      </c>
      <c r="K25" s="27">
        <f t="shared" si="1"/>
        <v>160.89150000000001</v>
      </c>
      <c r="L25" s="27">
        <f t="shared" si="1"/>
        <v>85.918000000000006</v>
      </c>
      <c r="M25" s="26">
        <f>SUM(M18:M24)</f>
        <v>171.0625</v>
      </c>
      <c r="N25" s="27">
        <f t="shared" ref="N25:P25" si="2">SUM(N18:N24)</f>
        <v>184.63200000000001</v>
      </c>
      <c r="O25" s="27">
        <f t="shared" si="2"/>
        <v>184.63200000000001</v>
      </c>
      <c r="P25" s="27">
        <f t="shared" si="2"/>
        <v>159.85900000000001</v>
      </c>
      <c r="Q25" s="27">
        <f>SUM(Q18:Q24)</f>
        <v>159.85900000000001</v>
      </c>
      <c r="R25" s="27">
        <f t="shared" ref="R25:S25" si="3">SUM(R18:R24)</f>
        <v>177.24</v>
      </c>
      <c r="S25" s="27">
        <f t="shared" si="3"/>
        <v>177.24</v>
      </c>
      <c r="T25" s="27">
        <f t="shared" ref="T25:U25" si="4">SUM(T18:T24)</f>
        <v>238.875</v>
      </c>
      <c r="U25" s="27">
        <f t="shared" si="4"/>
        <v>100.79300000000001</v>
      </c>
      <c r="V25" s="25">
        <f t="shared" si="0"/>
        <v>3472.7315000000003</v>
      </c>
    </row>
    <row r="26" spans="1:31" s="2" customFormat="1" ht="36.75" customHeight="1" x14ac:dyDescent="0.25">
      <c r="A26" s="93" t="s">
        <v>19</v>
      </c>
      <c r="B26" s="29">
        <v>42</v>
      </c>
      <c r="C26" s="30">
        <v>41</v>
      </c>
      <c r="D26" s="30">
        <v>41</v>
      </c>
      <c r="E26" s="30">
        <v>40</v>
      </c>
      <c r="F26" s="30">
        <v>40</v>
      </c>
      <c r="G26" s="30">
        <v>40</v>
      </c>
      <c r="H26" s="30">
        <v>39</v>
      </c>
      <c r="I26" s="30">
        <v>39</v>
      </c>
      <c r="J26" s="30">
        <v>38.5</v>
      </c>
      <c r="K26" s="30">
        <v>38.5</v>
      </c>
      <c r="L26" s="30">
        <v>38</v>
      </c>
      <c r="M26" s="29">
        <v>42.5</v>
      </c>
      <c r="N26" s="30">
        <v>42</v>
      </c>
      <c r="O26" s="30">
        <v>42</v>
      </c>
      <c r="P26" s="30">
        <v>41</v>
      </c>
      <c r="Q26" s="30">
        <v>41</v>
      </c>
      <c r="R26" s="30">
        <v>40</v>
      </c>
      <c r="S26" s="30">
        <v>40</v>
      </c>
      <c r="T26" s="30">
        <v>39</v>
      </c>
      <c r="U26" s="30">
        <v>38.5</v>
      </c>
      <c r="V26" s="32">
        <f>+((V25/V27)/7)*1000</f>
        <v>40.183419731087</v>
      </c>
    </row>
    <row r="27" spans="1:31" s="2" customFormat="1" ht="33" customHeight="1" x14ac:dyDescent="0.25">
      <c r="A27" s="94" t="s">
        <v>20</v>
      </c>
      <c r="B27" s="33">
        <v>561</v>
      </c>
      <c r="C27" s="34">
        <v>659</v>
      </c>
      <c r="D27" s="34">
        <v>659</v>
      </c>
      <c r="E27" s="34">
        <v>708</v>
      </c>
      <c r="F27" s="34">
        <v>708</v>
      </c>
      <c r="G27" s="34">
        <v>708</v>
      </c>
      <c r="H27" s="34">
        <v>683</v>
      </c>
      <c r="I27" s="34">
        <v>683</v>
      </c>
      <c r="J27" s="34">
        <v>597</v>
      </c>
      <c r="K27" s="34">
        <v>597</v>
      </c>
      <c r="L27" s="34">
        <v>323</v>
      </c>
      <c r="M27" s="33">
        <v>575</v>
      </c>
      <c r="N27" s="34">
        <v>628</v>
      </c>
      <c r="O27" s="34">
        <v>628</v>
      </c>
      <c r="P27" s="34">
        <v>557</v>
      </c>
      <c r="Q27" s="34">
        <v>557</v>
      </c>
      <c r="R27" s="34">
        <v>633</v>
      </c>
      <c r="S27" s="34">
        <v>633</v>
      </c>
      <c r="T27" s="34">
        <v>875</v>
      </c>
      <c r="U27" s="34">
        <v>374</v>
      </c>
      <c r="V27" s="36">
        <f>SUM(B27:U27)</f>
        <v>12346</v>
      </c>
      <c r="W27" s="2">
        <f>((V25*1000)/V27)/7</f>
        <v>40.183419731086992</v>
      </c>
    </row>
    <row r="28" spans="1:31" s="2" customFormat="1" ht="33" customHeight="1" x14ac:dyDescent="0.25">
      <c r="A28" s="95" t="s">
        <v>21</v>
      </c>
      <c r="B28" s="37">
        <f>((B27*B26)*7/1000-B18)/6</f>
        <v>27.489000000000001</v>
      </c>
      <c r="C28" s="38">
        <f t="shared" ref="C28:U28" si="5">((C27*C26)*7/1000-C18)/6</f>
        <v>31.522166666666667</v>
      </c>
      <c r="D28" s="38">
        <f t="shared" si="5"/>
        <v>31.522166666666667</v>
      </c>
      <c r="E28" s="38">
        <f t="shared" si="5"/>
        <v>33.04</v>
      </c>
      <c r="F28" s="38">
        <f t="shared" si="5"/>
        <v>33.04</v>
      </c>
      <c r="G28" s="38">
        <f t="shared" si="5"/>
        <v>33.04</v>
      </c>
      <c r="H28" s="38">
        <f t="shared" si="5"/>
        <v>31.076499999999999</v>
      </c>
      <c r="I28" s="38">
        <f t="shared" si="5"/>
        <v>31.076499999999999</v>
      </c>
      <c r="J28" s="38">
        <f t="shared" si="5"/>
        <v>26.815250000000002</v>
      </c>
      <c r="K28" s="38">
        <f t="shared" si="5"/>
        <v>26.815250000000002</v>
      </c>
      <c r="L28" s="38">
        <f t="shared" si="5"/>
        <v>14.319666666666668</v>
      </c>
      <c r="M28" s="37">
        <f t="shared" si="5"/>
        <v>28.510416666666668</v>
      </c>
      <c r="N28" s="38">
        <f t="shared" si="5"/>
        <v>30.772000000000002</v>
      </c>
      <c r="O28" s="38">
        <f t="shared" si="5"/>
        <v>30.772000000000002</v>
      </c>
      <c r="P28" s="38">
        <f t="shared" si="5"/>
        <v>26.643166666666669</v>
      </c>
      <c r="Q28" s="38">
        <f t="shared" si="5"/>
        <v>26.643166666666669</v>
      </c>
      <c r="R28" s="38">
        <f t="shared" si="5"/>
        <v>29.540000000000003</v>
      </c>
      <c r="S28" s="38">
        <f t="shared" si="5"/>
        <v>29.540000000000003</v>
      </c>
      <c r="T28" s="38">
        <f t="shared" si="5"/>
        <v>39.8125</v>
      </c>
      <c r="U28" s="38">
        <f t="shared" si="5"/>
        <v>16.798833333333334</v>
      </c>
      <c r="V28" s="40"/>
    </row>
    <row r="29" spans="1:31" ht="33.75" customHeight="1" x14ac:dyDescent="0.25">
      <c r="A29" s="96" t="s">
        <v>22</v>
      </c>
      <c r="B29" s="41">
        <f t="shared" ref="B29:C29" si="6">((B27*B26)*7)/1000</f>
        <v>164.934</v>
      </c>
      <c r="C29" s="42">
        <f t="shared" si="6"/>
        <v>189.13300000000001</v>
      </c>
      <c r="D29" s="42">
        <f>((D27*D26)*7)/1000</f>
        <v>189.13300000000001</v>
      </c>
      <c r="E29" s="42">
        <f>((E27*E26)*7)/1000</f>
        <v>198.24</v>
      </c>
      <c r="F29" s="42">
        <f t="shared" ref="F29:G29" si="7">((F27*F26)*7)/1000</f>
        <v>198.24</v>
      </c>
      <c r="G29" s="42">
        <f t="shared" si="7"/>
        <v>198.24</v>
      </c>
      <c r="H29" s="42">
        <f>((H27*H26)*7)/1000</f>
        <v>186.459</v>
      </c>
      <c r="I29" s="42">
        <f t="shared" ref="I29:J29" si="8">((I27*I26)*7)/1000</f>
        <v>186.459</v>
      </c>
      <c r="J29" s="42">
        <f t="shared" si="8"/>
        <v>160.89150000000001</v>
      </c>
      <c r="K29" s="42">
        <f>((K27*K26)*7)/1000</f>
        <v>160.89150000000001</v>
      </c>
      <c r="L29" s="42">
        <f t="shared" ref="L29" si="9">((L27*L26)*7)/1000</f>
        <v>85.918000000000006</v>
      </c>
      <c r="M29" s="41">
        <f>((M27*M26)*7)/1000</f>
        <v>171.0625</v>
      </c>
      <c r="N29" s="42">
        <f>((N27*N26)*7)/1000</f>
        <v>184.63200000000001</v>
      </c>
      <c r="O29" s="42">
        <f t="shared" ref="O29:U29" si="10">((O27*O26)*7)/1000</f>
        <v>184.63200000000001</v>
      </c>
      <c r="P29" s="42">
        <f t="shared" si="10"/>
        <v>159.85900000000001</v>
      </c>
      <c r="Q29" s="43">
        <f t="shared" si="10"/>
        <v>159.85900000000001</v>
      </c>
      <c r="R29" s="43">
        <f t="shared" ref="R29:S29" si="11">((R27*R26)*7)/1000</f>
        <v>177.24</v>
      </c>
      <c r="S29" s="43">
        <f t="shared" si="11"/>
        <v>177.24</v>
      </c>
      <c r="T29" s="43">
        <f t="shared" si="10"/>
        <v>238.875</v>
      </c>
      <c r="U29" s="43">
        <f t="shared" si="10"/>
        <v>100.79300000000001</v>
      </c>
      <c r="V29" s="45"/>
    </row>
    <row r="30" spans="1:31" ht="33.75" customHeight="1" thickBot="1" x14ac:dyDescent="0.3">
      <c r="A30" s="97" t="s">
        <v>23</v>
      </c>
      <c r="B30" s="46">
        <f t="shared" ref="B30:C30" si="12">+(B25/B27)/7*1000</f>
        <v>41.999999999999993</v>
      </c>
      <c r="C30" s="47">
        <f t="shared" si="12"/>
        <v>41</v>
      </c>
      <c r="D30" s="47">
        <f>+(D25/D27)/7*1000</f>
        <v>41</v>
      </c>
      <c r="E30" s="47">
        <f t="shared" ref="E30:G30" si="13">+(E25/E27)/7*1000</f>
        <v>39.999999999999993</v>
      </c>
      <c r="F30" s="47">
        <f t="shared" si="13"/>
        <v>39.999999999999993</v>
      </c>
      <c r="G30" s="47">
        <f t="shared" si="13"/>
        <v>39.999999999999993</v>
      </c>
      <c r="H30" s="47">
        <f>+(H25/H27)/7*1000</f>
        <v>39</v>
      </c>
      <c r="I30" s="47">
        <f t="shared" ref="I30:J30" si="14">+(I25/I27)/7*1000</f>
        <v>39</v>
      </c>
      <c r="J30" s="47">
        <f t="shared" si="14"/>
        <v>38.5</v>
      </c>
      <c r="K30" s="47">
        <f t="shared" ref="K30:L30" si="15">+(K25/K27)/7*1000</f>
        <v>38.5</v>
      </c>
      <c r="L30" s="47">
        <f t="shared" si="15"/>
        <v>38</v>
      </c>
      <c r="M30" s="46">
        <f>+(M25/M27)/7*1000</f>
        <v>42.499999999999993</v>
      </c>
      <c r="N30" s="47">
        <f t="shared" ref="N30:U30" si="16">+(N25/N27)/7*1000</f>
        <v>41.999999999999993</v>
      </c>
      <c r="O30" s="47">
        <f t="shared" si="16"/>
        <v>41.999999999999993</v>
      </c>
      <c r="P30" s="47">
        <f t="shared" si="16"/>
        <v>41</v>
      </c>
      <c r="Q30" s="47">
        <f t="shared" si="16"/>
        <v>41</v>
      </c>
      <c r="R30" s="47">
        <f t="shared" ref="R30:S30" si="17">+(R25/R27)/7*1000</f>
        <v>40</v>
      </c>
      <c r="S30" s="47">
        <f t="shared" si="17"/>
        <v>40</v>
      </c>
      <c r="T30" s="47">
        <f t="shared" si="16"/>
        <v>39</v>
      </c>
      <c r="U30" s="47">
        <f t="shared" si="16"/>
        <v>38.5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4" t="s">
        <v>25</v>
      </c>
      <c r="C36" s="462"/>
      <c r="D36" s="462"/>
      <c r="E36" s="462"/>
      <c r="F36" s="462"/>
      <c r="G36" s="462"/>
      <c r="H36" s="99"/>
      <c r="I36" s="53" t="s">
        <v>26</v>
      </c>
      <c r="J36" s="107"/>
      <c r="K36" s="453" t="s">
        <v>25</v>
      </c>
      <c r="L36" s="453"/>
      <c r="M36" s="453"/>
      <c r="N36" s="453"/>
      <c r="O36" s="454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16.8</v>
      </c>
      <c r="C39" s="79">
        <v>23.9</v>
      </c>
      <c r="D39" s="79">
        <v>30</v>
      </c>
      <c r="E39" s="79">
        <v>26.6</v>
      </c>
      <c r="F39" s="79">
        <v>24.7</v>
      </c>
      <c r="G39" s="79">
        <v>18.2</v>
      </c>
      <c r="H39" s="101">
        <f t="shared" ref="H39:H46" si="18">SUM(B39:G39)</f>
        <v>140.20000000000002</v>
      </c>
      <c r="I39" s="138"/>
      <c r="J39" s="91" t="s">
        <v>12</v>
      </c>
      <c r="K39" s="79">
        <f>$K$48*Q39/1000</f>
        <v>321.60000000000002</v>
      </c>
      <c r="L39" s="79"/>
      <c r="M39" s="79"/>
      <c r="N39" s="79"/>
      <c r="O39" s="79"/>
      <c r="P39" s="101">
        <f t="shared" ref="P39:P46" si="19">SUM(K39:O39)</f>
        <v>321.60000000000002</v>
      </c>
      <c r="Q39" s="2">
        <v>100</v>
      </c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/>
      <c r="C40" s="79"/>
      <c r="D40" s="79"/>
      <c r="E40" s="79"/>
      <c r="F40" s="79"/>
      <c r="G40" s="79"/>
      <c r="H40" s="101">
        <f t="shared" si="18"/>
        <v>0</v>
      </c>
      <c r="I40" s="2"/>
      <c r="J40" s="92" t="s">
        <v>13</v>
      </c>
      <c r="K40" s="79">
        <f t="shared" ref="K40:K45" si="20">$K$48*Q40/1000</f>
        <v>321.60000000000002</v>
      </c>
      <c r="L40" s="79"/>
      <c r="M40" s="79"/>
      <c r="N40" s="79"/>
      <c r="O40" s="79"/>
      <c r="P40" s="101">
        <f t="shared" si="19"/>
        <v>321.60000000000002</v>
      </c>
      <c r="Q40" s="2">
        <v>100</v>
      </c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>
        <v>24.052</v>
      </c>
      <c r="C41" s="23">
        <v>33.404299999999999</v>
      </c>
      <c r="D41" s="23">
        <v>40.3932</v>
      </c>
      <c r="E41" s="23">
        <v>34.802599999999998</v>
      </c>
      <c r="F41" s="23">
        <v>31.858300000000003</v>
      </c>
      <c r="G41" s="23">
        <v>22.793399999999998</v>
      </c>
      <c r="H41" s="101">
        <f t="shared" si="18"/>
        <v>187.30380000000002</v>
      </c>
      <c r="I41" s="2"/>
      <c r="J41" s="91" t="s">
        <v>14</v>
      </c>
      <c r="K41" s="79">
        <f t="shared" si="20"/>
        <v>318.38400000000001</v>
      </c>
      <c r="L41" s="23"/>
      <c r="M41" s="23"/>
      <c r="N41" s="23"/>
      <c r="O41" s="23"/>
      <c r="P41" s="101">
        <f t="shared" si="19"/>
        <v>318.38400000000001</v>
      </c>
      <c r="Q41" s="2">
        <v>99</v>
      </c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24.052</v>
      </c>
      <c r="C42" s="79">
        <v>33.404299999999999</v>
      </c>
      <c r="D42" s="79">
        <v>40.3932</v>
      </c>
      <c r="E42" s="79">
        <v>34.802599999999998</v>
      </c>
      <c r="F42" s="79">
        <v>31.858300000000003</v>
      </c>
      <c r="G42" s="79">
        <v>22.793399999999998</v>
      </c>
      <c r="H42" s="101">
        <f t="shared" si="18"/>
        <v>187.30380000000002</v>
      </c>
      <c r="I42" s="2"/>
      <c r="J42" s="92" t="s">
        <v>15</v>
      </c>
      <c r="K42" s="79">
        <f t="shared" si="20"/>
        <v>318.38400000000001</v>
      </c>
      <c r="L42" s="79"/>
      <c r="M42" s="79"/>
      <c r="N42" s="79"/>
      <c r="O42" s="79"/>
      <c r="P42" s="101">
        <f t="shared" si="19"/>
        <v>318.38400000000001</v>
      </c>
      <c r="Q42" s="2">
        <v>99</v>
      </c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24.052</v>
      </c>
      <c r="C43" s="79">
        <v>33.404299999999999</v>
      </c>
      <c r="D43" s="79">
        <v>40.3932</v>
      </c>
      <c r="E43" s="79">
        <v>34.802599999999998</v>
      </c>
      <c r="F43" s="79">
        <v>31.858300000000003</v>
      </c>
      <c r="G43" s="79">
        <v>22.793399999999998</v>
      </c>
      <c r="H43" s="101">
        <f t="shared" si="18"/>
        <v>187.30380000000002</v>
      </c>
      <c r="I43" s="2"/>
      <c r="J43" s="91" t="s">
        <v>16</v>
      </c>
      <c r="K43" s="79">
        <f t="shared" si="20"/>
        <v>183.31200000000001</v>
      </c>
      <c r="L43" s="79"/>
      <c r="M43" s="79"/>
      <c r="N43" s="79"/>
      <c r="O43" s="79"/>
      <c r="P43" s="101">
        <f t="shared" si="19"/>
        <v>183.31200000000001</v>
      </c>
      <c r="Q43" s="2">
        <v>57</v>
      </c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>
        <v>24.052</v>
      </c>
      <c r="C44" s="79">
        <v>33.404299999999999</v>
      </c>
      <c r="D44" s="79">
        <v>40.3932</v>
      </c>
      <c r="E44" s="79">
        <v>34.802599999999998</v>
      </c>
      <c r="F44" s="79">
        <v>31.858300000000003</v>
      </c>
      <c r="G44" s="79">
        <v>22.793399999999998</v>
      </c>
      <c r="H44" s="101">
        <f t="shared" si="18"/>
        <v>187.30380000000002</v>
      </c>
      <c r="I44" s="2"/>
      <c r="J44" s="92" t="s">
        <v>17</v>
      </c>
      <c r="K44" s="79">
        <f t="shared" si="20"/>
        <v>183.31200000000001</v>
      </c>
      <c r="L44" s="79"/>
      <c r="M44" s="79"/>
      <c r="N44" s="79"/>
      <c r="O44" s="79"/>
      <c r="P44" s="101">
        <f t="shared" si="19"/>
        <v>183.31200000000001</v>
      </c>
      <c r="Q44" s="2">
        <v>57</v>
      </c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24.052</v>
      </c>
      <c r="C45" s="79">
        <v>33.404299999999999</v>
      </c>
      <c r="D45" s="79">
        <v>40.3932</v>
      </c>
      <c r="E45" s="79">
        <v>34.802599999999998</v>
      </c>
      <c r="F45" s="79">
        <v>31.858300000000003</v>
      </c>
      <c r="G45" s="79">
        <v>22.793399999999998</v>
      </c>
      <c r="H45" s="101">
        <f t="shared" si="18"/>
        <v>187.30380000000002</v>
      </c>
      <c r="I45" s="2"/>
      <c r="J45" s="91" t="s">
        <v>18</v>
      </c>
      <c r="K45" s="79">
        <f t="shared" si="20"/>
        <v>183.31200000000001</v>
      </c>
      <c r="L45" s="79"/>
      <c r="M45" s="79"/>
      <c r="N45" s="79"/>
      <c r="O45" s="79"/>
      <c r="P45" s="101">
        <f t="shared" si="19"/>
        <v>183.31200000000001</v>
      </c>
      <c r="Q45" s="2">
        <v>57</v>
      </c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21">SUM(B39:B45)</f>
        <v>137.05999999999997</v>
      </c>
      <c r="C46" s="27">
        <f t="shared" si="21"/>
        <v>190.92150000000001</v>
      </c>
      <c r="D46" s="27">
        <f t="shared" si="21"/>
        <v>231.96600000000004</v>
      </c>
      <c r="E46" s="27">
        <f t="shared" si="21"/>
        <v>200.61299999999994</v>
      </c>
      <c r="F46" s="27">
        <f t="shared" si="21"/>
        <v>183.99150000000003</v>
      </c>
      <c r="G46" s="27">
        <f t="shared" si="21"/>
        <v>132.16699999999997</v>
      </c>
      <c r="H46" s="101">
        <f t="shared" si="18"/>
        <v>1076.7189999999998</v>
      </c>
      <c r="J46" s="77" t="s">
        <v>10</v>
      </c>
      <c r="K46" s="81">
        <f>SUM(K39:K45)</f>
        <v>1829.904</v>
      </c>
      <c r="L46" s="27">
        <f>SUM(L39:L45)</f>
        <v>0</v>
      </c>
      <c r="M46" s="27">
        <f>SUM(M39:M45)</f>
        <v>0</v>
      </c>
      <c r="N46" s="27">
        <f>SUM(N39:N45)</f>
        <v>0</v>
      </c>
      <c r="O46" s="27">
        <f>SUM(O39:O45)</f>
        <v>0</v>
      </c>
      <c r="P46" s="101">
        <f t="shared" si="19"/>
        <v>1829.904</v>
      </c>
      <c r="Q46" s="61"/>
      <c r="R46" s="61"/>
      <c r="S46" s="2"/>
      <c r="T46" s="2"/>
      <c r="U46" s="2">
        <v>920.6</v>
      </c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44.5</v>
      </c>
      <c r="C47" s="30">
        <v>43.5</v>
      </c>
      <c r="D47" s="30">
        <v>42</v>
      </c>
      <c r="E47" s="30">
        <v>41</v>
      </c>
      <c r="F47" s="30">
        <v>40.5</v>
      </c>
      <c r="G47" s="30">
        <v>39.5</v>
      </c>
      <c r="H47" s="102">
        <f>+((H46/H48)/7)*1000</f>
        <v>41.775393807713186</v>
      </c>
      <c r="J47" s="110" t="s">
        <v>19</v>
      </c>
      <c r="K47" s="82">
        <v>81.5</v>
      </c>
      <c r="L47" s="30"/>
      <c r="M47" s="30"/>
      <c r="N47" s="30"/>
      <c r="O47" s="30"/>
      <c r="P47" s="102">
        <f>+((P46/P48)/7)*1000</f>
        <v>81.285714285714278</v>
      </c>
      <c r="Q47" s="63"/>
      <c r="R47" s="63"/>
      <c r="U47" s="151">
        <v>117.01666666666668</v>
      </c>
      <c r="V47" s="151">
        <v>163.08458333333334</v>
      </c>
      <c r="W47" s="151">
        <v>198.30500000000001</v>
      </c>
      <c r="X47" s="151">
        <v>171.61083333333335</v>
      </c>
      <c r="Y47" s="151">
        <v>157.44291666666669</v>
      </c>
      <c r="Z47" s="151">
        <v>113.1725</v>
      </c>
    </row>
    <row r="48" spans="1:30" ht="33.75" customHeight="1" x14ac:dyDescent="0.25">
      <c r="A48" s="94" t="s">
        <v>20</v>
      </c>
      <c r="B48" s="83">
        <v>440</v>
      </c>
      <c r="C48" s="34">
        <v>627</v>
      </c>
      <c r="D48" s="34">
        <v>789</v>
      </c>
      <c r="E48" s="34">
        <v>699</v>
      </c>
      <c r="F48" s="34">
        <v>649</v>
      </c>
      <c r="G48" s="34">
        <v>478</v>
      </c>
      <c r="H48" s="103">
        <f>SUM(B48:G48)</f>
        <v>3682</v>
      </c>
      <c r="I48" s="64"/>
      <c r="J48" s="94" t="s">
        <v>20</v>
      </c>
      <c r="K48" s="106">
        <v>3216</v>
      </c>
      <c r="L48" s="65"/>
      <c r="M48" s="65"/>
      <c r="N48" s="65"/>
      <c r="O48" s="65"/>
      <c r="P48" s="112">
        <f>SUM(K48:O48)</f>
        <v>3216</v>
      </c>
      <c r="Q48" s="66"/>
      <c r="R48" s="66"/>
      <c r="U48" s="151">
        <v>137.05999999999997</v>
      </c>
      <c r="V48" s="151">
        <v>190.92150000000001</v>
      </c>
      <c r="W48" s="151">
        <v>231.96600000000004</v>
      </c>
      <c r="X48" s="151">
        <v>200.61299999999994</v>
      </c>
      <c r="Y48" s="151">
        <v>183.99150000000003</v>
      </c>
      <c r="Z48" s="151">
        <v>132.16699999999997</v>
      </c>
    </row>
    <row r="49" spans="1:30" ht="33.75" customHeight="1" x14ac:dyDescent="0.25">
      <c r="A49" s="95" t="s">
        <v>21</v>
      </c>
      <c r="B49" s="84">
        <f>((B48*B47)*7/1000-B39)/5</f>
        <v>24.052</v>
      </c>
      <c r="C49" s="38">
        <f t="shared" ref="C49:G49" si="22">((C48*C47)*7/1000-C39)/5</f>
        <v>33.404299999999999</v>
      </c>
      <c r="D49" s="38">
        <f t="shared" si="22"/>
        <v>40.3932</v>
      </c>
      <c r="E49" s="38">
        <f t="shared" si="22"/>
        <v>34.802599999999998</v>
      </c>
      <c r="F49" s="38">
        <f t="shared" si="22"/>
        <v>31.858300000000003</v>
      </c>
      <c r="G49" s="38">
        <f t="shared" si="22"/>
        <v>22.793399999999998</v>
      </c>
      <c r="H49" s="104">
        <f>((H46*1000)/H48)/7</f>
        <v>41.775393807713193</v>
      </c>
      <c r="J49" s="95" t="s">
        <v>21</v>
      </c>
      <c r="K49" s="84">
        <f>(K48*K47)/1000</f>
        <v>262.10399999999998</v>
      </c>
      <c r="L49" s="38">
        <f>(L48*L47)/1000</f>
        <v>0</v>
      </c>
      <c r="M49" s="38">
        <f>(M48*M47)/1000</f>
        <v>0</v>
      </c>
      <c r="N49" s="38">
        <f>(N48*N47)/1000</f>
        <v>0</v>
      </c>
      <c r="O49" s="38">
        <f>(O48*O47)/1000</f>
        <v>0</v>
      </c>
      <c r="P49" s="113">
        <f>((P46*1000)/P48)/7</f>
        <v>81.285714285714292</v>
      </c>
      <c r="Q49" s="66"/>
      <c r="R49" s="66"/>
      <c r="U49" s="152">
        <f>U48-U47</f>
        <v>20.043333333333294</v>
      </c>
      <c r="V49" s="152">
        <f t="shared" ref="V49:Z49" si="23">V48-V47</f>
        <v>27.836916666666667</v>
      </c>
      <c r="W49" s="152">
        <f t="shared" si="23"/>
        <v>33.66100000000003</v>
      </c>
      <c r="X49" s="152">
        <f t="shared" si="23"/>
        <v>29.002166666666596</v>
      </c>
      <c r="Y49" s="152">
        <f t="shared" si="23"/>
        <v>26.54858333333334</v>
      </c>
      <c r="Z49" s="152">
        <f t="shared" si="23"/>
        <v>18.994499999999974</v>
      </c>
    </row>
    <row r="50" spans="1:30" ht="33.75" customHeight="1" x14ac:dyDescent="0.25">
      <c r="A50" s="96" t="s">
        <v>22</v>
      </c>
      <c r="B50" s="85">
        <f t="shared" ref="B50:G50" si="24">((B48*B47)*7)/1000</f>
        <v>137.06</v>
      </c>
      <c r="C50" s="42">
        <f t="shared" si="24"/>
        <v>190.92150000000001</v>
      </c>
      <c r="D50" s="42">
        <f t="shared" si="24"/>
        <v>231.96600000000001</v>
      </c>
      <c r="E50" s="42">
        <f t="shared" si="24"/>
        <v>200.613</v>
      </c>
      <c r="F50" s="42">
        <f t="shared" si="24"/>
        <v>183.9915</v>
      </c>
      <c r="G50" s="42">
        <f t="shared" si="24"/>
        <v>132.167</v>
      </c>
      <c r="H50" s="87"/>
      <c r="J50" s="96" t="s">
        <v>22</v>
      </c>
      <c r="K50" s="85">
        <f>((K48*K47)*7)/1000</f>
        <v>1834.7280000000001</v>
      </c>
      <c r="L50" s="42">
        <f>((L48*L47)*7)/1000</f>
        <v>0</v>
      </c>
      <c r="M50" s="42">
        <f>((M48*M47)*7)/1000</f>
        <v>0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5">+(B46/B48)/7*1000</f>
        <v>44.499999999999993</v>
      </c>
      <c r="C51" s="47">
        <f t="shared" si="25"/>
        <v>43.5</v>
      </c>
      <c r="D51" s="47">
        <f t="shared" si="25"/>
        <v>42</v>
      </c>
      <c r="E51" s="47">
        <f t="shared" si="25"/>
        <v>40.999999999999986</v>
      </c>
      <c r="F51" s="47">
        <f t="shared" si="25"/>
        <v>40.5</v>
      </c>
      <c r="G51" s="47">
        <f t="shared" si="25"/>
        <v>39.499999999999993</v>
      </c>
      <c r="H51" s="105"/>
      <c r="I51" s="50"/>
      <c r="J51" s="97" t="s">
        <v>23</v>
      </c>
      <c r="K51" s="86">
        <f>+(K46/K48)/7*1000</f>
        <v>81.285714285714278</v>
      </c>
      <c r="L51" s="47" t="e">
        <f>+(L46/L48)/7*1000</f>
        <v>#DIV/0!</v>
      </c>
      <c r="M51" s="47" t="e">
        <f>+(M46/M48)/7*1000</f>
        <v>#DIV/0!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52" t="s">
        <v>8</v>
      </c>
      <c r="C55" s="453"/>
      <c r="D55" s="453"/>
      <c r="E55" s="453"/>
      <c r="F55" s="4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320.2</v>
      </c>
      <c r="C58" s="79"/>
      <c r="D58" s="79"/>
      <c r="E58" s="79"/>
      <c r="F58" s="79"/>
      <c r="G58" s="101">
        <f t="shared" ref="G58:G65" si="26">SUM(B58:F58)</f>
        <v>320.2</v>
      </c>
      <c r="H58" s="74">
        <v>100</v>
      </c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320.2</v>
      </c>
      <c r="C59" s="79"/>
      <c r="D59" s="79"/>
      <c r="E59" s="79"/>
      <c r="F59" s="79"/>
      <c r="G59" s="101">
        <f t="shared" si="26"/>
        <v>320.2</v>
      </c>
      <c r="H59" s="74">
        <v>100</v>
      </c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>
        <v>320.2</v>
      </c>
      <c r="C60" s="23"/>
      <c r="D60" s="23"/>
      <c r="E60" s="23"/>
      <c r="F60" s="23"/>
      <c r="G60" s="101">
        <f t="shared" si="26"/>
        <v>320.2</v>
      </c>
      <c r="H60" s="74">
        <v>100</v>
      </c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320.2</v>
      </c>
      <c r="C61" s="79"/>
      <c r="D61" s="79"/>
      <c r="E61" s="79"/>
      <c r="F61" s="79"/>
      <c r="G61" s="101">
        <f t="shared" si="26"/>
        <v>320.2</v>
      </c>
      <c r="H61" s="74">
        <v>100</v>
      </c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23.3</v>
      </c>
      <c r="C62" s="79">
        <v>34.700000000000003</v>
      </c>
      <c r="D62" s="79">
        <v>26.1</v>
      </c>
      <c r="E62" s="79">
        <v>24.7</v>
      </c>
      <c r="F62" s="79">
        <v>89.7</v>
      </c>
      <c r="G62" s="101">
        <f t="shared" si="26"/>
        <v>198.5</v>
      </c>
      <c r="H62" s="74">
        <v>62</v>
      </c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>
        <v>23.3</v>
      </c>
      <c r="C63" s="79">
        <v>34.700000000000003</v>
      </c>
      <c r="D63" s="79">
        <v>26.1</v>
      </c>
      <c r="E63" s="79">
        <v>24.7</v>
      </c>
      <c r="F63" s="79">
        <v>89.7</v>
      </c>
      <c r="G63" s="101">
        <f t="shared" si="26"/>
        <v>198.5</v>
      </c>
      <c r="H63" s="74">
        <v>62</v>
      </c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23.3</v>
      </c>
      <c r="C64" s="79">
        <v>34.700000000000003</v>
      </c>
      <c r="D64" s="79">
        <v>26.1</v>
      </c>
      <c r="E64" s="79">
        <v>24.7</v>
      </c>
      <c r="F64" s="79">
        <v>89.7</v>
      </c>
      <c r="G64" s="101">
        <f t="shared" si="26"/>
        <v>198.5</v>
      </c>
      <c r="H64" s="74">
        <v>62</v>
      </c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1350.6999999999998</v>
      </c>
      <c r="C65" s="27">
        <f t="shared" ref="C65:F65" si="27">SUM(C58:C64)</f>
        <v>104.10000000000001</v>
      </c>
      <c r="D65" s="27">
        <f t="shared" si="27"/>
        <v>78.300000000000011</v>
      </c>
      <c r="E65" s="27">
        <f t="shared" si="27"/>
        <v>74.099999999999994</v>
      </c>
      <c r="F65" s="27">
        <f t="shared" si="27"/>
        <v>269.10000000000002</v>
      </c>
      <c r="G65" s="101">
        <f t="shared" si="26"/>
        <v>1876.2999999999997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84</v>
      </c>
      <c r="C66" s="30"/>
      <c r="D66" s="30"/>
      <c r="E66" s="30"/>
      <c r="F66" s="30"/>
      <c r="G66" s="102">
        <f>+((G65/G67)/7)*1000</f>
        <v>83.841994727199591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>
        <v>1443</v>
      </c>
      <c r="G67" s="112">
        <f>SUM(B67:F67)</f>
        <v>3197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(B67*B66)/1000</f>
        <v>31.584</v>
      </c>
      <c r="C68" s="38">
        <f>(C67*C66)/1000</f>
        <v>0</v>
      </c>
      <c r="D68" s="38">
        <f>(D67*D66)/1000</f>
        <v>0</v>
      </c>
      <c r="E68" s="38">
        <f>(E67*E66)/1000</f>
        <v>0</v>
      </c>
      <c r="F68" s="38">
        <f>(F67*F66)/1000</f>
        <v>0</v>
      </c>
      <c r="G68" s="116">
        <f>((G65*1000)/G67)/7</f>
        <v>83.841994727199591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221.08799999999999</v>
      </c>
      <c r="C69" s="42">
        <f>((C67*C66)*7)/1000</f>
        <v>0</v>
      </c>
      <c r="D69" s="42">
        <f>((D67*D66)*7)/1000</f>
        <v>0</v>
      </c>
      <c r="E69" s="42">
        <f>((E67*E66)*7)/1000</f>
        <v>0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513.18389057750755</v>
      </c>
      <c r="C70" s="47">
        <f>+(C65/C67)/7*1000</f>
        <v>26.603628929210327</v>
      </c>
      <c r="D70" s="47">
        <f>+(D65/D67)/7*1000</f>
        <v>26.569392602646762</v>
      </c>
      <c r="E70" s="47">
        <f>+(E65/E67)/7*1000</f>
        <v>26.597272074659006</v>
      </c>
      <c r="F70" s="47">
        <f>+(F65/F67)/7*1000</f>
        <v>26.640926640926644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B15:L15"/>
    <mergeCell ref="M15:U15"/>
    <mergeCell ref="A3:C3"/>
    <mergeCell ref="E9:G9"/>
    <mergeCell ref="R9:S9"/>
    <mergeCell ref="K11:L11"/>
    <mergeCell ref="B36:G36"/>
    <mergeCell ref="K36:O3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39"/>
  <sheetViews>
    <sheetView topLeftCell="A38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2"/>
      <c r="Z3" s="2"/>
      <c r="AA3" s="2"/>
      <c r="AB3" s="2"/>
      <c r="AC3" s="2"/>
      <c r="AD3" s="1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8" t="s">
        <v>1</v>
      </c>
      <c r="B9" s="148"/>
      <c r="C9" s="148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8"/>
      <c r="B10" s="148"/>
      <c r="C10" s="1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8" t="s">
        <v>4</v>
      </c>
      <c r="B11" s="148"/>
      <c r="C11" s="148"/>
      <c r="D11" s="1"/>
      <c r="E11" s="149">
        <v>2</v>
      </c>
      <c r="F11" s="1"/>
      <c r="G11" s="1"/>
      <c r="H11" s="1"/>
      <c r="I11" s="1"/>
      <c r="J11" s="1"/>
      <c r="K11" s="461" t="s">
        <v>55</v>
      </c>
      <c r="L11" s="461"/>
      <c r="M11" s="150"/>
      <c r="N11" s="1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8"/>
      <c r="B12" s="148"/>
      <c r="C12" s="148"/>
      <c r="D12" s="1"/>
      <c r="E12" s="5"/>
      <c r="F12" s="1"/>
      <c r="G12" s="1"/>
      <c r="H12" s="1"/>
      <c r="I12" s="1"/>
      <c r="J12" s="1"/>
      <c r="K12" s="150"/>
      <c r="L12" s="150"/>
      <c r="M12" s="150"/>
      <c r="N12" s="1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8"/>
      <c r="B13" s="148"/>
      <c r="C13" s="148"/>
      <c r="D13" s="148"/>
      <c r="E13" s="148"/>
      <c r="F13" s="148"/>
      <c r="G13" s="148"/>
      <c r="H13" s="148"/>
      <c r="I13" s="148"/>
      <c r="J13" s="148"/>
      <c r="K13" s="148"/>
      <c r="L13" s="150"/>
      <c r="M13" s="150"/>
      <c r="N13" s="150"/>
      <c r="O13" s="150"/>
      <c r="P13" s="150"/>
      <c r="Q13" s="150"/>
      <c r="R13" s="150"/>
      <c r="S13" s="150"/>
      <c r="T13" s="150"/>
      <c r="U13" s="150"/>
      <c r="V13" s="150"/>
      <c r="W13" s="1"/>
      <c r="X13" s="1"/>
      <c r="Y13" s="1"/>
    </row>
    <row r="14" spans="1:30" s="3" customFormat="1" ht="27" thickBot="1" x14ac:dyDescent="0.3">
      <c r="A14" s="14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25</v>
      </c>
      <c r="C15" s="467"/>
      <c r="D15" s="467"/>
      <c r="E15" s="467"/>
      <c r="F15" s="467"/>
      <c r="G15" s="467"/>
      <c r="H15" s="467"/>
      <c r="I15" s="467"/>
      <c r="J15" s="467"/>
      <c r="K15" s="467"/>
      <c r="L15" s="468"/>
      <c r="M15" s="469" t="s">
        <v>8</v>
      </c>
      <c r="N15" s="470"/>
      <c r="O15" s="470"/>
      <c r="P15" s="470"/>
      <c r="Q15" s="470"/>
      <c r="R15" s="470"/>
      <c r="S15" s="470"/>
      <c r="T15" s="470"/>
      <c r="U15" s="471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27.489000000000001</v>
      </c>
      <c r="C18" s="23">
        <v>31.522166666666667</v>
      </c>
      <c r="D18" s="23">
        <v>31.522166666666667</v>
      </c>
      <c r="E18" s="23">
        <v>33.04</v>
      </c>
      <c r="F18" s="23">
        <v>33.04</v>
      </c>
      <c r="G18" s="23">
        <v>33.04</v>
      </c>
      <c r="H18" s="23">
        <v>31.076499999999999</v>
      </c>
      <c r="I18" s="23">
        <v>31.076499999999999</v>
      </c>
      <c r="J18" s="23">
        <v>26.815250000000002</v>
      </c>
      <c r="K18" s="23">
        <v>26.815250000000002</v>
      </c>
      <c r="L18" s="23">
        <v>14.319666666666668</v>
      </c>
      <c r="M18" s="22">
        <v>28.510416666666668</v>
      </c>
      <c r="N18" s="23">
        <v>30.772000000000002</v>
      </c>
      <c r="O18" s="23">
        <v>30.772000000000002</v>
      </c>
      <c r="P18" s="23">
        <v>26.643166666666669</v>
      </c>
      <c r="Q18" s="23">
        <v>26.643166666666669</v>
      </c>
      <c r="R18" s="23">
        <v>29.540000000000003</v>
      </c>
      <c r="S18" s="23">
        <v>29.540000000000003</v>
      </c>
      <c r="T18" s="23">
        <v>39.8125</v>
      </c>
      <c r="U18" s="24">
        <v>16.798833333333334</v>
      </c>
      <c r="V18" s="25">
        <f t="shared" ref="V18:V25" si="0">SUM(B18:U18)</f>
        <v>578.78858333333324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36.170749999999998</v>
      </c>
      <c r="C19" s="23">
        <v>41.558708333333335</v>
      </c>
      <c r="D19" s="23">
        <v>41.784458333333333</v>
      </c>
      <c r="E19" s="23">
        <v>43.777999999999999</v>
      </c>
      <c r="F19" s="23">
        <v>43.777999999999999</v>
      </c>
      <c r="G19" s="23">
        <v>44.397500000000001</v>
      </c>
      <c r="H19" s="23">
        <v>41.164375</v>
      </c>
      <c r="I19" s="23">
        <v>41.236124999999994</v>
      </c>
      <c r="J19" s="23">
        <v>36.130937500000002</v>
      </c>
      <c r="K19" s="23">
        <v>36.130937500000002</v>
      </c>
      <c r="L19" s="23">
        <v>19.312708333333333</v>
      </c>
      <c r="M19" s="22">
        <v>38.074895833333336</v>
      </c>
      <c r="N19" s="23">
        <v>41.134625</v>
      </c>
      <c r="O19" s="23">
        <v>41.212500000000006</v>
      </c>
      <c r="P19" s="23">
        <v>35.253458333333334</v>
      </c>
      <c r="Q19" s="23">
        <v>35.17820833333333</v>
      </c>
      <c r="R19" s="23">
        <v>39.067</v>
      </c>
      <c r="S19" s="23">
        <v>39.140500000000003</v>
      </c>
      <c r="T19" s="23">
        <v>52.684624999999997</v>
      </c>
      <c r="U19" s="24">
        <v>22.634791666666665</v>
      </c>
      <c r="V19" s="25">
        <f t="shared" si="0"/>
        <v>769.82310416666667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35.518583333333332</v>
      </c>
      <c r="C21" s="23">
        <v>40.792208333333342</v>
      </c>
      <c r="D21" s="23">
        <v>41.01445833333333</v>
      </c>
      <c r="E21" s="23">
        <v>42.952000000000005</v>
      </c>
      <c r="F21" s="23">
        <v>42.952000000000005</v>
      </c>
      <c r="G21" s="23">
        <v>43.571499999999993</v>
      </c>
      <c r="H21" s="23">
        <v>41.164375</v>
      </c>
      <c r="I21" s="23">
        <v>41.236124999999994</v>
      </c>
      <c r="J21" s="23">
        <v>35.434437500000008</v>
      </c>
      <c r="K21" s="23">
        <v>35.434437500000008</v>
      </c>
      <c r="L21" s="23">
        <v>19.312708333333333</v>
      </c>
      <c r="M21" s="22">
        <v>37.405229166666665</v>
      </c>
      <c r="N21" s="23">
        <v>40.40312500000001</v>
      </c>
      <c r="O21" s="23">
        <v>40.479833333333339</v>
      </c>
      <c r="P21" s="23">
        <v>34.603625000000001</v>
      </c>
      <c r="Q21" s="23">
        <v>34.529541666666667</v>
      </c>
      <c r="R21" s="23">
        <v>38.329666666666668</v>
      </c>
      <c r="S21" s="23">
        <v>38.402000000000008</v>
      </c>
      <c r="T21" s="23">
        <v>51.666125000000001</v>
      </c>
      <c r="U21" s="24">
        <v>21.762124999999997</v>
      </c>
      <c r="V21" s="25">
        <f t="shared" si="0"/>
        <v>756.96410416666663</v>
      </c>
      <c r="X21" s="2"/>
      <c r="Y21" s="19"/>
    </row>
    <row r="22" spans="1:31" ht="39.950000000000003" customHeight="1" x14ac:dyDescent="0.25">
      <c r="A22" s="91" t="s">
        <v>16</v>
      </c>
      <c r="B22" s="22">
        <v>35.518583333333332</v>
      </c>
      <c r="C22" s="23">
        <v>40.792208333333342</v>
      </c>
      <c r="D22" s="23">
        <v>41.01445833333333</v>
      </c>
      <c r="E22" s="23">
        <v>42.952000000000005</v>
      </c>
      <c r="F22" s="23">
        <v>42.952000000000005</v>
      </c>
      <c r="G22" s="23">
        <v>43.571499999999993</v>
      </c>
      <c r="H22" s="23">
        <v>41.164375</v>
      </c>
      <c r="I22" s="23">
        <v>41.236124999999994</v>
      </c>
      <c r="J22" s="23">
        <v>35.434437500000008</v>
      </c>
      <c r="K22" s="23">
        <v>35.434437500000008</v>
      </c>
      <c r="L22" s="23">
        <v>19.312708333333333</v>
      </c>
      <c r="M22" s="22">
        <v>37.405229166666665</v>
      </c>
      <c r="N22" s="23">
        <v>40.40312500000001</v>
      </c>
      <c r="O22" s="23">
        <v>40.479833333333339</v>
      </c>
      <c r="P22" s="23">
        <v>34.603625000000001</v>
      </c>
      <c r="Q22" s="23">
        <v>34.529541666666667</v>
      </c>
      <c r="R22" s="23">
        <v>38.329666666666668</v>
      </c>
      <c r="S22" s="23">
        <v>38.402000000000008</v>
      </c>
      <c r="T22" s="23">
        <v>51.666125000000001</v>
      </c>
      <c r="U22" s="24">
        <v>21.762124999999997</v>
      </c>
      <c r="V22" s="25">
        <f t="shared" si="0"/>
        <v>756.96410416666663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35.518583333333332</v>
      </c>
      <c r="C24" s="23">
        <v>40.792208333333342</v>
      </c>
      <c r="D24" s="23">
        <v>41.01445833333333</v>
      </c>
      <c r="E24" s="23">
        <v>42.952000000000005</v>
      </c>
      <c r="F24" s="23">
        <v>42.952000000000005</v>
      </c>
      <c r="G24" s="23">
        <v>43.571499999999993</v>
      </c>
      <c r="H24" s="23">
        <v>41.164375</v>
      </c>
      <c r="I24" s="23">
        <v>41.236124999999994</v>
      </c>
      <c r="J24" s="23">
        <v>35.434437500000008</v>
      </c>
      <c r="K24" s="23">
        <v>35.434437500000008</v>
      </c>
      <c r="L24" s="23">
        <v>19.312708333333333</v>
      </c>
      <c r="M24" s="22">
        <v>37.405229166666665</v>
      </c>
      <c r="N24" s="23">
        <v>40.40312500000001</v>
      </c>
      <c r="O24" s="23">
        <v>40.479833333333339</v>
      </c>
      <c r="P24" s="23">
        <v>34.603625000000001</v>
      </c>
      <c r="Q24" s="23">
        <v>34.529541666666667</v>
      </c>
      <c r="R24" s="23">
        <v>38.329666666666668</v>
      </c>
      <c r="S24" s="23">
        <v>38.402000000000008</v>
      </c>
      <c r="T24" s="23">
        <v>51.666125000000001</v>
      </c>
      <c r="U24" s="24">
        <v>21.762124999999997</v>
      </c>
      <c r="V24" s="25">
        <f t="shared" si="0"/>
        <v>756.96410416666663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170.21550000000002</v>
      </c>
      <c r="C25" s="27">
        <f t="shared" si="1"/>
        <v>195.45750000000004</v>
      </c>
      <c r="D25" s="27">
        <f t="shared" si="1"/>
        <v>196.34999999999997</v>
      </c>
      <c r="E25" s="27">
        <f t="shared" si="1"/>
        <v>205.67400000000001</v>
      </c>
      <c r="F25" s="27">
        <f t="shared" si="1"/>
        <v>205.67400000000001</v>
      </c>
      <c r="G25" s="27">
        <f t="shared" si="1"/>
        <v>208.15199999999996</v>
      </c>
      <c r="H25" s="27">
        <f t="shared" si="1"/>
        <v>195.73400000000001</v>
      </c>
      <c r="I25" s="27">
        <f t="shared" si="1"/>
        <v>196.02099999999996</v>
      </c>
      <c r="J25" s="27">
        <f t="shared" si="1"/>
        <v>169.24950000000001</v>
      </c>
      <c r="K25" s="27">
        <f t="shared" si="1"/>
        <v>169.24950000000001</v>
      </c>
      <c r="L25" s="27">
        <f t="shared" si="1"/>
        <v>91.570499999999996</v>
      </c>
      <c r="M25" s="26">
        <f>SUM(M18:M24)</f>
        <v>178.80099999999999</v>
      </c>
      <c r="N25" s="27">
        <f t="shared" ref="N25:P25" si="2">SUM(N18:N24)</f>
        <v>193.11600000000004</v>
      </c>
      <c r="O25" s="27">
        <f t="shared" si="2"/>
        <v>193.42400000000004</v>
      </c>
      <c r="P25" s="27">
        <f t="shared" si="2"/>
        <v>165.70749999999998</v>
      </c>
      <c r="Q25" s="27">
        <f>SUM(Q18:Q24)</f>
        <v>165.41</v>
      </c>
      <c r="R25" s="27">
        <f t="shared" ref="R25:U25" si="3">SUM(R18:R24)</f>
        <v>183.596</v>
      </c>
      <c r="S25" s="27">
        <f t="shared" si="3"/>
        <v>183.88650000000004</v>
      </c>
      <c r="T25" s="27">
        <f t="shared" si="3"/>
        <v>247.49549999999999</v>
      </c>
      <c r="U25" s="28">
        <f t="shared" si="3"/>
        <v>104.72</v>
      </c>
      <c r="V25" s="25">
        <f t="shared" si="0"/>
        <v>3619.5039999999995</v>
      </c>
    </row>
    <row r="26" spans="1:31" s="2" customFormat="1" ht="36.75" customHeight="1" x14ac:dyDescent="0.25">
      <c r="A26" s="93" t="s">
        <v>19</v>
      </c>
      <c r="B26" s="29">
        <v>43.5</v>
      </c>
      <c r="C26" s="30">
        <v>42.5</v>
      </c>
      <c r="D26" s="30">
        <v>42.5</v>
      </c>
      <c r="E26" s="30">
        <v>41.5</v>
      </c>
      <c r="F26" s="30">
        <v>41.5</v>
      </c>
      <c r="G26" s="30">
        <v>42</v>
      </c>
      <c r="H26" s="30">
        <v>41</v>
      </c>
      <c r="I26" s="30">
        <v>41</v>
      </c>
      <c r="J26" s="30">
        <v>40.5</v>
      </c>
      <c r="K26" s="30">
        <v>40.5</v>
      </c>
      <c r="L26" s="30">
        <v>40.5</v>
      </c>
      <c r="M26" s="29">
        <v>44.5</v>
      </c>
      <c r="N26" s="30">
        <v>44</v>
      </c>
      <c r="O26" s="30">
        <v>44</v>
      </c>
      <c r="P26" s="30">
        <v>42.5</v>
      </c>
      <c r="Q26" s="30">
        <v>42.5</v>
      </c>
      <c r="R26" s="30">
        <v>41.5</v>
      </c>
      <c r="S26" s="30">
        <v>41.5</v>
      </c>
      <c r="T26" s="30">
        <v>40.5</v>
      </c>
      <c r="U26" s="31">
        <v>40</v>
      </c>
      <c r="V26" s="32">
        <f>+((V25/V27)/7)*1000</f>
        <v>41.915693904020742</v>
      </c>
    </row>
    <row r="27" spans="1:31" s="2" customFormat="1" ht="33" customHeight="1" x14ac:dyDescent="0.25">
      <c r="A27" s="94" t="s">
        <v>20</v>
      </c>
      <c r="B27" s="33">
        <v>559</v>
      </c>
      <c r="C27" s="34">
        <v>657</v>
      </c>
      <c r="D27" s="34">
        <v>660</v>
      </c>
      <c r="E27" s="34">
        <v>708</v>
      </c>
      <c r="F27" s="34">
        <v>708</v>
      </c>
      <c r="G27" s="34">
        <v>708</v>
      </c>
      <c r="H27" s="34">
        <v>682</v>
      </c>
      <c r="I27" s="34">
        <v>683</v>
      </c>
      <c r="J27" s="34">
        <v>597</v>
      </c>
      <c r="K27" s="34">
        <v>597</v>
      </c>
      <c r="L27" s="34">
        <v>323</v>
      </c>
      <c r="M27" s="33">
        <v>574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873</v>
      </c>
      <c r="U27" s="35">
        <v>374</v>
      </c>
      <c r="V27" s="36">
        <f>SUM(B27:U27)</f>
        <v>12336</v>
      </c>
      <c r="W27" s="2">
        <f>((V25*1000)/V27)/7</f>
        <v>41.915693904020749</v>
      </c>
    </row>
    <row r="28" spans="1:31" s="2" customFormat="1" ht="33" customHeight="1" x14ac:dyDescent="0.25">
      <c r="A28" s="95" t="s">
        <v>21</v>
      </c>
      <c r="B28" s="37">
        <f>((B27*B26)*7/1000-B18-B19)/3</f>
        <v>35.518583333333332</v>
      </c>
      <c r="C28" s="38">
        <f t="shared" ref="C28:U28" si="4">((C27*C26)*7/1000-C18-C19)/3</f>
        <v>40.792208333333342</v>
      </c>
      <c r="D28" s="38">
        <f t="shared" si="4"/>
        <v>41.01445833333333</v>
      </c>
      <c r="E28" s="38">
        <f t="shared" si="4"/>
        <v>42.952000000000005</v>
      </c>
      <c r="F28" s="38">
        <f t="shared" si="4"/>
        <v>42.952000000000005</v>
      </c>
      <c r="G28" s="38">
        <f t="shared" si="4"/>
        <v>43.571499999999993</v>
      </c>
      <c r="H28" s="38">
        <f t="shared" si="4"/>
        <v>41.164375</v>
      </c>
      <c r="I28" s="38">
        <f t="shared" si="4"/>
        <v>41.236124999999994</v>
      </c>
      <c r="J28" s="38">
        <f t="shared" si="4"/>
        <v>35.434437500000008</v>
      </c>
      <c r="K28" s="38">
        <f t="shared" si="4"/>
        <v>35.434437500000008</v>
      </c>
      <c r="L28" s="38">
        <f t="shared" si="4"/>
        <v>19.312708333333333</v>
      </c>
      <c r="M28" s="37">
        <f t="shared" si="4"/>
        <v>37.405229166666665</v>
      </c>
      <c r="N28" s="38">
        <f t="shared" si="4"/>
        <v>40.40312500000001</v>
      </c>
      <c r="O28" s="38">
        <f t="shared" si="4"/>
        <v>40.479833333333339</v>
      </c>
      <c r="P28" s="38">
        <f t="shared" si="4"/>
        <v>34.603625000000001</v>
      </c>
      <c r="Q28" s="38">
        <f t="shared" si="4"/>
        <v>34.529541666666667</v>
      </c>
      <c r="R28" s="38">
        <f t="shared" si="4"/>
        <v>38.329666666666668</v>
      </c>
      <c r="S28" s="38">
        <f t="shared" si="4"/>
        <v>38.402000000000008</v>
      </c>
      <c r="T28" s="38">
        <f t="shared" si="4"/>
        <v>51.666125000000001</v>
      </c>
      <c r="U28" s="39">
        <f t="shared" si="4"/>
        <v>21.762124999999997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170.21549999999999</v>
      </c>
      <c r="C29" s="42">
        <f t="shared" si="5"/>
        <v>195.45750000000001</v>
      </c>
      <c r="D29" s="42">
        <f>((D27*D26)*7)/1000</f>
        <v>196.35</v>
      </c>
      <c r="E29" s="42">
        <f>((E27*E26)*7)/1000</f>
        <v>205.67400000000001</v>
      </c>
      <c r="F29" s="42">
        <f t="shared" ref="F29:G29" si="6">((F27*F26)*7)/1000</f>
        <v>205.67400000000001</v>
      </c>
      <c r="G29" s="42">
        <f t="shared" si="6"/>
        <v>208.15199999999999</v>
      </c>
      <c r="H29" s="42">
        <f>((H27*H26)*7)/1000</f>
        <v>195.73400000000001</v>
      </c>
      <c r="I29" s="42">
        <f t="shared" ref="I29:J29" si="7">((I27*I26)*7)/1000</f>
        <v>196.02099999999999</v>
      </c>
      <c r="J29" s="42">
        <f t="shared" si="7"/>
        <v>169.24950000000001</v>
      </c>
      <c r="K29" s="42">
        <f>((K27*K26)*7)/1000</f>
        <v>169.24950000000001</v>
      </c>
      <c r="L29" s="42">
        <f t="shared" ref="L29" si="8">((L27*L26)*7)/1000</f>
        <v>91.570499999999996</v>
      </c>
      <c r="M29" s="41">
        <f>((M27*M26)*7)/1000</f>
        <v>178.80099999999999</v>
      </c>
      <c r="N29" s="42">
        <f>((N27*N26)*7)/1000</f>
        <v>193.11600000000001</v>
      </c>
      <c r="O29" s="42">
        <f t="shared" ref="O29:U29" si="9">((O27*O26)*7)/1000</f>
        <v>193.42400000000001</v>
      </c>
      <c r="P29" s="42">
        <f t="shared" si="9"/>
        <v>165.70750000000001</v>
      </c>
      <c r="Q29" s="43">
        <f t="shared" si="9"/>
        <v>165.41</v>
      </c>
      <c r="R29" s="43">
        <f t="shared" si="9"/>
        <v>183.596</v>
      </c>
      <c r="S29" s="43">
        <f t="shared" si="9"/>
        <v>183.88650000000001</v>
      </c>
      <c r="T29" s="43">
        <f t="shared" si="9"/>
        <v>247.49549999999999</v>
      </c>
      <c r="U29" s="44">
        <f t="shared" si="9"/>
        <v>104.72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43.500000000000007</v>
      </c>
      <c r="C30" s="47">
        <f t="shared" si="10"/>
        <v>42.5</v>
      </c>
      <c r="D30" s="47">
        <f>+(D25/D27)/7*1000</f>
        <v>42.499999999999986</v>
      </c>
      <c r="E30" s="47">
        <f t="shared" ref="E30:G30" si="11">+(E25/E27)/7*1000</f>
        <v>41.5</v>
      </c>
      <c r="F30" s="47">
        <f t="shared" si="11"/>
        <v>41.5</v>
      </c>
      <c r="G30" s="47">
        <f t="shared" si="11"/>
        <v>41.999999999999986</v>
      </c>
      <c r="H30" s="47">
        <f>+(H25/H27)/7*1000</f>
        <v>41</v>
      </c>
      <c r="I30" s="47">
        <f t="shared" ref="I30:L30" si="12">+(I25/I27)/7*1000</f>
        <v>40.999999999999986</v>
      </c>
      <c r="J30" s="47">
        <f t="shared" si="12"/>
        <v>40.5</v>
      </c>
      <c r="K30" s="47">
        <f t="shared" si="12"/>
        <v>40.5</v>
      </c>
      <c r="L30" s="47">
        <f t="shared" si="12"/>
        <v>40.499999999999993</v>
      </c>
      <c r="M30" s="46">
        <f>+(M25/M27)/7*1000</f>
        <v>44.5</v>
      </c>
      <c r="N30" s="47">
        <f t="shared" ref="N30:U30" si="13">+(N25/N27)/7*1000</f>
        <v>44.000000000000007</v>
      </c>
      <c r="O30" s="47">
        <f t="shared" si="13"/>
        <v>44.000000000000007</v>
      </c>
      <c r="P30" s="47">
        <f t="shared" si="13"/>
        <v>42.499999999999993</v>
      </c>
      <c r="Q30" s="47">
        <f t="shared" si="13"/>
        <v>42.499999999999993</v>
      </c>
      <c r="R30" s="47">
        <f t="shared" si="13"/>
        <v>41.499999999999993</v>
      </c>
      <c r="S30" s="47">
        <f t="shared" si="13"/>
        <v>41.500000000000014</v>
      </c>
      <c r="T30" s="47">
        <f t="shared" si="13"/>
        <v>40.499999999999993</v>
      </c>
      <c r="U30" s="48">
        <f t="shared" si="13"/>
        <v>39.999999999999993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4" t="s">
        <v>25</v>
      </c>
      <c r="C36" s="462"/>
      <c r="D36" s="462"/>
      <c r="E36" s="462"/>
      <c r="F36" s="462"/>
      <c r="G36" s="462"/>
      <c r="H36" s="99"/>
      <c r="I36" s="53" t="s">
        <v>26</v>
      </c>
      <c r="J36" s="107"/>
      <c r="K36" s="453" t="s">
        <v>25</v>
      </c>
      <c r="L36" s="453"/>
      <c r="M36" s="453"/>
      <c r="N36" s="453"/>
      <c r="O36" s="454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20.043333333333333</v>
      </c>
      <c r="C39" s="79">
        <v>27.836916666666667</v>
      </c>
      <c r="D39" s="79">
        <v>33.661000000000001</v>
      </c>
      <c r="E39" s="79">
        <v>29.002166666666668</v>
      </c>
      <c r="F39" s="79">
        <v>26.548583333333337</v>
      </c>
      <c r="G39" s="79">
        <v>18.994499999999999</v>
      </c>
      <c r="H39" s="101">
        <f t="shared" ref="H39:H46" si="14">SUM(B39:G39)</f>
        <v>156.0865</v>
      </c>
      <c r="I39" s="138"/>
      <c r="J39" s="91" t="s">
        <v>12</v>
      </c>
      <c r="K39" s="79">
        <v>14.7</v>
      </c>
      <c r="L39" s="79">
        <v>9.1999999999999993</v>
      </c>
      <c r="M39" s="79">
        <v>6.9</v>
      </c>
      <c r="N39" s="79"/>
      <c r="O39" s="79"/>
      <c r="P39" s="101">
        <f t="shared" ref="P39:P46" si="15">SUM(K39:O39)</f>
        <v>30.799999999999997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</v>
      </c>
      <c r="D40" s="79">
        <v>54.249625000000002</v>
      </c>
      <c r="E40" s="79">
        <v>47.184083333333334</v>
      </c>
      <c r="F40" s="79">
        <v>43.335854166666664</v>
      </c>
      <c r="G40" s="79">
        <v>31.145624999999999</v>
      </c>
      <c r="H40" s="101">
        <f t="shared" si="14"/>
        <v>252.30787499999997</v>
      </c>
      <c r="I40" s="2"/>
      <c r="J40" s="92" t="s">
        <v>13</v>
      </c>
      <c r="K40" s="79">
        <v>23.2</v>
      </c>
      <c r="L40" s="79">
        <v>14.6</v>
      </c>
      <c r="M40" s="79">
        <v>10.9</v>
      </c>
      <c r="N40" s="79"/>
      <c r="O40" s="79"/>
      <c r="P40" s="101">
        <f t="shared" si="15"/>
        <v>48.699999999999996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31.781166666666667</v>
      </c>
      <c r="C42" s="79">
        <v>44.611520833333337</v>
      </c>
      <c r="D42" s="79">
        <v>54.249625000000002</v>
      </c>
      <c r="E42" s="79">
        <v>47.184083333333341</v>
      </c>
      <c r="F42" s="79">
        <v>43.335854166666671</v>
      </c>
      <c r="G42" s="79">
        <v>31.145624999999999</v>
      </c>
      <c r="H42" s="101">
        <f t="shared" si="14"/>
        <v>252.30787500000002</v>
      </c>
      <c r="I42" s="2"/>
      <c r="J42" s="92" t="s">
        <v>15</v>
      </c>
      <c r="K42" s="79">
        <v>23.2</v>
      </c>
      <c r="L42" s="79">
        <v>14.6</v>
      </c>
      <c r="M42" s="79">
        <v>11</v>
      </c>
      <c r="N42" s="79"/>
      <c r="O42" s="79"/>
      <c r="P42" s="101">
        <f t="shared" si="15"/>
        <v>48.8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31.781166666666667</v>
      </c>
      <c r="C43" s="79">
        <v>44.611520833333337</v>
      </c>
      <c r="D43" s="79">
        <v>54.249625000000002</v>
      </c>
      <c r="E43" s="79">
        <v>47.184083333333341</v>
      </c>
      <c r="F43" s="79">
        <v>43.335854166666671</v>
      </c>
      <c r="G43" s="79">
        <v>31.145624999999999</v>
      </c>
      <c r="H43" s="101">
        <f t="shared" si="14"/>
        <v>252.30787500000002</v>
      </c>
      <c r="I43" s="2"/>
      <c r="J43" s="91" t="s">
        <v>16</v>
      </c>
      <c r="K43" s="79">
        <v>23.2</v>
      </c>
      <c r="L43" s="79">
        <v>14.6</v>
      </c>
      <c r="M43" s="79">
        <v>11</v>
      </c>
      <c r="N43" s="79"/>
      <c r="O43" s="79"/>
      <c r="P43" s="101">
        <f t="shared" si="15"/>
        <v>48.8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31.781166666666667</v>
      </c>
      <c r="C45" s="79">
        <v>44.611520833333337</v>
      </c>
      <c r="D45" s="79">
        <v>54.249625000000002</v>
      </c>
      <c r="E45" s="79">
        <v>47.184083333333341</v>
      </c>
      <c r="F45" s="79">
        <v>43.335854166666671</v>
      </c>
      <c r="G45" s="79">
        <v>31.145624999999999</v>
      </c>
      <c r="H45" s="101">
        <f t="shared" si="14"/>
        <v>252.30787500000002</v>
      </c>
      <c r="I45" s="2"/>
      <c r="J45" s="91" t="s">
        <v>18</v>
      </c>
      <c r="K45" s="79">
        <v>23.2</v>
      </c>
      <c r="L45" s="79">
        <v>14.6</v>
      </c>
      <c r="M45" s="79">
        <v>11</v>
      </c>
      <c r="N45" s="79"/>
      <c r="O45" s="79"/>
      <c r="P45" s="101">
        <f t="shared" si="15"/>
        <v>48.8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147.16800000000001</v>
      </c>
      <c r="C46" s="27">
        <f t="shared" si="16"/>
        <v>206.28300000000002</v>
      </c>
      <c r="D46" s="27">
        <f t="shared" si="16"/>
        <v>250.65950000000004</v>
      </c>
      <c r="E46" s="27">
        <f t="shared" si="16"/>
        <v>217.73850000000004</v>
      </c>
      <c r="F46" s="27">
        <f t="shared" si="16"/>
        <v>199.89200000000002</v>
      </c>
      <c r="G46" s="27">
        <f t="shared" si="16"/>
        <v>143.577</v>
      </c>
      <c r="H46" s="101">
        <f t="shared" si="14"/>
        <v>1165.3180000000002</v>
      </c>
      <c r="J46" s="77" t="s">
        <v>10</v>
      </c>
      <c r="K46" s="81">
        <f>SUM(K39:K45)</f>
        <v>107.5</v>
      </c>
      <c r="L46" s="27">
        <f>SUM(L39:L45)</f>
        <v>67.599999999999994</v>
      </c>
      <c r="M46" s="27">
        <f>SUM(M39:M45)</f>
        <v>50.8</v>
      </c>
      <c r="N46" s="27">
        <f>SUM(N39:N45)</f>
        <v>0</v>
      </c>
      <c r="O46" s="27">
        <f>SUM(O39:O45)</f>
        <v>0</v>
      </c>
      <c r="P46" s="101">
        <f t="shared" si="15"/>
        <v>225.89999999999998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48</v>
      </c>
      <c r="C47" s="30">
        <v>47</v>
      </c>
      <c r="D47" s="30">
        <v>45.5</v>
      </c>
      <c r="E47" s="30">
        <v>44.5</v>
      </c>
      <c r="F47" s="30">
        <v>44</v>
      </c>
      <c r="G47" s="30">
        <v>43</v>
      </c>
      <c r="H47" s="102">
        <f>+((H46/H48)/7)*1000</f>
        <v>45.274408485178142</v>
      </c>
      <c r="J47" s="110" t="s">
        <v>19</v>
      </c>
      <c r="K47" s="82">
        <v>60</v>
      </c>
      <c r="L47" s="30">
        <v>60</v>
      </c>
      <c r="M47" s="30">
        <v>60</v>
      </c>
      <c r="N47" s="30"/>
      <c r="O47" s="30"/>
      <c r="P47" s="102">
        <f>+((P46/P48)/7)*1000</f>
        <v>59.984067976633028</v>
      </c>
      <c r="Q47" s="63"/>
      <c r="R47" s="63"/>
    </row>
    <row r="48" spans="1:30" ht="33.75" customHeight="1" x14ac:dyDescent="0.25">
      <c r="A48" s="94" t="s">
        <v>20</v>
      </c>
      <c r="B48" s="83">
        <v>438</v>
      </c>
      <c r="C48" s="34">
        <v>627</v>
      </c>
      <c r="D48" s="34">
        <v>787</v>
      </c>
      <c r="E48" s="34">
        <v>699</v>
      </c>
      <c r="F48" s="34">
        <v>649</v>
      </c>
      <c r="G48" s="34">
        <v>477</v>
      </c>
      <c r="H48" s="103">
        <f>SUM(B48:G48)</f>
        <v>3677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31.781166666666667</v>
      </c>
      <c r="C49" s="38">
        <f t="shared" si="17"/>
        <v>44.611520833333337</v>
      </c>
      <c r="D49" s="38">
        <f t="shared" si="17"/>
        <v>54.249625000000002</v>
      </c>
      <c r="E49" s="38">
        <f t="shared" si="17"/>
        <v>47.184083333333341</v>
      </c>
      <c r="F49" s="38">
        <f t="shared" si="17"/>
        <v>43.335854166666671</v>
      </c>
      <c r="G49" s="38">
        <f t="shared" si="17"/>
        <v>31.145624999999999</v>
      </c>
      <c r="H49" s="104">
        <f>((H46*1000)/H48)/7</f>
        <v>45.274408485178142</v>
      </c>
      <c r="J49" s="95" t="s">
        <v>21</v>
      </c>
      <c r="K49" s="84">
        <f t="shared" ref="K49" si="18">((K48*K47)*7/1000-K39-K40)/3</f>
        <v>23.206666666666663</v>
      </c>
      <c r="L49" s="38">
        <f t="shared" ref="L49" si="19">((L48*L47)*7/1000-L39-L40)/3</f>
        <v>14.606666666666667</v>
      </c>
      <c r="M49" s="38">
        <f t="shared" ref="M49" si="20">((M48*M47)*7/1000-M39-M40)/3</f>
        <v>11.006666666666668</v>
      </c>
      <c r="N49" s="38">
        <f t="shared" ref="N49" si="21">((N48*N47)*7/1000-N39-N40)/3</f>
        <v>0</v>
      </c>
      <c r="O49" s="38">
        <f t="shared" ref="O49" si="22">((O48*O47)*7/1000-O39-O40)/3</f>
        <v>0</v>
      </c>
      <c r="P49" s="113">
        <f>((P46*1000)/P48)/7</f>
        <v>59.984067976633021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23">((B48*B47)*7)/1000</f>
        <v>147.16800000000001</v>
      </c>
      <c r="C50" s="42">
        <f t="shared" si="23"/>
        <v>206.28299999999999</v>
      </c>
      <c r="D50" s="42">
        <f t="shared" si="23"/>
        <v>250.65950000000001</v>
      </c>
      <c r="E50" s="42">
        <f t="shared" si="23"/>
        <v>217.73849999999999</v>
      </c>
      <c r="F50" s="42">
        <f t="shared" si="23"/>
        <v>199.892</v>
      </c>
      <c r="G50" s="42">
        <f t="shared" si="23"/>
        <v>143.577</v>
      </c>
      <c r="H50" s="87"/>
      <c r="J50" s="96" t="s">
        <v>22</v>
      </c>
      <c r="K50" s="85">
        <f>((K48*K47)*7)/1000</f>
        <v>107.52</v>
      </c>
      <c r="L50" s="42">
        <f>((L48*L47)*7)/1000</f>
        <v>67.62</v>
      </c>
      <c r="M50" s="42">
        <f>((M48*M47)*7)/1000</f>
        <v>50.82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4">+(B46/B48)/7*1000</f>
        <v>48</v>
      </c>
      <c r="C51" s="47">
        <f t="shared" si="24"/>
        <v>47</v>
      </c>
      <c r="D51" s="47">
        <f t="shared" si="24"/>
        <v>45.500000000000007</v>
      </c>
      <c r="E51" s="47">
        <f t="shared" si="24"/>
        <v>44.500000000000007</v>
      </c>
      <c r="F51" s="47">
        <f t="shared" si="24"/>
        <v>44.000000000000007</v>
      </c>
      <c r="G51" s="47">
        <f t="shared" si="24"/>
        <v>43</v>
      </c>
      <c r="H51" s="105"/>
      <c r="I51" s="50"/>
      <c r="J51" s="97" t="s">
        <v>23</v>
      </c>
      <c r="K51" s="86">
        <f>+(K46/K48)/7*1000</f>
        <v>59.988839285714285</v>
      </c>
      <c r="L51" s="47">
        <f>+(L46/L48)/7*1000</f>
        <v>59.982253771073644</v>
      </c>
      <c r="M51" s="47">
        <f>+(M46/M48)/7*1000</f>
        <v>59.976387249114516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52" t="s">
        <v>8</v>
      </c>
      <c r="C55" s="453"/>
      <c r="D55" s="453"/>
      <c r="E55" s="453"/>
      <c r="F55" s="4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23.3</v>
      </c>
      <c r="C58" s="79">
        <v>34.700000000000003</v>
      </c>
      <c r="D58" s="79">
        <v>26.1</v>
      </c>
      <c r="E58" s="79">
        <v>24.7</v>
      </c>
      <c r="F58" s="79"/>
      <c r="G58" s="101">
        <f t="shared" ref="G58:G65" si="25">SUM(B58:F58)</f>
        <v>108.8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5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5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36.945</v>
      </c>
      <c r="C61" s="79">
        <v>54.911249999999995</v>
      </c>
      <c r="D61" s="79">
        <v>41.363750000000003</v>
      </c>
      <c r="E61" s="79">
        <v>39.097500000000004</v>
      </c>
      <c r="F61" s="79"/>
      <c r="G61" s="101">
        <f t="shared" si="25"/>
        <v>172.3175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36.945</v>
      </c>
      <c r="C62" s="79">
        <v>54.911249999999995</v>
      </c>
      <c r="D62" s="79">
        <v>41.363750000000003</v>
      </c>
      <c r="E62" s="79">
        <v>39.097500000000004</v>
      </c>
      <c r="F62" s="79"/>
      <c r="G62" s="101">
        <f t="shared" si="25"/>
        <v>172.3175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5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36.945</v>
      </c>
      <c r="C64" s="79">
        <v>54.911249999999995</v>
      </c>
      <c r="D64" s="79">
        <v>41.363750000000003</v>
      </c>
      <c r="E64" s="79">
        <v>39.097500000000004</v>
      </c>
      <c r="F64" s="79"/>
      <c r="G64" s="101">
        <f t="shared" si="25"/>
        <v>172.3175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171.07999999999998</v>
      </c>
      <c r="C65" s="27">
        <f t="shared" ref="C65:F65" si="26">SUM(C58:C64)</f>
        <v>254.34499999999997</v>
      </c>
      <c r="D65" s="27">
        <f t="shared" si="26"/>
        <v>191.55500000000004</v>
      </c>
      <c r="E65" s="27">
        <f t="shared" si="26"/>
        <v>181.09</v>
      </c>
      <c r="F65" s="27">
        <f t="shared" si="26"/>
        <v>0</v>
      </c>
      <c r="G65" s="101">
        <f t="shared" si="25"/>
        <v>798.07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65</v>
      </c>
      <c r="C66" s="30">
        <v>65</v>
      </c>
      <c r="D66" s="30">
        <v>65</v>
      </c>
      <c r="E66" s="30">
        <v>65</v>
      </c>
      <c r="F66" s="30"/>
      <c r="G66" s="102">
        <f>+((G65/G67)/7)*1000</f>
        <v>65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559</v>
      </c>
      <c r="D67" s="65">
        <v>421</v>
      </c>
      <c r="E67" s="65">
        <v>398</v>
      </c>
      <c r="F67" s="65"/>
      <c r="G67" s="112">
        <f>SUM(B67:F67)</f>
        <v>1754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>((B67*B66)*7/1000-B58)/4</f>
        <v>36.945</v>
      </c>
      <c r="C68" s="38">
        <f t="shared" ref="C68:F68" si="27">((C67*C66)*7/1000-C58)/4</f>
        <v>54.911249999999995</v>
      </c>
      <c r="D68" s="38">
        <f t="shared" si="27"/>
        <v>41.363750000000003</v>
      </c>
      <c r="E68" s="38">
        <f t="shared" si="27"/>
        <v>39.097500000000004</v>
      </c>
      <c r="F68" s="38">
        <f t="shared" si="27"/>
        <v>0</v>
      </c>
      <c r="G68" s="116">
        <f>((G65*1000)/G67)/7</f>
        <v>65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171.08</v>
      </c>
      <c r="C69" s="42">
        <f>((C67*C66)*7)/1000</f>
        <v>254.345</v>
      </c>
      <c r="D69" s="42">
        <f>((D67*D66)*7)/1000</f>
        <v>191.55500000000001</v>
      </c>
      <c r="E69" s="42">
        <f>((E67*E66)*7)/1000</f>
        <v>181.09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64.999999999999986</v>
      </c>
      <c r="C70" s="47">
        <f>+(C65/C67)/7*1000</f>
        <v>64.999999999999986</v>
      </c>
      <c r="D70" s="47">
        <f>+(D65/D67)/7*1000</f>
        <v>65.000000000000014</v>
      </c>
      <c r="E70" s="47">
        <f>+(E65/E67)/7*1000</f>
        <v>65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39"/>
  <sheetViews>
    <sheetView topLeftCell="A39" zoomScale="30" zoomScaleNormal="30" workbookViewId="0">
      <selection activeCell="B68" sqref="B6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2"/>
      <c r="Z3" s="2"/>
      <c r="AA3" s="2"/>
      <c r="AB3" s="2"/>
      <c r="AC3" s="2"/>
      <c r="AD3" s="15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3" t="s">
        <v>1</v>
      </c>
      <c r="B9" s="153"/>
      <c r="C9" s="153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3"/>
      <c r="B10" s="153"/>
      <c r="C10" s="15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3" t="s">
        <v>4</v>
      </c>
      <c r="B11" s="153"/>
      <c r="C11" s="153"/>
      <c r="D11" s="1"/>
      <c r="E11" s="154">
        <v>2</v>
      </c>
      <c r="F11" s="1"/>
      <c r="G11" s="1"/>
      <c r="H11" s="1"/>
      <c r="I11" s="1"/>
      <c r="J11" s="1"/>
      <c r="K11" s="461" t="s">
        <v>56</v>
      </c>
      <c r="L11" s="461"/>
      <c r="M11" s="155"/>
      <c r="N11" s="15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3"/>
      <c r="B12" s="153"/>
      <c r="C12" s="153"/>
      <c r="D12" s="1"/>
      <c r="E12" s="5"/>
      <c r="F12" s="1"/>
      <c r="G12" s="1"/>
      <c r="H12" s="1"/>
      <c r="I12" s="1"/>
      <c r="J12" s="1"/>
      <c r="K12" s="155"/>
      <c r="L12" s="155"/>
      <c r="M12" s="155"/>
      <c r="N12" s="15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3"/>
      <c r="B13" s="153"/>
      <c r="C13" s="153"/>
      <c r="D13" s="153"/>
      <c r="E13" s="153"/>
      <c r="F13" s="153"/>
      <c r="G13" s="153"/>
      <c r="H13" s="153"/>
      <c r="I13" s="153"/>
      <c r="J13" s="153"/>
      <c r="K13" s="153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"/>
      <c r="X13" s="1"/>
      <c r="Y13" s="1"/>
    </row>
    <row r="14" spans="1:30" s="3" customFormat="1" ht="27" thickBot="1" x14ac:dyDescent="0.3">
      <c r="A14" s="15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25</v>
      </c>
      <c r="C15" s="467"/>
      <c r="D15" s="467"/>
      <c r="E15" s="467"/>
      <c r="F15" s="467"/>
      <c r="G15" s="467"/>
      <c r="H15" s="467"/>
      <c r="I15" s="467"/>
      <c r="J15" s="467"/>
      <c r="K15" s="467"/>
      <c r="L15" s="468"/>
      <c r="M15" s="469" t="s">
        <v>8</v>
      </c>
      <c r="N15" s="470"/>
      <c r="O15" s="470"/>
      <c r="P15" s="470"/>
      <c r="Q15" s="470"/>
      <c r="R15" s="470"/>
      <c r="S15" s="470"/>
      <c r="T15" s="470"/>
      <c r="U15" s="471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35.518583333333332</v>
      </c>
      <c r="C18" s="23">
        <v>40.792208333333342</v>
      </c>
      <c r="D18" s="23">
        <v>41.01445833333333</v>
      </c>
      <c r="E18" s="23">
        <v>42.952000000000005</v>
      </c>
      <c r="F18" s="23">
        <v>42.952000000000005</v>
      </c>
      <c r="G18" s="23">
        <v>43.571499999999993</v>
      </c>
      <c r="H18" s="23">
        <v>41.164375</v>
      </c>
      <c r="I18" s="23">
        <v>41.236124999999994</v>
      </c>
      <c r="J18" s="23">
        <v>35.434437500000008</v>
      </c>
      <c r="K18" s="23">
        <v>35.434437500000008</v>
      </c>
      <c r="L18" s="23">
        <v>19.312708333333333</v>
      </c>
      <c r="M18" s="22">
        <v>37.405229166666665</v>
      </c>
      <c r="N18" s="23">
        <v>40.40312500000001</v>
      </c>
      <c r="O18" s="23">
        <v>40.479833333333339</v>
      </c>
      <c r="P18" s="23">
        <v>34.603625000000001</v>
      </c>
      <c r="Q18" s="23">
        <v>34.529541666666667</v>
      </c>
      <c r="R18" s="23">
        <v>38.329666666666668</v>
      </c>
      <c r="S18" s="23">
        <v>38.402000000000008</v>
      </c>
      <c r="T18" s="23">
        <v>51.666125000000001</v>
      </c>
      <c r="U18" s="24">
        <v>21.762124999999997</v>
      </c>
      <c r="V18" s="25">
        <f t="shared" ref="V18:V25" si="0">SUM(B18:U18)</f>
        <v>756.96410416666663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35.518583333333332</v>
      </c>
      <c r="C19" s="23">
        <v>40.792208333333342</v>
      </c>
      <c r="D19" s="23">
        <v>41.01445833333333</v>
      </c>
      <c r="E19" s="23">
        <v>42.952000000000005</v>
      </c>
      <c r="F19" s="23">
        <v>42.952000000000005</v>
      </c>
      <c r="G19" s="23">
        <v>43.571499999999993</v>
      </c>
      <c r="H19" s="23">
        <v>41.164375</v>
      </c>
      <c r="I19" s="23">
        <v>41.236124999999994</v>
      </c>
      <c r="J19" s="23">
        <v>35.434437500000008</v>
      </c>
      <c r="K19" s="23">
        <v>35.434437500000008</v>
      </c>
      <c r="L19" s="23">
        <v>19.312708333333333</v>
      </c>
      <c r="M19" s="22">
        <v>37.405229166666665</v>
      </c>
      <c r="N19" s="23">
        <v>40.40312500000001</v>
      </c>
      <c r="O19" s="23">
        <v>40.479833333333339</v>
      </c>
      <c r="P19" s="23">
        <v>34.603625000000001</v>
      </c>
      <c r="Q19" s="23">
        <v>34.529541666666667</v>
      </c>
      <c r="R19" s="23">
        <v>38.329666666666668</v>
      </c>
      <c r="S19" s="23">
        <v>38.402000000000008</v>
      </c>
      <c r="T19" s="23">
        <v>51.666125000000001</v>
      </c>
      <c r="U19" s="24">
        <v>21.762124999999997</v>
      </c>
      <c r="V19" s="25">
        <f t="shared" si="0"/>
        <v>756.96410416666663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34.700944444444438</v>
      </c>
      <c r="C21" s="23">
        <v>40.25719444444443</v>
      </c>
      <c r="D21" s="23">
        <v>40.417027777777783</v>
      </c>
      <c r="E21" s="23">
        <v>43.125833333333333</v>
      </c>
      <c r="F21" s="23">
        <v>42.401333333333334</v>
      </c>
      <c r="G21" s="23">
        <v>42.712833333333343</v>
      </c>
      <c r="H21" s="23">
        <v>39.990416666666668</v>
      </c>
      <c r="I21" s="23">
        <v>40.240083333333338</v>
      </c>
      <c r="J21" s="23">
        <v>34.883041666666664</v>
      </c>
      <c r="K21" s="23">
        <v>34.883041666666664</v>
      </c>
      <c r="L21" s="23">
        <v>18.778861111111112</v>
      </c>
      <c r="M21" s="22">
        <v>36.90818055555556</v>
      </c>
      <c r="N21" s="23">
        <v>39.631083333333322</v>
      </c>
      <c r="O21" s="23">
        <v>40.41877777777777</v>
      </c>
      <c r="P21" s="23">
        <v>34.116250000000008</v>
      </c>
      <c r="Q21" s="23">
        <v>34.062972222222221</v>
      </c>
      <c r="R21" s="23">
        <v>38.594888888888882</v>
      </c>
      <c r="S21" s="23">
        <v>38.648166666666661</v>
      </c>
      <c r="T21" s="23">
        <v>52.029250000000012</v>
      </c>
      <c r="U21" s="24">
        <v>22.143916666666669</v>
      </c>
      <c r="V21" s="25">
        <f t="shared" si="0"/>
        <v>748.94409722222224</v>
      </c>
      <c r="X21" s="2"/>
      <c r="Y21" s="19"/>
    </row>
    <row r="22" spans="1:31" ht="39.950000000000003" customHeight="1" x14ac:dyDescent="0.25">
      <c r="A22" s="91" t="s">
        <v>16</v>
      </c>
      <c r="B22" s="22">
        <v>34.700944444444438</v>
      </c>
      <c r="C22" s="23">
        <v>40.25719444444443</v>
      </c>
      <c r="D22" s="23">
        <v>40.417027777777783</v>
      </c>
      <c r="E22" s="23">
        <v>43.125833333333333</v>
      </c>
      <c r="F22" s="23">
        <v>42.401333333333334</v>
      </c>
      <c r="G22" s="23">
        <v>42.712833333333343</v>
      </c>
      <c r="H22" s="23">
        <v>39.990416666666668</v>
      </c>
      <c r="I22" s="23">
        <v>40.240083333333338</v>
      </c>
      <c r="J22" s="23">
        <v>34.883041666666664</v>
      </c>
      <c r="K22" s="23">
        <v>34.883041666666664</v>
      </c>
      <c r="L22" s="23">
        <v>18.778861111111112</v>
      </c>
      <c r="M22" s="22">
        <v>36.90818055555556</v>
      </c>
      <c r="N22" s="23">
        <v>39.631083333333322</v>
      </c>
      <c r="O22" s="23">
        <v>40.41877777777777</v>
      </c>
      <c r="P22" s="23">
        <v>34.116250000000008</v>
      </c>
      <c r="Q22" s="23">
        <v>34.062972222222221</v>
      </c>
      <c r="R22" s="23">
        <v>38.594888888888882</v>
      </c>
      <c r="S22" s="23">
        <v>38.648166666666661</v>
      </c>
      <c r="T22" s="23">
        <v>52.029250000000012</v>
      </c>
      <c r="U22" s="24">
        <v>22.143916666666669</v>
      </c>
      <c r="V22" s="25">
        <f t="shared" si="0"/>
        <v>748.94409722222224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34.700944444444438</v>
      </c>
      <c r="C24" s="23">
        <v>40.25719444444443</v>
      </c>
      <c r="D24" s="23">
        <v>40.417027777777783</v>
      </c>
      <c r="E24" s="23">
        <v>43.125833333333333</v>
      </c>
      <c r="F24" s="23">
        <v>42.401333333333334</v>
      </c>
      <c r="G24" s="23">
        <v>42.712833333333343</v>
      </c>
      <c r="H24" s="23">
        <v>39.990416666666668</v>
      </c>
      <c r="I24" s="23">
        <v>40.240083333333338</v>
      </c>
      <c r="J24" s="23">
        <v>34.883041666666664</v>
      </c>
      <c r="K24" s="23">
        <v>34.883041666666664</v>
      </c>
      <c r="L24" s="23">
        <v>18.778861111111112</v>
      </c>
      <c r="M24" s="22">
        <v>36.90818055555556</v>
      </c>
      <c r="N24" s="23">
        <v>39.631083333333322</v>
      </c>
      <c r="O24" s="23">
        <v>40.41877777777777</v>
      </c>
      <c r="P24" s="23">
        <v>34.116250000000008</v>
      </c>
      <c r="Q24" s="23">
        <v>34.062972222222221</v>
      </c>
      <c r="R24" s="23">
        <v>38.594888888888882</v>
      </c>
      <c r="S24" s="23">
        <v>38.648166666666661</v>
      </c>
      <c r="T24" s="23">
        <v>52.029250000000012</v>
      </c>
      <c r="U24" s="24">
        <v>22.143916666666669</v>
      </c>
      <c r="V24" s="25">
        <f t="shared" si="0"/>
        <v>748.94409722222224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175.14</v>
      </c>
      <c r="C25" s="27">
        <f t="shared" si="1"/>
        <v>202.35599999999997</v>
      </c>
      <c r="D25" s="27">
        <f t="shared" si="1"/>
        <v>203.28</v>
      </c>
      <c r="E25" s="27">
        <f t="shared" si="1"/>
        <v>215.28149999999999</v>
      </c>
      <c r="F25" s="27">
        <f t="shared" si="1"/>
        <v>213.108</v>
      </c>
      <c r="G25" s="27">
        <f t="shared" si="1"/>
        <v>215.28150000000002</v>
      </c>
      <c r="H25" s="27">
        <f t="shared" si="1"/>
        <v>202.3</v>
      </c>
      <c r="I25" s="27">
        <f t="shared" si="1"/>
        <v>203.1925</v>
      </c>
      <c r="J25" s="27">
        <f t="shared" si="1"/>
        <v>175.518</v>
      </c>
      <c r="K25" s="27">
        <f t="shared" si="1"/>
        <v>175.518</v>
      </c>
      <c r="L25" s="27">
        <f t="shared" si="1"/>
        <v>94.962000000000003</v>
      </c>
      <c r="M25" s="26">
        <f>SUM(M18:M24)</f>
        <v>185.535</v>
      </c>
      <c r="N25" s="27">
        <f t="shared" ref="N25:P25" si="2">SUM(N18:N24)</f>
        <v>199.6995</v>
      </c>
      <c r="O25" s="27">
        <f t="shared" si="2"/>
        <v>202.21599999999998</v>
      </c>
      <c r="P25" s="27">
        <f t="shared" si="2"/>
        <v>171.55600000000001</v>
      </c>
      <c r="Q25" s="27">
        <f>SUM(Q18:Q24)</f>
        <v>171.24799999999999</v>
      </c>
      <c r="R25" s="27">
        <f t="shared" ref="R25:U25" si="3">SUM(R18:R24)</f>
        <v>192.44399999999996</v>
      </c>
      <c r="S25" s="27">
        <f t="shared" si="3"/>
        <v>192.74850000000001</v>
      </c>
      <c r="T25" s="27">
        <f t="shared" si="3"/>
        <v>259.42</v>
      </c>
      <c r="U25" s="28">
        <f t="shared" si="3"/>
        <v>109.956</v>
      </c>
      <c r="V25" s="25">
        <f t="shared" si="0"/>
        <v>3760.7605000000003</v>
      </c>
    </row>
    <row r="26" spans="1:31" s="2" customFormat="1" ht="36.75" customHeight="1" x14ac:dyDescent="0.25">
      <c r="A26" s="93" t="s">
        <v>19</v>
      </c>
      <c r="B26" s="29">
        <v>45</v>
      </c>
      <c r="C26" s="30">
        <v>44</v>
      </c>
      <c r="D26" s="30">
        <v>44</v>
      </c>
      <c r="E26" s="30">
        <v>43.5</v>
      </c>
      <c r="F26" s="30">
        <v>43</v>
      </c>
      <c r="G26" s="30">
        <v>43.5</v>
      </c>
      <c r="H26" s="30">
        <v>42.5</v>
      </c>
      <c r="I26" s="30">
        <v>42.5</v>
      </c>
      <c r="J26" s="30">
        <v>42</v>
      </c>
      <c r="K26" s="30">
        <v>42</v>
      </c>
      <c r="L26" s="30">
        <v>42</v>
      </c>
      <c r="M26" s="29">
        <v>46.5</v>
      </c>
      <c r="N26" s="30">
        <v>45.5</v>
      </c>
      <c r="O26" s="30">
        <v>46</v>
      </c>
      <c r="P26" s="30">
        <v>44</v>
      </c>
      <c r="Q26" s="30">
        <v>44</v>
      </c>
      <c r="R26" s="30">
        <v>43.5</v>
      </c>
      <c r="S26" s="30">
        <v>43.5</v>
      </c>
      <c r="T26" s="30">
        <v>42.5</v>
      </c>
      <c r="U26" s="31">
        <v>42</v>
      </c>
      <c r="V26" s="32">
        <f>+((V25/V27)/7)*1000</f>
        <v>43.593922427783191</v>
      </c>
    </row>
    <row r="27" spans="1:31" s="2" customFormat="1" ht="33" customHeight="1" x14ac:dyDescent="0.25">
      <c r="A27" s="94" t="s">
        <v>20</v>
      </c>
      <c r="B27" s="33">
        <v>556</v>
      </c>
      <c r="C27" s="34">
        <v>657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597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872</v>
      </c>
      <c r="U27" s="35">
        <v>374</v>
      </c>
      <c r="V27" s="36">
        <f>SUM(B27:U27)</f>
        <v>12324</v>
      </c>
      <c r="W27" s="2">
        <f>((V25*1000)/V27)/7</f>
        <v>43.593922427783191</v>
      </c>
    </row>
    <row r="28" spans="1:31" s="2" customFormat="1" ht="33" customHeight="1" x14ac:dyDescent="0.25">
      <c r="A28" s="95" t="s">
        <v>21</v>
      </c>
      <c r="B28" s="37">
        <f>((B27*B26)*7/1000-B18-B19)/3</f>
        <v>34.700944444444438</v>
      </c>
      <c r="C28" s="38">
        <f t="shared" ref="C28:U28" si="4">((C27*C26)*7/1000-C18-C19)/3</f>
        <v>40.25719444444443</v>
      </c>
      <c r="D28" s="38">
        <f t="shared" si="4"/>
        <v>40.417027777777783</v>
      </c>
      <c r="E28" s="38">
        <f t="shared" si="4"/>
        <v>43.125833333333333</v>
      </c>
      <c r="F28" s="38">
        <f t="shared" si="4"/>
        <v>42.401333333333334</v>
      </c>
      <c r="G28" s="38">
        <f t="shared" si="4"/>
        <v>42.712833333333343</v>
      </c>
      <c r="H28" s="38">
        <f t="shared" si="4"/>
        <v>39.990416666666668</v>
      </c>
      <c r="I28" s="38">
        <f t="shared" si="4"/>
        <v>40.240083333333338</v>
      </c>
      <c r="J28" s="38">
        <f t="shared" si="4"/>
        <v>34.883041666666664</v>
      </c>
      <c r="K28" s="38">
        <f t="shared" si="4"/>
        <v>34.883041666666664</v>
      </c>
      <c r="L28" s="38">
        <f t="shared" si="4"/>
        <v>18.778861111111112</v>
      </c>
      <c r="M28" s="37">
        <f t="shared" si="4"/>
        <v>36.90818055555556</v>
      </c>
      <c r="N28" s="38">
        <f t="shared" si="4"/>
        <v>39.631083333333322</v>
      </c>
      <c r="O28" s="38">
        <f t="shared" si="4"/>
        <v>40.41877777777777</v>
      </c>
      <c r="P28" s="38">
        <f t="shared" si="4"/>
        <v>34.116250000000008</v>
      </c>
      <c r="Q28" s="38">
        <f t="shared" si="4"/>
        <v>34.062972222222221</v>
      </c>
      <c r="R28" s="38">
        <f t="shared" si="4"/>
        <v>38.594888888888882</v>
      </c>
      <c r="S28" s="38">
        <f t="shared" si="4"/>
        <v>38.648166666666661</v>
      </c>
      <c r="T28" s="38">
        <f t="shared" si="4"/>
        <v>52.029250000000012</v>
      </c>
      <c r="U28" s="39">
        <f t="shared" si="4"/>
        <v>22.143916666666669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175.14</v>
      </c>
      <c r="C29" s="42">
        <f t="shared" si="5"/>
        <v>202.35599999999999</v>
      </c>
      <c r="D29" s="42">
        <f>((D27*D26)*7)/1000</f>
        <v>203.28</v>
      </c>
      <c r="E29" s="42">
        <f>((E27*E26)*7)/1000</f>
        <v>215.28149999999999</v>
      </c>
      <c r="F29" s="42">
        <f t="shared" ref="F29:G29" si="6">((F27*F26)*7)/1000</f>
        <v>213.108</v>
      </c>
      <c r="G29" s="42">
        <f t="shared" si="6"/>
        <v>215.28149999999999</v>
      </c>
      <c r="H29" s="42">
        <f>((H27*H26)*7)/1000</f>
        <v>202.3</v>
      </c>
      <c r="I29" s="42">
        <f t="shared" ref="I29:J29" si="7">((I27*I26)*7)/1000</f>
        <v>203.1925</v>
      </c>
      <c r="J29" s="42">
        <f t="shared" si="7"/>
        <v>175.518</v>
      </c>
      <c r="K29" s="42">
        <f>((K27*K26)*7)/1000</f>
        <v>175.518</v>
      </c>
      <c r="L29" s="42">
        <f t="shared" ref="L29" si="8">((L27*L26)*7)/1000</f>
        <v>94.962000000000003</v>
      </c>
      <c r="M29" s="41">
        <f>((M27*M26)*7)/1000</f>
        <v>185.535</v>
      </c>
      <c r="N29" s="42">
        <f>((N27*N26)*7)/1000</f>
        <v>199.6995</v>
      </c>
      <c r="O29" s="42">
        <f t="shared" ref="O29:U29" si="9">((O27*O26)*7)/1000</f>
        <v>202.21600000000001</v>
      </c>
      <c r="P29" s="42">
        <f t="shared" si="9"/>
        <v>171.55600000000001</v>
      </c>
      <c r="Q29" s="43">
        <f t="shared" si="9"/>
        <v>171.24799999999999</v>
      </c>
      <c r="R29" s="43">
        <f t="shared" si="9"/>
        <v>192.44399999999999</v>
      </c>
      <c r="S29" s="43">
        <f t="shared" si="9"/>
        <v>192.74850000000001</v>
      </c>
      <c r="T29" s="43">
        <f t="shared" si="9"/>
        <v>259.42</v>
      </c>
      <c r="U29" s="44">
        <f t="shared" si="9"/>
        <v>109.956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45</v>
      </c>
      <c r="C30" s="47">
        <f t="shared" si="10"/>
        <v>43.999999999999993</v>
      </c>
      <c r="D30" s="47">
        <f>+(D25/D27)/7*1000</f>
        <v>44</v>
      </c>
      <c r="E30" s="47">
        <f t="shared" ref="E30:G30" si="11">+(E25/E27)/7*1000</f>
        <v>43.5</v>
      </c>
      <c r="F30" s="47">
        <f t="shared" si="11"/>
        <v>43</v>
      </c>
      <c r="G30" s="47">
        <f t="shared" si="11"/>
        <v>43.500000000000007</v>
      </c>
      <c r="H30" s="47">
        <f>+(H25/H27)/7*1000</f>
        <v>42.5</v>
      </c>
      <c r="I30" s="47">
        <f t="shared" ref="I30:L30" si="12">+(I25/I27)/7*1000</f>
        <v>42.499999999999993</v>
      </c>
      <c r="J30" s="47">
        <f t="shared" si="12"/>
        <v>41.999999999999993</v>
      </c>
      <c r="K30" s="47">
        <f t="shared" si="12"/>
        <v>41.999999999999993</v>
      </c>
      <c r="L30" s="47">
        <f t="shared" si="12"/>
        <v>41.999999999999993</v>
      </c>
      <c r="M30" s="46">
        <f>+(M25/M27)/7*1000</f>
        <v>46.5</v>
      </c>
      <c r="N30" s="47">
        <f t="shared" ref="N30:U30" si="13">+(N25/N27)/7*1000</f>
        <v>45.5</v>
      </c>
      <c r="O30" s="47">
        <f t="shared" si="13"/>
        <v>45.999999999999993</v>
      </c>
      <c r="P30" s="47">
        <f t="shared" si="13"/>
        <v>44</v>
      </c>
      <c r="Q30" s="47">
        <f t="shared" si="13"/>
        <v>44</v>
      </c>
      <c r="R30" s="47">
        <f t="shared" si="13"/>
        <v>43.499999999999993</v>
      </c>
      <c r="S30" s="47">
        <f t="shared" si="13"/>
        <v>43.5</v>
      </c>
      <c r="T30" s="47">
        <f t="shared" si="13"/>
        <v>42.5</v>
      </c>
      <c r="U30" s="48">
        <f t="shared" si="13"/>
        <v>41.999999999999993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4" t="s">
        <v>25</v>
      </c>
      <c r="C36" s="462"/>
      <c r="D36" s="462"/>
      <c r="E36" s="462"/>
      <c r="F36" s="462"/>
      <c r="G36" s="462"/>
      <c r="H36" s="99"/>
      <c r="I36" s="53" t="s">
        <v>26</v>
      </c>
      <c r="J36" s="107"/>
      <c r="K36" s="453" t="s">
        <v>25</v>
      </c>
      <c r="L36" s="453"/>
      <c r="M36" s="453"/>
      <c r="N36" s="453"/>
      <c r="O36" s="454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31.781166666666667</v>
      </c>
      <c r="C39" s="79">
        <v>44.611520833333337</v>
      </c>
      <c r="D39" s="79">
        <v>54.249625000000002</v>
      </c>
      <c r="E39" s="79">
        <v>47.184083333333341</v>
      </c>
      <c r="F39" s="79">
        <v>43.335854166666671</v>
      </c>
      <c r="G39" s="79">
        <v>31.145624999999999</v>
      </c>
      <c r="H39" s="101">
        <f t="shared" ref="H39:H46" si="14">SUM(B39:G39)</f>
        <v>252.30787500000002</v>
      </c>
      <c r="I39" s="138"/>
      <c r="J39" s="91" t="s">
        <v>12</v>
      </c>
      <c r="K39" s="79">
        <v>23.2</v>
      </c>
      <c r="L39" s="79">
        <v>14.6</v>
      </c>
      <c r="M39" s="79">
        <v>11</v>
      </c>
      <c r="N39" s="79"/>
      <c r="O39" s="79"/>
      <c r="P39" s="101">
        <f t="shared" ref="P39:P46" si="15">SUM(K39:O39)</f>
        <v>48.8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31.781166666666667</v>
      </c>
      <c r="C40" s="79">
        <v>44.611520833333337</v>
      </c>
      <c r="D40" s="79">
        <v>54.249625000000002</v>
      </c>
      <c r="E40" s="79">
        <v>47.184083333333341</v>
      </c>
      <c r="F40" s="79">
        <v>43.335854166666671</v>
      </c>
      <c r="G40" s="79">
        <v>31.145624999999999</v>
      </c>
      <c r="H40" s="101">
        <f t="shared" si="14"/>
        <v>252.30787500000002</v>
      </c>
      <c r="I40" s="2"/>
      <c r="J40" s="92" t="s">
        <v>13</v>
      </c>
      <c r="K40" s="79">
        <v>23.2</v>
      </c>
      <c r="L40" s="79">
        <v>14.6</v>
      </c>
      <c r="M40" s="79">
        <v>11</v>
      </c>
      <c r="N40" s="79"/>
      <c r="O40" s="79"/>
      <c r="P40" s="101">
        <f t="shared" si="15"/>
        <v>48.8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31.835222222222228</v>
      </c>
      <c r="C42" s="79">
        <v>44.871986111111106</v>
      </c>
      <c r="D42" s="79">
        <v>54.732083333333321</v>
      </c>
      <c r="E42" s="79">
        <v>47.647444444444432</v>
      </c>
      <c r="F42" s="79">
        <v>43.797430555555543</v>
      </c>
      <c r="G42" s="79">
        <v>31.43758333333334</v>
      </c>
      <c r="H42" s="101">
        <f t="shared" si="14"/>
        <v>254.32174999999998</v>
      </c>
      <c r="I42" s="2"/>
      <c r="J42" s="92" t="s">
        <v>15</v>
      </c>
      <c r="K42" s="79">
        <v>21</v>
      </c>
      <c r="L42" s="79">
        <v>13.2</v>
      </c>
      <c r="M42" s="79">
        <v>9.9</v>
      </c>
      <c r="N42" s="79"/>
      <c r="O42" s="79"/>
      <c r="P42" s="101">
        <f t="shared" si="15"/>
        <v>44.1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31.835222222222228</v>
      </c>
      <c r="C43" s="79">
        <v>44.871986111111106</v>
      </c>
      <c r="D43" s="79">
        <v>54.732083333333321</v>
      </c>
      <c r="E43" s="79">
        <v>47.647444444444432</v>
      </c>
      <c r="F43" s="79">
        <v>43.797430555555543</v>
      </c>
      <c r="G43" s="79">
        <v>31.43758333333334</v>
      </c>
      <c r="H43" s="101">
        <f t="shared" si="14"/>
        <v>254.32174999999998</v>
      </c>
      <c r="I43" s="2"/>
      <c r="J43" s="91" t="s">
        <v>16</v>
      </c>
      <c r="K43" s="79">
        <v>21</v>
      </c>
      <c r="L43" s="79">
        <v>13.2</v>
      </c>
      <c r="M43" s="79">
        <v>9.9</v>
      </c>
      <c r="N43" s="79"/>
      <c r="O43" s="79"/>
      <c r="P43" s="101">
        <f t="shared" si="15"/>
        <v>44.1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31.835222222222228</v>
      </c>
      <c r="C45" s="79">
        <v>44.871986111111106</v>
      </c>
      <c r="D45" s="79">
        <v>54.732083333333321</v>
      </c>
      <c r="E45" s="79">
        <v>47.647444444444432</v>
      </c>
      <c r="F45" s="79">
        <v>43.797430555555543</v>
      </c>
      <c r="G45" s="79">
        <v>31.43758333333334</v>
      </c>
      <c r="H45" s="101">
        <f t="shared" si="14"/>
        <v>254.32174999999998</v>
      </c>
      <c r="I45" s="2"/>
      <c r="J45" s="91" t="s">
        <v>18</v>
      </c>
      <c r="K45" s="79">
        <v>21</v>
      </c>
      <c r="L45" s="79">
        <v>13.2</v>
      </c>
      <c r="M45" s="79">
        <v>9.9</v>
      </c>
      <c r="N45" s="79"/>
      <c r="O45" s="79"/>
      <c r="P45" s="101">
        <f t="shared" si="15"/>
        <v>44.1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159.06800000000001</v>
      </c>
      <c r="C46" s="27">
        <f t="shared" si="16"/>
        <v>223.839</v>
      </c>
      <c r="D46" s="27">
        <f t="shared" si="16"/>
        <v>272.69549999999998</v>
      </c>
      <c r="E46" s="27">
        <f t="shared" si="16"/>
        <v>237.31049999999999</v>
      </c>
      <c r="F46" s="27">
        <f t="shared" si="16"/>
        <v>218.06399999999996</v>
      </c>
      <c r="G46" s="27">
        <f t="shared" si="16"/>
        <v>156.60400000000001</v>
      </c>
      <c r="H46" s="101">
        <f t="shared" si="14"/>
        <v>1267.5809999999999</v>
      </c>
      <c r="J46" s="77" t="s">
        <v>10</v>
      </c>
      <c r="K46" s="81">
        <f>SUM(K39:K45)</f>
        <v>109.4</v>
      </c>
      <c r="L46" s="27">
        <f>SUM(L39:L45)</f>
        <v>68.8</v>
      </c>
      <c r="M46" s="27">
        <f>SUM(M39:M45)</f>
        <v>51.699999999999996</v>
      </c>
      <c r="N46" s="27">
        <f>SUM(N39:N45)</f>
        <v>0</v>
      </c>
      <c r="O46" s="27">
        <f>SUM(O39:O45)</f>
        <v>0</v>
      </c>
      <c r="P46" s="101">
        <f t="shared" si="15"/>
        <v>229.89999999999998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52</v>
      </c>
      <c r="C47" s="30">
        <v>51</v>
      </c>
      <c r="D47" s="30">
        <v>49.5</v>
      </c>
      <c r="E47" s="30">
        <v>48.5</v>
      </c>
      <c r="F47" s="30">
        <v>48</v>
      </c>
      <c r="G47" s="30">
        <v>47</v>
      </c>
      <c r="H47" s="102">
        <f>+((H46/H48)/7)*1000</f>
        <v>49.27428571428571</v>
      </c>
      <c r="J47" s="110" t="s">
        <v>19</v>
      </c>
      <c r="K47" s="82">
        <v>61</v>
      </c>
      <c r="L47" s="30">
        <v>61</v>
      </c>
      <c r="M47" s="30">
        <v>61</v>
      </c>
      <c r="N47" s="30"/>
      <c r="O47" s="30"/>
      <c r="P47" s="102">
        <f>+((P46/P48)/7)*1000</f>
        <v>61.046202867764201</v>
      </c>
      <c r="Q47" s="63"/>
      <c r="R47" s="63"/>
    </row>
    <row r="48" spans="1:30" ht="33.75" customHeight="1" x14ac:dyDescent="0.25">
      <c r="A48" s="94" t="s">
        <v>20</v>
      </c>
      <c r="B48" s="83">
        <v>437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3675</v>
      </c>
      <c r="I48" s="64"/>
      <c r="J48" s="94" t="s">
        <v>20</v>
      </c>
      <c r="K48" s="106">
        <v>256</v>
      </c>
      <c r="L48" s="65">
        <v>161</v>
      </c>
      <c r="M48" s="65">
        <v>121</v>
      </c>
      <c r="N48" s="65"/>
      <c r="O48" s="65"/>
      <c r="P48" s="112">
        <f>SUM(K48:O48)</f>
        <v>538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31.835222222222228</v>
      </c>
      <c r="C49" s="38">
        <f t="shared" si="17"/>
        <v>44.871986111111106</v>
      </c>
      <c r="D49" s="38">
        <f t="shared" si="17"/>
        <v>54.732083333333321</v>
      </c>
      <c r="E49" s="38">
        <f t="shared" si="17"/>
        <v>47.647444444444432</v>
      </c>
      <c r="F49" s="38">
        <f t="shared" si="17"/>
        <v>43.797430555555543</v>
      </c>
      <c r="G49" s="38">
        <f t="shared" si="17"/>
        <v>31.43758333333334</v>
      </c>
      <c r="H49" s="104">
        <f>((H46*1000)/H48)/7</f>
        <v>49.274285714285718</v>
      </c>
      <c r="J49" s="95" t="s">
        <v>21</v>
      </c>
      <c r="K49" s="84">
        <f t="shared" ref="K49:O49" si="18">((K48*K47)*7/1000-K39-K40)/3</f>
        <v>20.970666666666663</v>
      </c>
      <c r="L49" s="38">
        <f t="shared" si="18"/>
        <v>13.182333333333332</v>
      </c>
      <c r="M49" s="38">
        <f t="shared" si="18"/>
        <v>9.8890000000000011</v>
      </c>
      <c r="N49" s="38">
        <f t="shared" si="18"/>
        <v>0</v>
      </c>
      <c r="O49" s="38">
        <f t="shared" si="18"/>
        <v>0</v>
      </c>
      <c r="P49" s="113">
        <f>((P46*1000)/P48)/7</f>
        <v>61.046202867764194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159.06800000000001</v>
      </c>
      <c r="C50" s="42">
        <f t="shared" si="19"/>
        <v>223.839</v>
      </c>
      <c r="D50" s="42">
        <f t="shared" si="19"/>
        <v>272.69549999999998</v>
      </c>
      <c r="E50" s="42">
        <f t="shared" si="19"/>
        <v>237.31049999999999</v>
      </c>
      <c r="F50" s="42">
        <f t="shared" si="19"/>
        <v>218.06399999999999</v>
      </c>
      <c r="G50" s="42">
        <f t="shared" si="19"/>
        <v>156.60400000000001</v>
      </c>
      <c r="H50" s="87"/>
      <c r="J50" s="96" t="s">
        <v>22</v>
      </c>
      <c r="K50" s="85">
        <f>((K48*K47)*7)/1000</f>
        <v>109.312</v>
      </c>
      <c r="L50" s="42">
        <f>((L48*L47)*7)/1000</f>
        <v>68.747</v>
      </c>
      <c r="M50" s="42">
        <f>((M48*M47)*7)/1000</f>
        <v>51.667000000000002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52.000000000000007</v>
      </c>
      <c r="C51" s="47">
        <f t="shared" si="20"/>
        <v>51</v>
      </c>
      <c r="D51" s="47">
        <f t="shared" si="20"/>
        <v>49.499999999999993</v>
      </c>
      <c r="E51" s="47">
        <f t="shared" si="20"/>
        <v>48.499999999999993</v>
      </c>
      <c r="F51" s="47">
        <f t="shared" si="20"/>
        <v>47.999999999999993</v>
      </c>
      <c r="G51" s="47">
        <f t="shared" si="20"/>
        <v>47</v>
      </c>
      <c r="H51" s="105"/>
      <c r="I51" s="50"/>
      <c r="J51" s="97" t="s">
        <v>23</v>
      </c>
      <c r="K51" s="86">
        <f>+(K46/K48)/7*1000</f>
        <v>61.049107142857146</v>
      </c>
      <c r="L51" s="47">
        <f>+(L46/L48)/7*1000</f>
        <v>61.047027506654842</v>
      </c>
      <c r="M51" s="47">
        <f>+(M46/M48)/7*1000</f>
        <v>61.038961038961041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52" t="s">
        <v>8</v>
      </c>
      <c r="C55" s="453"/>
      <c r="D55" s="453"/>
      <c r="E55" s="453"/>
      <c r="F55" s="4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36.945</v>
      </c>
      <c r="C58" s="79">
        <v>54.911249999999995</v>
      </c>
      <c r="D58" s="79">
        <v>41.363750000000003</v>
      </c>
      <c r="E58" s="79">
        <v>39.097500000000004</v>
      </c>
      <c r="F58" s="79"/>
      <c r="G58" s="101">
        <f t="shared" ref="G58:G65" si="21">SUM(B58:F58)</f>
        <v>172.3175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36.945</v>
      </c>
      <c r="C59" s="79">
        <v>54.911249999999995</v>
      </c>
      <c r="D59" s="79">
        <v>41.363750000000003</v>
      </c>
      <c r="E59" s="79">
        <v>39.097500000000004</v>
      </c>
      <c r="F59" s="79"/>
      <c r="G59" s="101">
        <f t="shared" si="21"/>
        <v>172.3175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34.1</v>
      </c>
      <c r="C61" s="79">
        <v>50.6</v>
      </c>
      <c r="D61" s="79">
        <v>38.200000000000003</v>
      </c>
      <c r="E61" s="79">
        <v>36.200000000000003</v>
      </c>
      <c r="F61" s="79"/>
      <c r="G61" s="101">
        <f t="shared" si="21"/>
        <v>159.10000000000002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34.200000000000003</v>
      </c>
      <c r="C62" s="79">
        <v>50.7</v>
      </c>
      <c r="D62" s="79">
        <v>38.299999999999997</v>
      </c>
      <c r="E62" s="79">
        <v>36.200000000000003</v>
      </c>
      <c r="F62" s="79"/>
      <c r="G62" s="101">
        <f t="shared" si="21"/>
        <v>159.4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34.200000000000003</v>
      </c>
      <c r="C64" s="79">
        <v>50.7</v>
      </c>
      <c r="D64" s="79">
        <v>38.299999999999997</v>
      </c>
      <c r="E64" s="79">
        <v>36.200000000000003</v>
      </c>
      <c r="F64" s="79"/>
      <c r="G64" s="101">
        <f t="shared" si="21"/>
        <v>159.4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176.39</v>
      </c>
      <c r="C65" s="27">
        <f t="shared" ref="C65:F65" si="22">SUM(C58:C64)</f>
        <v>261.82249999999999</v>
      </c>
      <c r="D65" s="27">
        <f t="shared" si="22"/>
        <v>197.52750000000003</v>
      </c>
      <c r="E65" s="27">
        <f t="shared" si="22"/>
        <v>186.79500000000002</v>
      </c>
      <c r="F65" s="27">
        <f t="shared" si="22"/>
        <v>0</v>
      </c>
      <c r="G65" s="101">
        <f t="shared" si="21"/>
        <v>822.53500000000008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66</v>
      </c>
      <c r="C66" s="30">
        <v>66</v>
      </c>
      <c r="D66" s="30">
        <v>66</v>
      </c>
      <c r="E66" s="30">
        <v>66</v>
      </c>
      <c r="F66" s="30"/>
      <c r="G66" s="102">
        <f>+((G65/G67)/7)*1000</f>
        <v>67.030804335424989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33.274000000000001</v>
      </c>
      <c r="C68" s="38">
        <f t="shared" si="23"/>
        <v>49.3245</v>
      </c>
      <c r="D68" s="38">
        <f t="shared" si="23"/>
        <v>37.258166666666661</v>
      </c>
      <c r="E68" s="38">
        <f t="shared" si="23"/>
        <v>35.227000000000004</v>
      </c>
      <c r="F68" s="38">
        <f t="shared" si="23"/>
        <v>0</v>
      </c>
      <c r="G68" s="116">
        <f>((G65*1000)/G67)/7</f>
        <v>67.030804335425003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173.71199999999999</v>
      </c>
      <c r="C69" s="42">
        <f>((C67*C66)*7)/1000</f>
        <v>257.79599999999999</v>
      </c>
      <c r="D69" s="42">
        <f>((D67*D66)*7)/1000</f>
        <v>194.50200000000001</v>
      </c>
      <c r="E69" s="42">
        <f>((E67*E66)*7)/1000</f>
        <v>183.876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67.017477203647417</v>
      </c>
      <c r="C70" s="47">
        <f>+(C65/C67)/7*1000</f>
        <v>67.03084997439835</v>
      </c>
      <c r="D70" s="47">
        <f>+(D65/D67)/7*1000</f>
        <v>67.026637258228718</v>
      </c>
      <c r="E70" s="47">
        <f>+(E65/E67)/7*1000</f>
        <v>67.047738693467338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39"/>
  <sheetViews>
    <sheetView topLeftCell="A37" zoomScale="30" zoomScaleNormal="30" workbookViewId="0">
      <selection activeCell="G67" activeCellId="1" sqref="B27:L27 G67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0" width="33.42578125" style="18" bestFit="1" customWidth="1"/>
    <col min="11" max="11" width="26.285156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2"/>
      <c r="Z3" s="2"/>
      <c r="AA3" s="2"/>
      <c r="AB3" s="2"/>
      <c r="AC3" s="2"/>
      <c r="AD3" s="1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8" t="s">
        <v>1</v>
      </c>
      <c r="B9" s="158"/>
      <c r="C9" s="158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8"/>
      <c r="B10" s="158"/>
      <c r="C10" s="1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8" t="s">
        <v>4</v>
      </c>
      <c r="B11" s="158"/>
      <c r="C11" s="158"/>
      <c r="D11" s="1"/>
      <c r="E11" s="156">
        <v>2</v>
      </c>
      <c r="F11" s="1"/>
      <c r="G11" s="1"/>
      <c r="H11" s="1"/>
      <c r="I11" s="1"/>
      <c r="J11" s="1"/>
      <c r="K11" s="461" t="s">
        <v>57</v>
      </c>
      <c r="L11" s="461"/>
      <c r="M11" s="157"/>
      <c r="N11" s="15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8"/>
      <c r="B12" s="158"/>
      <c r="C12" s="158"/>
      <c r="D12" s="1"/>
      <c r="E12" s="5"/>
      <c r="F12" s="1"/>
      <c r="G12" s="1"/>
      <c r="H12" s="1"/>
      <c r="I12" s="1"/>
      <c r="J12" s="1"/>
      <c r="K12" s="157"/>
      <c r="L12" s="157"/>
      <c r="M12" s="157"/>
      <c r="N12" s="15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8"/>
      <c r="B13" s="158"/>
      <c r="C13" s="158"/>
      <c r="D13" s="158"/>
      <c r="E13" s="158"/>
      <c r="F13" s="158"/>
      <c r="G13" s="158"/>
      <c r="H13" s="158"/>
      <c r="I13" s="158"/>
      <c r="J13" s="158"/>
      <c r="K13" s="158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"/>
      <c r="X13" s="1"/>
      <c r="Y13" s="1"/>
    </row>
    <row r="14" spans="1:30" s="3" customFormat="1" ht="27" thickBot="1" x14ac:dyDescent="0.3">
      <c r="A14" s="15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25</v>
      </c>
      <c r="C15" s="467"/>
      <c r="D15" s="467"/>
      <c r="E15" s="467"/>
      <c r="F15" s="467"/>
      <c r="G15" s="467"/>
      <c r="H15" s="467"/>
      <c r="I15" s="467"/>
      <c r="J15" s="467"/>
      <c r="K15" s="467"/>
      <c r="L15" s="468"/>
      <c r="M15" s="469" t="s">
        <v>8</v>
      </c>
      <c r="N15" s="470"/>
      <c r="O15" s="470"/>
      <c r="P15" s="470"/>
      <c r="Q15" s="470"/>
      <c r="R15" s="470"/>
      <c r="S15" s="470"/>
      <c r="T15" s="470"/>
      <c r="U15" s="471"/>
      <c r="V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29"/>
      <c r="N16" s="130"/>
      <c r="O16" s="130"/>
      <c r="P16" s="130"/>
      <c r="Q16" s="130"/>
      <c r="R16" s="130"/>
      <c r="S16" s="130"/>
      <c r="T16" s="130"/>
      <c r="U16" s="131"/>
      <c r="V16" s="17" t="s">
        <v>10</v>
      </c>
      <c r="X16" s="19"/>
      <c r="Y16" s="19"/>
    </row>
    <row r="17" spans="1:31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14">
        <v>1</v>
      </c>
      <c r="N17" s="20">
        <v>2</v>
      </c>
      <c r="O17" s="20">
        <v>3</v>
      </c>
      <c r="P17" s="20">
        <v>4</v>
      </c>
      <c r="Q17" s="20">
        <v>5</v>
      </c>
      <c r="R17" s="20">
        <v>6</v>
      </c>
      <c r="S17" s="20">
        <v>7</v>
      </c>
      <c r="T17" s="20">
        <v>8</v>
      </c>
      <c r="U17" s="21">
        <v>9</v>
      </c>
      <c r="V17" s="17"/>
      <c r="X17" s="2"/>
      <c r="Y17" s="19"/>
    </row>
    <row r="18" spans="1:31" ht="39.950000000000003" customHeight="1" x14ac:dyDescent="0.25">
      <c r="A18" s="91" t="s">
        <v>12</v>
      </c>
      <c r="B18" s="22">
        <v>34.700944444444438</v>
      </c>
      <c r="C18" s="23">
        <v>40.25719444444443</v>
      </c>
      <c r="D18" s="23">
        <v>40.417027777777783</v>
      </c>
      <c r="E18" s="23">
        <v>43.125833333333333</v>
      </c>
      <c r="F18" s="23">
        <v>42.401333333333334</v>
      </c>
      <c r="G18" s="23">
        <v>42.712833333333343</v>
      </c>
      <c r="H18" s="23">
        <v>39.990416666666668</v>
      </c>
      <c r="I18" s="23">
        <v>40.240083333333338</v>
      </c>
      <c r="J18" s="23">
        <v>34.883041666666664</v>
      </c>
      <c r="K18" s="23">
        <v>34.883041666666664</v>
      </c>
      <c r="L18" s="23">
        <v>18.778861111111112</v>
      </c>
      <c r="M18" s="22">
        <v>36.90818055555556</v>
      </c>
      <c r="N18" s="23">
        <v>39.631083333333322</v>
      </c>
      <c r="O18" s="23">
        <v>40.41877777777777</v>
      </c>
      <c r="P18" s="23">
        <v>34.116250000000008</v>
      </c>
      <c r="Q18" s="23">
        <v>34.062972222222221</v>
      </c>
      <c r="R18" s="23">
        <v>38.594888888888882</v>
      </c>
      <c r="S18" s="23">
        <v>38.648166666666661</v>
      </c>
      <c r="T18" s="23">
        <v>52.029250000000012</v>
      </c>
      <c r="U18" s="24">
        <v>22.143916666666669</v>
      </c>
      <c r="V18" s="25">
        <f t="shared" ref="V18:V25" si="0">SUM(B18:U18)</f>
        <v>748.94409722222224</v>
      </c>
      <c r="W18" s="138"/>
      <c r="X18" s="2"/>
      <c r="Y18" s="19"/>
    </row>
    <row r="19" spans="1:31" ht="39.950000000000003" customHeight="1" x14ac:dyDescent="0.25">
      <c r="A19" s="92" t="s">
        <v>13</v>
      </c>
      <c r="B19" s="22">
        <v>34.700944444444438</v>
      </c>
      <c r="C19" s="23">
        <v>40.25719444444443</v>
      </c>
      <c r="D19" s="23">
        <v>40.417027777777783</v>
      </c>
      <c r="E19" s="23">
        <v>43.125833333333333</v>
      </c>
      <c r="F19" s="23">
        <v>42.401333333333334</v>
      </c>
      <c r="G19" s="23">
        <v>42.712833333333343</v>
      </c>
      <c r="H19" s="23">
        <v>39.990416666666668</v>
      </c>
      <c r="I19" s="23">
        <v>40.240083333333338</v>
      </c>
      <c r="J19" s="23">
        <v>34.883041666666664</v>
      </c>
      <c r="K19" s="23">
        <v>34.883041666666664</v>
      </c>
      <c r="L19" s="23">
        <v>18.778861111111112</v>
      </c>
      <c r="M19" s="22">
        <v>36.90818055555556</v>
      </c>
      <c r="N19" s="23">
        <v>39.631083333333322</v>
      </c>
      <c r="O19" s="23">
        <v>40.41877777777777</v>
      </c>
      <c r="P19" s="23">
        <v>34.116250000000008</v>
      </c>
      <c r="Q19" s="23">
        <v>34.062972222222221</v>
      </c>
      <c r="R19" s="23">
        <v>38.594888888888882</v>
      </c>
      <c r="S19" s="23">
        <v>38.648166666666661</v>
      </c>
      <c r="T19" s="23">
        <v>52.029250000000012</v>
      </c>
      <c r="U19" s="24">
        <v>22.143916666666669</v>
      </c>
      <c r="V19" s="25">
        <f t="shared" si="0"/>
        <v>748.94409722222224</v>
      </c>
      <c r="X19" s="2"/>
      <c r="Y19" s="19"/>
    </row>
    <row r="20" spans="1:31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2"/>
      <c r="N20" s="23"/>
      <c r="O20" s="23"/>
      <c r="P20" s="23"/>
      <c r="Q20" s="23"/>
      <c r="R20" s="23"/>
      <c r="S20" s="23"/>
      <c r="T20" s="23"/>
      <c r="U20" s="24"/>
      <c r="V20" s="25">
        <f t="shared" si="0"/>
        <v>0</v>
      </c>
      <c r="X20" s="2"/>
      <c r="Y20" s="19"/>
    </row>
    <row r="21" spans="1:31" ht="39.950000000000003" customHeight="1" x14ac:dyDescent="0.25">
      <c r="A21" s="92" t="s">
        <v>15</v>
      </c>
      <c r="B21" s="22">
        <v>37.621370370370364</v>
      </c>
      <c r="C21" s="23">
        <v>43.465203703703715</v>
      </c>
      <c r="D21" s="23">
        <v>43.895314814814817</v>
      </c>
      <c r="E21" s="23">
        <v>46.309277777777773</v>
      </c>
      <c r="F21" s="23">
        <v>45.24644444444445</v>
      </c>
      <c r="G21" s="23">
        <v>45.759777777777771</v>
      </c>
      <c r="H21" s="23">
        <v>43.153055555555547</v>
      </c>
      <c r="I21" s="23">
        <v>43.294611111111116</v>
      </c>
      <c r="J21" s="23">
        <v>38.036638888888895</v>
      </c>
      <c r="K21" s="23">
        <v>37.933972222222231</v>
      </c>
      <c r="L21" s="23">
        <v>20.64209259259259</v>
      </c>
      <c r="M21" s="22">
        <v>39.899546296296286</v>
      </c>
      <c r="N21" s="23">
        <v>43.071777777777783</v>
      </c>
      <c r="O21" s="23">
        <v>43.390148148148164</v>
      </c>
      <c r="P21" s="23">
        <v>36.390666666666668</v>
      </c>
      <c r="Q21" s="23">
        <v>36.32001851851853</v>
      </c>
      <c r="R21" s="23">
        <v>40.630074074074088</v>
      </c>
      <c r="S21" s="23">
        <v>41.438055555555557</v>
      </c>
      <c r="T21" s="23">
        <v>54.736499999999978</v>
      </c>
      <c r="U21" s="24">
        <v>23.198388888888886</v>
      </c>
      <c r="V21" s="25">
        <f t="shared" si="0"/>
        <v>804.43293518518522</v>
      </c>
      <c r="X21" s="2"/>
      <c r="Y21" s="19"/>
    </row>
    <row r="22" spans="1:31" ht="39.950000000000003" customHeight="1" x14ac:dyDescent="0.25">
      <c r="A22" s="91" t="s">
        <v>16</v>
      </c>
      <c r="B22" s="22">
        <v>37.621370370370364</v>
      </c>
      <c r="C22" s="23">
        <v>43.465203703703715</v>
      </c>
      <c r="D22" s="23">
        <v>43.895314814814817</v>
      </c>
      <c r="E22" s="23">
        <v>46.309277777777773</v>
      </c>
      <c r="F22" s="23">
        <v>45.24644444444445</v>
      </c>
      <c r="G22" s="23">
        <v>45.759777777777771</v>
      </c>
      <c r="H22" s="23">
        <v>43.153055555555547</v>
      </c>
      <c r="I22" s="23">
        <v>43.294611111111116</v>
      </c>
      <c r="J22" s="23">
        <v>38.036638888888895</v>
      </c>
      <c r="K22" s="23">
        <v>37.933972222222231</v>
      </c>
      <c r="L22" s="23">
        <v>20.64209259259259</v>
      </c>
      <c r="M22" s="22">
        <v>39.899546296296286</v>
      </c>
      <c r="N22" s="23">
        <v>43.071777777777783</v>
      </c>
      <c r="O22" s="23">
        <v>43.390148148148164</v>
      </c>
      <c r="P22" s="23">
        <v>36.390666666666668</v>
      </c>
      <c r="Q22" s="23">
        <v>36.32001851851853</v>
      </c>
      <c r="R22" s="23">
        <v>40.630074074074088</v>
      </c>
      <c r="S22" s="23">
        <v>41.438055555555557</v>
      </c>
      <c r="T22" s="23">
        <v>54.736499999999978</v>
      </c>
      <c r="U22" s="24">
        <v>23.198388888888886</v>
      </c>
      <c r="V22" s="25">
        <f t="shared" si="0"/>
        <v>804.43293518518522</v>
      </c>
      <c r="X22" s="2"/>
      <c r="Y22" s="19"/>
    </row>
    <row r="23" spans="1:31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2"/>
      <c r="N23" s="23"/>
      <c r="O23" s="23"/>
      <c r="P23" s="23"/>
      <c r="Q23" s="23"/>
      <c r="R23" s="23"/>
      <c r="S23" s="23"/>
      <c r="T23" s="23"/>
      <c r="U23" s="24"/>
      <c r="V23" s="25">
        <f t="shared" si="0"/>
        <v>0</v>
      </c>
      <c r="X23" s="2"/>
      <c r="Y23" s="19"/>
    </row>
    <row r="24" spans="1:31" ht="39.950000000000003" customHeight="1" x14ac:dyDescent="0.25">
      <c r="A24" s="91" t="s">
        <v>18</v>
      </c>
      <c r="B24" s="22">
        <v>37.621370370370364</v>
      </c>
      <c r="C24" s="23">
        <v>43.465203703703715</v>
      </c>
      <c r="D24" s="23">
        <v>43.895314814814817</v>
      </c>
      <c r="E24" s="23">
        <v>46.309277777777773</v>
      </c>
      <c r="F24" s="23">
        <v>45.24644444444445</v>
      </c>
      <c r="G24" s="23">
        <v>45.759777777777771</v>
      </c>
      <c r="H24" s="23">
        <v>43.153055555555547</v>
      </c>
      <c r="I24" s="23">
        <v>43.294611111111116</v>
      </c>
      <c r="J24" s="23">
        <v>38.036638888888895</v>
      </c>
      <c r="K24" s="23">
        <v>37.933972222222231</v>
      </c>
      <c r="L24" s="23">
        <v>20.64209259259259</v>
      </c>
      <c r="M24" s="22">
        <v>39.899546296296286</v>
      </c>
      <c r="N24" s="23">
        <v>43.071777777777783</v>
      </c>
      <c r="O24" s="23">
        <v>43.390148148148164</v>
      </c>
      <c r="P24" s="23">
        <v>36.390666666666668</v>
      </c>
      <c r="Q24" s="23">
        <v>36.32001851851853</v>
      </c>
      <c r="R24" s="23">
        <v>40.630074074074088</v>
      </c>
      <c r="S24" s="23">
        <v>41.438055555555557</v>
      </c>
      <c r="T24" s="23">
        <v>54.736499999999978</v>
      </c>
      <c r="U24" s="24">
        <v>23.198388888888886</v>
      </c>
      <c r="V24" s="25">
        <f t="shared" si="0"/>
        <v>804.43293518518522</v>
      </c>
      <c r="X24" s="2"/>
    </row>
    <row r="25" spans="1:31" ht="41.45" customHeight="1" x14ac:dyDescent="0.25">
      <c r="A25" s="92" t="s">
        <v>10</v>
      </c>
      <c r="B25" s="26">
        <f t="shared" ref="B25:L25" si="1">SUM(B18:B24)</f>
        <v>182.26599999999996</v>
      </c>
      <c r="C25" s="27">
        <f t="shared" si="1"/>
        <v>210.91</v>
      </c>
      <c r="D25" s="27">
        <f t="shared" si="1"/>
        <v>212.52</v>
      </c>
      <c r="E25" s="27">
        <f t="shared" si="1"/>
        <v>225.17949999999996</v>
      </c>
      <c r="F25" s="27">
        <f t="shared" si="1"/>
        <v>220.54200000000003</v>
      </c>
      <c r="G25" s="27">
        <f t="shared" si="1"/>
        <v>222.70499999999998</v>
      </c>
      <c r="H25" s="27">
        <f t="shared" si="1"/>
        <v>209.43999999999997</v>
      </c>
      <c r="I25" s="27">
        <f t="shared" si="1"/>
        <v>210.36400000000003</v>
      </c>
      <c r="J25" s="27">
        <f t="shared" si="1"/>
        <v>183.876</v>
      </c>
      <c r="K25" s="27">
        <f t="shared" si="1"/>
        <v>183.56800000000001</v>
      </c>
      <c r="L25" s="27">
        <f t="shared" si="1"/>
        <v>99.483999999999995</v>
      </c>
      <c r="M25" s="26">
        <f>SUM(M18:M24)</f>
        <v>193.51499999999996</v>
      </c>
      <c r="N25" s="27">
        <f t="shared" ref="N25:P25" si="2">SUM(N18:N24)</f>
        <v>208.47749999999999</v>
      </c>
      <c r="O25" s="27">
        <f t="shared" si="2"/>
        <v>211.00800000000004</v>
      </c>
      <c r="P25" s="27">
        <f t="shared" si="2"/>
        <v>177.40450000000004</v>
      </c>
      <c r="Q25" s="27">
        <f>SUM(Q18:Q24)</f>
        <v>177.08600000000004</v>
      </c>
      <c r="R25" s="27">
        <f t="shared" ref="R25:U25" si="3">SUM(R18:R24)</f>
        <v>199.08</v>
      </c>
      <c r="S25" s="27">
        <f t="shared" si="3"/>
        <v>201.6105</v>
      </c>
      <c r="T25" s="27">
        <f t="shared" si="3"/>
        <v>268.26799999999997</v>
      </c>
      <c r="U25" s="28">
        <f t="shared" si="3"/>
        <v>113.883</v>
      </c>
      <c r="V25" s="25">
        <f t="shared" si="0"/>
        <v>3911.1869999999999</v>
      </c>
    </row>
    <row r="26" spans="1:31" s="2" customFormat="1" ht="36.75" customHeight="1" x14ac:dyDescent="0.25">
      <c r="A26" s="93" t="s">
        <v>19</v>
      </c>
      <c r="B26" s="29">
        <v>47</v>
      </c>
      <c r="C26" s="30">
        <v>46</v>
      </c>
      <c r="D26" s="30">
        <v>46</v>
      </c>
      <c r="E26" s="30">
        <v>45.5</v>
      </c>
      <c r="F26" s="30">
        <v>44.5</v>
      </c>
      <c r="G26" s="30">
        <v>45</v>
      </c>
      <c r="H26" s="30">
        <v>44</v>
      </c>
      <c r="I26" s="30">
        <v>44</v>
      </c>
      <c r="J26" s="30">
        <v>44</v>
      </c>
      <c r="K26" s="30">
        <v>44</v>
      </c>
      <c r="L26" s="30">
        <v>44</v>
      </c>
      <c r="M26" s="29">
        <v>48.5</v>
      </c>
      <c r="N26" s="30">
        <v>47.5</v>
      </c>
      <c r="O26" s="30">
        <v>48</v>
      </c>
      <c r="P26" s="30">
        <v>45.5</v>
      </c>
      <c r="Q26" s="30">
        <v>45.5</v>
      </c>
      <c r="R26" s="30">
        <v>45</v>
      </c>
      <c r="S26" s="30">
        <v>45.5</v>
      </c>
      <c r="T26" s="30">
        <v>44</v>
      </c>
      <c r="U26" s="31">
        <v>43.5</v>
      </c>
      <c r="V26" s="32">
        <f>+((V25/V27)/7)*1000</f>
        <v>45.359717486604964</v>
      </c>
    </row>
    <row r="27" spans="1:31" s="2" customFormat="1" ht="33" customHeight="1" x14ac:dyDescent="0.25">
      <c r="A27" s="94" t="s">
        <v>20</v>
      </c>
      <c r="B27" s="33">
        <v>554</v>
      </c>
      <c r="C27" s="34">
        <v>655</v>
      </c>
      <c r="D27" s="34">
        <v>660</v>
      </c>
      <c r="E27" s="34">
        <v>707</v>
      </c>
      <c r="F27" s="34">
        <v>708</v>
      </c>
      <c r="G27" s="34">
        <v>707</v>
      </c>
      <c r="H27" s="34">
        <v>680</v>
      </c>
      <c r="I27" s="34">
        <v>683</v>
      </c>
      <c r="J27" s="34">
        <v>597</v>
      </c>
      <c r="K27" s="34">
        <v>596</v>
      </c>
      <c r="L27" s="34">
        <v>323</v>
      </c>
      <c r="M27" s="33">
        <v>570</v>
      </c>
      <c r="N27" s="34">
        <v>627</v>
      </c>
      <c r="O27" s="34">
        <v>628</v>
      </c>
      <c r="P27" s="34">
        <v>557</v>
      </c>
      <c r="Q27" s="34">
        <v>556</v>
      </c>
      <c r="R27" s="34">
        <v>632</v>
      </c>
      <c r="S27" s="34">
        <v>633</v>
      </c>
      <c r="T27" s="34">
        <v>871</v>
      </c>
      <c r="U27" s="35">
        <v>374</v>
      </c>
      <c r="V27" s="36">
        <f>SUM(B27:U27)</f>
        <v>12318</v>
      </c>
      <c r="W27" s="2">
        <f>((V25*1000)/V27)/7</f>
        <v>45.359717486604964</v>
      </c>
    </row>
    <row r="28" spans="1:31" s="2" customFormat="1" ht="33" customHeight="1" x14ac:dyDescent="0.25">
      <c r="A28" s="95" t="s">
        <v>21</v>
      </c>
      <c r="B28" s="37">
        <f>((B27*B26)*7/1000-B18-B19)/3</f>
        <v>37.621370370370364</v>
      </c>
      <c r="C28" s="38">
        <f t="shared" ref="C28:U28" si="4">((C27*C26)*7/1000-C18-C19)/3</f>
        <v>43.465203703703715</v>
      </c>
      <c r="D28" s="38">
        <f t="shared" si="4"/>
        <v>43.895314814814817</v>
      </c>
      <c r="E28" s="38">
        <f t="shared" si="4"/>
        <v>46.309277777777773</v>
      </c>
      <c r="F28" s="38">
        <f t="shared" si="4"/>
        <v>45.24644444444445</v>
      </c>
      <c r="G28" s="38">
        <f t="shared" si="4"/>
        <v>45.759777777777771</v>
      </c>
      <c r="H28" s="38">
        <f t="shared" si="4"/>
        <v>43.153055555555547</v>
      </c>
      <c r="I28" s="38">
        <f t="shared" si="4"/>
        <v>43.294611111111116</v>
      </c>
      <c r="J28" s="38">
        <f t="shared" si="4"/>
        <v>38.036638888888895</v>
      </c>
      <c r="K28" s="38">
        <f t="shared" si="4"/>
        <v>37.933972222222231</v>
      </c>
      <c r="L28" s="38">
        <f t="shared" si="4"/>
        <v>20.64209259259259</v>
      </c>
      <c r="M28" s="37">
        <f t="shared" si="4"/>
        <v>39.899546296296286</v>
      </c>
      <c r="N28" s="38">
        <f t="shared" si="4"/>
        <v>43.071777777777783</v>
      </c>
      <c r="O28" s="38">
        <f t="shared" si="4"/>
        <v>43.390148148148164</v>
      </c>
      <c r="P28" s="38">
        <f t="shared" si="4"/>
        <v>36.390666666666668</v>
      </c>
      <c r="Q28" s="38">
        <f t="shared" si="4"/>
        <v>36.32001851851853</v>
      </c>
      <c r="R28" s="38">
        <f t="shared" si="4"/>
        <v>40.630074074074088</v>
      </c>
      <c r="S28" s="38">
        <f t="shared" si="4"/>
        <v>41.438055555555557</v>
      </c>
      <c r="T28" s="38">
        <f t="shared" si="4"/>
        <v>54.736499999999978</v>
      </c>
      <c r="U28" s="39">
        <f t="shared" si="4"/>
        <v>23.198388888888886</v>
      </c>
      <c r="V28" s="40"/>
    </row>
    <row r="29" spans="1:31" ht="33.75" customHeight="1" x14ac:dyDescent="0.25">
      <c r="A29" s="96" t="s">
        <v>22</v>
      </c>
      <c r="B29" s="41">
        <f t="shared" ref="B29:C29" si="5">((B27*B26)*7)/1000</f>
        <v>182.26599999999999</v>
      </c>
      <c r="C29" s="42">
        <f t="shared" si="5"/>
        <v>210.91</v>
      </c>
      <c r="D29" s="42">
        <f>((D27*D26)*7)/1000</f>
        <v>212.52</v>
      </c>
      <c r="E29" s="42">
        <f>((E27*E26)*7)/1000</f>
        <v>225.17949999999999</v>
      </c>
      <c r="F29" s="42">
        <f t="shared" ref="F29:G29" si="6">((F27*F26)*7)/1000</f>
        <v>220.542</v>
      </c>
      <c r="G29" s="42">
        <f t="shared" si="6"/>
        <v>222.70500000000001</v>
      </c>
      <c r="H29" s="42">
        <f>((H27*H26)*7)/1000</f>
        <v>209.44</v>
      </c>
      <c r="I29" s="42">
        <f t="shared" ref="I29:J29" si="7">((I27*I26)*7)/1000</f>
        <v>210.364</v>
      </c>
      <c r="J29" s="42">
        <f t="shared" si="7"/>
        <v>183.876</v>
      </c>
      <c r="K29" s="42">
        <f>((K27*K26)*7)/1000</f>
        <v>183.56800000000001</v>
      </c>
      <c r="L29" s="42">
        <f t="shared" ref="L29" si="8">((L27*L26)*7)/1000</f>
        <v>99.483999999999995</v>
      </c>
      <c r="M29" s="41">
        <f>((M27*M26)*7)/1000</f>
        <v>193.51499999999999</v>
      </c>
      <c r="N29" s="42">
        <f>((N27*N26)*7)/1000</f>
        <v>208.47749999999999</v>
      </c>
      <c r="O29" s="42">
        <f t="shared" ref="O29:U29" si="9">((O27*O26)*7)/1000</f>
        <v>211.00800000000001</v>
      </c>
      <c r="P29" s="42">
        <f t="shared" si="9"/>
        <v>177.40450000000001</v>
      </c>
      <c r="Q29" s="43">
        <f t="shared" si="9"/>
        <v>177.08600000000001</v>
      </c>
      <c r="R29" s="43">
        <f t="shared" si="9"/>
        <v>199.08</v>
      </c>
      <c r="S29" s="43">
        <f t="shared" si="9"/>
        <v>201.6105</v>
      </c>
      <c r="T29" s="43">
        <f t="shared" si="9"/>
        <v>268.26799999999997</v>
      </c>
      <c r="U29" s="44">
        <f t="shared" si="9"/>
        <v>113.883</v>
      </c>
      <c r="V29" s="45"/>
    </row>
    <row r="30" spans="1:31" ht="33.75" customHeight="1" thickBot="1" x14ac:dyDescent="0.3">
      <c r="A30" s="97" t="s">
        <v>23</v>
      </c>
      <c r="B30" s="46">
        <f t="shared" ref="B30:C30" si="10">+(B25/B27)/7*1000</f>
        <v>46.999999999999993</v>
      </c>
      <c r="C30" s="47">
        <f t="shared" si="10"/>
        <v>46</v>
      </c>
      <c r="D30" s="47">
        <f>+(D25/D27)/7*1000</f>
        <v>46</v>
      </c>
      <c r="E30" s="47">
        <f t="shared" ref="E30:G30" si="11">+(E25/E27)/7*1000</f>
        <v>45.499999999999993</v>
      </c>
      <c r="F30" s="47">
        <f t="shared" si="11"/>
        <v>44.500000000000007</v>
      </c>
      <c r="G30" s="47">
        <f t="shared" si="11"/>
        <v>45</v>
      </c>
      <c r="H30" s="47">
        <f>+(H25/H27)/7*1000</f>
        <v>43.999999999999993</v>
      </c>
      <c r="I30" s="47">
        <f t="shared" ref="I30:L30" si="12">+(I25/I27)/7*1000</f>
        <v>44.000000000000007</v>
      </c>
      <c r="J30" s="47">
        <f t="shared" si="12"/>
        <v>44</v>
      </c>
      <c r="K30" s="47">
        <f t="shared" si="12"/>
        <v>44</v>
      </c>
      <c r="L30" s="47">
        <f t="shared" si="12"/>
        <v>44</v>
      </c>
      <c r="M30" s="46">
        <f>+(M25/M27)/7*1000</f>
        <v>48.499999999999986</v>
      </c>
      <c r="N30" s="47">
        <f t="shared" ref="N30:U30" si="13">+(N25/N27)/7*1000</f>
        <v>47.499999999999993</v>
      </c>
      <c r="O30" s="47">
        <f t="shared" si="13"/>
        <v>48.000000000000007</v>
      </c>
      <c r="P30" s="47">
        <f t="shared" si="13"/>
        <v>45.500000000000007</v>
      </c>
      <c r="Q30" s="47">
        <f t="shared" si="13"/>
        <v>45.500000000000007</v>
      </c>
      <c r="R30" s="47">
        <f t="shared" si="13"/>
        <v>45</v>
      </c>
      <c r="S30" s="47">
        <f t="shared" si="13"/>
        <v>45.5</v>
      </c>
      <c r="T30" s="47">
        <f t="shared" si="13"/>
        <v>43.999999999999993</v>
      </c>
      <c r="U30" s="48">
        <f t="shared" si="13"/>
        <v>43.5</v>
      </c>
      <c r="V30" s="49"/>
    </row>
    <row r="31" spans="1:31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</row>
    <row r="32" spans="1:31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4" t="s">
        <v>8</v>
      </c>
      <c r="C36" s="462"/>
      <c r="D36" s="462"/>
      <c r="E36" s="462"/>
      <c r="F36" s="462"/>
      <c r="G36" s="462"/>
      <c r="H36" s="99"/>
      <c r="I36" s="53" t="s">
        <v>26</v>
      </c>
      <c r="J36" s="107"/>
      <c r="K36" s="453" t="s">
        <v>8</v>
      </c>
      <c r="L36" s="453"/>
      <c r="M36" s="453"/>
      <c r="N36" s="453"/>
      <c r="O36" s="454"/>
      <c r="P36" s="111"/>
      <c r="Q36" s="54"/>
      <c r="R36" s="54"/>
      <c r="S36" s="3"/>
      <c r="T36" s="3"/>
      <c r="U36" s="55"/>
      <c r="V36" s="3"/>
      <c r="W36" s="54"/>
      <c r="X36" s="54"/>
      <c r="Y36" s="54"/>
      <c r="Z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00" t="s">
        <v>10</v>
      </c>
      <c r="J37" s="108"/>
      <c r="K37" s="98"/>
      <c r="L37" s="15"/>
      <c r="M37" s="15"/>
      <c r="N37" s="15"/>
      <c r="O37" s="15"/>
      <c r="P37" s="100" t="s">
        <v>10</v>
      </c>
      <c r="Q37" s="57"/>
      <c r="R37" s="57"/>
      <c r="S37" s="58"/>
      <c r="T37" s="3"/>
      <c r="U37" s="3"/>
      <c r="V37" s="55"/>
      <c r="W37" s="3"/>
      <c r="X37" s="54"/>
      <c r="Y37" s="54"/>
      <c r="Z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100"/>
      <c r="J38" s="109" t="s">
        <v>11</v>
      </c>
      <c r="K38" s="98">
        <v>1</v>
      </c>
      <c r="L38" s="56">
        <v>2</v>
      </c>
      <c r="M38" s="56">
        <v>3</v>
      </c>
      <c r="N38" s="56">
        <v>4</v>
      </c>
      <c r="O38" s="56">
        <v>5</v>
      </c>
      <c r="P38" s="100"/>
      <c r="Q38" s="57"/>
      <c r="R38" s="57"/>
      <c r="S38" s="59"/>
      <c r="T38" s="2"/>
      <c r="U38" s="60"/>
      <c r="V38" s="60"/>
      <c r="W38" s="2"/>
      <c r="X38" s="2"/>
      <c r="Y38" s="2"/>
      <c r="Z38" s="2"/>
    </row>
    <row r="39" spans="1:30" ht="33.75" customHeight="1" x14ac:dyDescent="0.25">
      <c r="A39" s="91" t="s">
        <v>12</v>
      </c>
      <c r="B39" s="22">
        <v>31.835222222222228</v>
      </c>
      <c r="C39" s="79">
        <v>44.871986111111106</v>
      </c>
      <c r="D39" s="79">
        <v>54.732083333333321</v>
      </c>
      <c r="E39" s="79">
        <v>47.647444444444432</v>
      </c>
      <c r="F39" s="79">
        <v>43.797430555555543</v>
      </c>
      <c r="G39" s="79">
        <v>31.43758333333334</v>
      </c>
      <c r="H39" s="101">
        <f t="shared" ref="H39:H46" si="14">SUM(B39:G39)</f>
        <v>254.32174999999998</v>
      </c>
      <c r="I39" s="138"/>
      <c r="J39" s="91" t="s">
        <v>12</v>
      </c>
      <c r="K39" s="79">
        <v>21</v>
      </c>
      <c r="L39" s="79">
        <v>13.2</v>
      </c>
      <c r="M39" s="79">
        <v>9.9</v>
      </c>
      <c r="N39" s="79"/>
      <c r="O39" s="79"/>
      <c r="P39" s="101">
        <f t="shared" ref="P39:P46" si="15">SUM(K39:O39)</f>
        <v>44.1</v>
      </c>
      <c r="Q39" s="2"/>
      <c r="R39" s="61"/>
      <c r="S39" s="62"/>
      <c r="T39" s="2"/>
      <c r="U39" s="60"/>
      <c r="V39" s="60"/>
      <c r="W39" s="2"/>
      <c r="X39" s="2"/>
      <c r="Y39" s="2"/>
      <c r="Z39" s="2"/>
    </row>
    <row r="40" spans="1:30" ht="33.75" customHeight="1" x14ac:dyDescent="0.25">
      <c r="A40" s="92" t="s">
        <v>13</v>
      </c>
      <c r="B40" s="79">
        <v>31.835222222222228</v>
      </c>
      <c r="C40" s="79">
        <v>44.871986111111106</v>
      </c>
      <c r="D40" s="79">
        <v>54.732083333333321</v>
      </c>
      <c r="E40" s="79">
        <v>47.647444444444432</v>
      </c>
      <c r="F40" s="79">
        <v>43.797430555555543</v>
      </c>
      <c r="G40" s="79">
        <v>31.43758333333334</v>
      </c>
      <c r="H40" s="101">
        <f t="shared" si="14"/>
        <v>254.32174999999998</v>
      </c>
      <c r="I40" s="2"/>
      <c r="J40" s="92" t="s">
        <v>13</v>
      </c>
      <c r="K40" s="79">
        <v>21</v>
      </c>
      <c r="L40" s="79">
        <v>13.2</v>
      </c>
      <c r="M40" s="79">
        <v>9.9</v>
      </c>
      <c r="N40" s="79"/>
      <c r="O40" s="79"/>
      <c r="P40" s="101">
        <f t="shared" si="15"/>
        <v>44.1</v>
      </c>
      <c r="Q40" s="2"/>
      <c r="R40" s="61"/>
      <c r="S40" s="59"/>
      <c r="T40" s="2"/>
      <c r="U40" s="60"/>
      <c r="V40" s="60"/>
      <c r="W40" s="2"/>
      <c r="X40" s="2"/>
      <c r="Y40" s="2"/>
      <c r="Z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101">
        <f t="shared" si="14"/>
        <v>0</v>
      </c>
      <c r="I41" s="2"/>
      <c r="J41" s="91" t="s">
        <v>14</v>
      </c>
      <c r="K41" s="79"/>
      <c r="L41" s="23"/>
      <c r="M41" s="23"/>
      <c r="N41" s="23"/>
      <c r="O41" s="23"/>
      <c r="P41" s="101">
        <f t="shared" si="15"/>
        <v>0</v>
      </c>
      <c r="Q41" s="2"/>
      <c r="R41" s="61"/>
      <c r="S41" s="52"/>
      <c r="T41" s="2"/>
      <c r="U41" s="60"/>
      <c r="V41" s="60"/>
      <c r="W41" s="2"/>
      <c r="X41" s="2"/>
      <c r="Y41" s="2"/>
      <c r="Z41" s="2"/>
    </row>
    <row r="42" spans="1:30" ht="33.75" customHeight="1" x14ac:dyDescent="0.25">
      <c r="A42" s="92" t="s">
        <v>15</v>
      </c>
      <c r="B42" s="79">
        <v>34.729851851851855</v>
      </c>
      <c r="C42" s="79">
        <v>49.087342592592591</v>
      </c>
      <c r="D42" s="79">
        <v>59.919444444444458</v>
      </c>
      <c r="E42" s="79">
        <v>52.231537037037043</v>
      </c>
      <c r="F42" s="79">
        <v>48.032712962962982</v>
      </c>
      <c r="G42" s="79">
        <v>34.574944444444434</v>
      </c>
      <c r="H42" s="101">
        <f t="shared" si="14"/>
        <v>278.57583333333338</v>
      </c>
      <c r="I42" s="2"/>
      <c r="J42" s="92" t="s">
        <v>15</v>
      </c>
      <c r="K42" s="79">
        <v>22.9</v>
      </c>
      <c r="L42" s="79">
        <v>14.5</v>
      </c>
      <c r="M42" s="79">
        <v>10.9</v>
      </c>
      <c r="N42" s="79"/>
      <c r="O42" s="79"/>
      <c r="P42" s="101">
        <f t="shared" si="15"/>
        <v>48.3</v>
      </c>
      <c r="Q42" s="2"/>
      <c r="R42" s="61"/>
      <c r="S42" s="52"/>
      <c r="T42" s="2"/>
      <c r="U42" s="60"/>
      <c r="V42" s="60"/>
      <c r="W42" s="2"/>
      <c r="X42" s="2"/>
      <c r="Y42" s="2"/>
      <c r="Z42" s="2"/>
    </row>
    <row r="43" spans="1:30" ht="33.75" customHeight="1" x14ac:dyDescent="0.25">
      <c r="A43" s="91" t="s">
        <v>16</v>
      </c>
      <c r="B43" s="79">
        <v>34.729851851851855</v>
      </c>
      <c r="C43" s="79">
        <v>49.087342592592591</v>
      </c>
      <c r="D43" s="79">
        <v>59.919444444444458</v>
      </c>
      <c r="E43" s="79">
        <v>52.231537037037043</v>
      </c>
      <c r="F43" s="79">
        <v>48.032712962962982</v>
      </c>
      <c r="G43" s="79">
        <v>34.574944444444434</v>
      </c>
      <c r="H43" s="101">
        <f t="shared" si="14"/>
        <v>278.57583333333338</v>
      </c>
      <c r="I43" s="2"/>
      <c r="J43" s="91" t="s">
        <v>16</v>
      </c>
      <c r="K43" s="79">
        <v>22.9</v>
      </c>
      <c r="L43" s="79">
        <v>14.5</v>
      </c>
      <c r="M43" s="79">
        <v>10.9</v>
      </c>
      <c r="N43" s="79"/>
      <c r="O43" s="79"/>
      <c r="P43" s="101">
        <f t="shared" si="15"/>
        <v>48.3</v>
      </c>
      <c r="Q43" s="2"/>
      <c r="R43" s="61"/>
      <c r="S43" s="52"/>
      <c r="T43" s="2"/>
      <c r="U43" s="60"/>
      <c r="V43" s="60"/>
      <c r="W43" s="2"/>
      <c r="X43" s="2"/>
      <c r="Y43" s="2"/>
      <c r="Z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101">
        <f t="shared" si="14"/>
        <v>0</v>
      </c>
      <c r="I44" s="2"/>
      <c r="J44" s="92" t="s">
        <v>17</v>
      </c>
      <c r="K44" s="79"/>
      <c r="L44" s="79"/>
      <c r="M44" s="79"/>
      <c r="N44" s="79"/>
      <c r="O44" s="79"/>
      <c r="P44" s="101">
        <f t="shared" si="15"/>
        <v>0</v>
      </c>
      <c r="Q44" s="2"/>
      <c r="R44" s="61"/>
      <c r="S44" s="52"/>
      <c r="T44" s="2"/>
      <c r="U44" s="60"/>
      <c r="V44" s="60"/>
      <c r="W44" s="2"/>
      <c r="X44" s="2"/>
      <c r="Y44" s="2"/>
      <c r="Z44" s="2"/>
    </row>
    <row r="45" spans="1:30" ht="33.75" customHeight="1" x14ac:dyDescent="0.25">
      <c r="A45" s="91" t="s">
        <v>18</v>
      </c>
      <c r="B45" s="79">
        <v>34.729851851851855</v>
      </c>
      <c r="C45" s="79">
        <v>49.087342592592591</v>
      </c>
      <c r="D45" s="79">
        <v>59.919444444444458</v>
      </c>
      <c r="E45" s="79">
        <v>52.231537037037043</v>
      </c>
      <c r="F45" s="79">
        <v>48.032712962962982</v>
      </c>
      <c r="G45" s="79">
        <v>34.574944444444434</v>
      </c>
      <c r="H45" s="101">
        <f t="shared" si="14"/>
        <v>278.57583333333338</v>
      </c>
      <c r="I45" s="2"/>
      <c r="J45" s="91" t="s">
        <v>18</v>
      </c>
      <c r="K45" s="79">
        <v>22.9</v>
      </c>
      <c r="L45" s="79">
        <v>14.5</v>
      </c>
      <c r="M45" s="79">
        <v>10.9</v>
      </c>
      <c r="N45" s="79"/>
      <c r="O45" s="79"/>
      <c r="P45" s="101">
        <f t="shared" si="15"/>
        <v>48.3</v>
      </c>
      <c r="Q45" s="2"/>
      <c r="R45" s="61"/>
      <c r="S45" s="52"/>
      <c r="T45" s="2"/>
      <c r="U45" s="60"/>
      <c r="V45" s="60"/>
      <c r="W45" s="2"/>
      <c r="X45" s="2"/>
      <c r="Y45" s="2"/>
      <c r="Z45" s="2"/>
    </row>
    <row r="46" spans="1:30" ht="33.75" customHeight="1" x14ac:dyDescent="0.25">
      <c r="A46" s="92" t="s">
        <v>10</v>
      </c>
      <c r="B46" s="81">
        <f t="shared" ref="B46:G46" si="16">SUM(B39:B45)</f>
        <v>167.86000000000004</v>
      </c>
      <c r="C46" s="27">
        <f t="shared" si="16"/>
        <v>237.00599999999997</v>
      </c>
      <c r="D46" s="27">
        <f t="shared" si="16"/>
        <v>289.22250000000003</v>
      </c>
      <c r="E46" s="27">
        <f t="shared" si="16"/>
        <v>251.98949999999999</v>
      </c>
      <c r="F46" s="27">
        <f t="shared" si="16"/>
        <v>231.69300000000004</v>
      </c>
      <c r="G46" s="27">
        <f t="shared" si="16"/>
        <v>166.6</v>
      </c>
      <c r="H46" s="101">
        <f t="shared" si="14"/>
        <v>1344.3710000000001</v>
      </c>
      <c r="J46" s="77" t="s">
        <v>10</v>
      </c>
      <c r="K46" s="81">
        <f>SUM(K39:K45)</f>
        <v>110.70000000000002</v>
      </c>
      <c r="L46" s="27">
        <f>SUM(L39:L45)</f>
        <v>69.900000000000006</v>
      </c>
      <c r="M46" s="27">
        <f>SUM(M39:M45)</f>
        <v>52.5</v>
      </c>
      <c r="N46" s="27">
        <f>SUM(N39:N45)</f>
        <v>0</v>
      </c>
      <c r="O46" s="27">
        <f>SUM(O39:O45)</f>
        <v>0</v>
      </c>
      <c r="P46" s="101">
        <f t="shared" si="15"/>
        <v>233.10000000000002</v>
      </c>
      <c r="Q46" s="61"/>
      <c r="R46" s="61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3" t="s">
        <v>19</v>
      </c>
      <c r="B47" s="82">
        <v>55</v>
      </c>
      <c r="C47" s="30">
        <v>54</v>
      </c>
      <c r="D47" s="30">
        <v>52.5</v>
      </c>
      <c r="E47" s="30">
        <v>51.5</v>
      </c>
      <c r="F47" s="30">
        <v>51</v>
      </c>
      <c r="G47" s="30">
        <v>50</v>
      </c>
      <c r="H47" s="102">
        <f>+((H46/H48)/7)*1000</f>
        <v>52.273543821448015</v>
      </c>
      <c r="J47" s="110" t="s">
        <v>19</v>
      </c>
      <c r="K47" s="82">
        <v>62</v>
      </c>
      <c r="L47" s="30">
        <v>62</v>
      </c>
      <c r="M47" s="30">
        <v>62</v>
      </c>
      <c r="N47" s="30"/>
      <c r="O47" s="30"/>
      <c r="P47" s="102">
        <f>+((P46/P48)/7)*1000</f>
        <v>62.011173184357553</v>
      </c>
      <c r="Q47" s="63"/>
      <c r="R47" s="63"/>
    </row>
    <row r="48" spans="1:30" ht="33.75" customHeight="1" x14ac:dyDescent="0.25">
      <c r="A48" s="94" t="s">
        <v>20</v>
      </c>
      <c r="B48" s="83">
        <v>436</v>
      </c>
      <c r="C48" s="34">
        <v>627</v>
      </c>
      <c r="D48" s="34">
        <v>787</v>
      </c>
      <c r="E48" s="34">
        <v>699</v>
      </c>
      <c r="F48" s="34">
        <v>649</v>
      </c>
      <c r="G48" s="34">
        <v>476</v>
      </c>
      <c r="H48" s="103">
        <f>SUM(B48:G48)</f>
        <v>3674</v>
      </c>
      <c r="I48" s="64"/>
      <c r="J48" s="94" t="s">
        <v>20</v>
      </c>
      <c r="K48" s="106">
        <v>255</v>
      </c>
      <c r="L48" s="65">
        <v>161</v>
      </c>
      <c r="M48" s="65">
        <v>121</v>
      </c>
      <c r="N48" s="65"/>
      <c r="O48" s="65"/>
      <c r="P48" s="112">
        <f>SUM(K48:O48)</f>
        <v>537</v>
      </c>
      <c r="Q48" s="66"/>
      <c r="R48" s="66"/>
    </row>
    <row r="49" spans="1:30" ht="33.75" customHeight="1" x14ac:dyDescent="0.25">
      <c r="A49" s="95" t="s">
        <v>21</v>
      </c>
      <c r="B49" s="84">
        <f t="shared" ref="B49:G49" si="17">((B48*B47)*7/1000-B39-B40)/3</f>
        <v>34.729851851851855</v>
      </c>
      <c r="C49" s="38">
        <f t="shared" si="17"/>
        <v>49.087342592592591</v>
      </c>
      <c r="D49" s="38">
        <f t="shared" si="17"/>
        <v>59.919444444444458</v>
      </c>
      <c r="E49" s="38">
        <f t="shared" si="17"/>
        <v>52.231537037037043</v>
      </c>
      <c r="F49" s="38">
        <f t="shared" si="17"/>
        <v>48.032712962962982</v>
      </c>
      <c r="G49" s="38">
        <f t="shared" si="17"/>
        <v>34.574944444444434</v>
      </c>
      <c r="H49" s="104">
        <f>((H46*1000)/H48)/7</f>
        <v>52.273543821448015</v>
      </c>
      <c r="J49" s="95" t="s">
        <v>21</v>
      </c>
      <c r="K49" s="84">
        <f t="shared" ref="K49:O49" si="18">((K48*K47)*7/1000-K39-K40)/3</f>
        <v>22.89</v>
      </c>
      <c r="L49" s="38">
        <f t="shared" si="18"/>
        <v>14.49133333333333</v>
      </c>
      <c r="M49" s="38">
        <f t="shared" si="18"/>
        <v>10.904666666666669</v>
      </c>
      <c r="N49" s="38">
        <f t="shared" si="18"/>
        <v>0</v>
      </c>
      <c r="O49" s="38">
        <f t="shared" si="18"/>
        <v>0</v>
      </c>
      <c r="P49" s="113">
        <f>((P46*1000)/P48)/7</f>
        <v>62.011173184357553</v>
      </c>
      <c r="Q49" s="66"/>
      <c r="R49" s="66"/>
    </row>
    <row r="50" spans="1:30" ht="33.75" customHeight="1" x14ac:dyDescent="0.25">
      <c r="A50" s="96" t="s">
        <v>22</v>
      </c>
      <c r="B50" s="85">
        <f t="shared" ref="B50:G50" si="19">((B48*B47)*7)/1000</f>
        <v>167.86</v>
      </c>
      <c r="C50" s="42">
        <f t="shared" si="19"/>
        <v>237.006</v>
      </c>
      <c r="D50" s="42">
        <f t="shared" si="19"/>
        <v>289.22250000000003</v>
      </c>
      <c r="E50" s="42">
        <f t="shared" si="19"/>
        <v>251.98949999999999</v>
      </c>
      <c r="F50" s="42">
        <f t="shared" si="19"/>
        <v>231.69300000000001</v>
      </c>
      <c r="G50" s="42">
        <f t="shared" si="19"/>
        <v>166.6</v>
      </c>
      <c r="H50" s="87"/>
      <c r="J50" s="96" t="s">
        <v>22</v>
      </c>
      <c r="K50" s="85">
        <f>((K48*K47)*7)/1000</f>
        <v>110.67</v>
      </c>
      <c r="L50" s="42">
        <f>((L48*L47)*7)/1000</f>
        <v>69.873999999999995</v>
      </c>
      <c r="M50" s="42">
        <f>((M48*M47)*7)/1000</f>
        <v>52.514000000000003</v>
      </c>
      <c r="N50" s="42">
        <f>((N48*N47)*7)/1000</f>
        <v>0</v>
      </c>
      <c r="O50" s="42">
        <f>((O48*O47)*7)/1000</f>
        <v>0</v>
      </c>
      <c r="P50" s="114"/>
    </row>
    <row r="51" spans="1:30" ht="33.75" customHeight="1" thickBot="1" x14ac:dyDescent="0.3">
      <c r="A51" s="97" t="s">
        <v>23</v>
      </c>
      <c r="B51" s="86">
        <f t="shared" ref="B51:G51" si="20">+(B46/B48)/7*1000</f>
        <v>55.000000000000014</v>
      </c>
      <c r="C51" s="47">
        <f t="shared" si="20"/>
        <v>53.999999999999993</v>
      </c>
      <c r="D51" s="47">
        <f t="shared" si="20"/>
        <v>52.500000000000007</v>
      </c>
      <c r="E51" s="47">
        <f t="shared" si="20"/>
        <v>51.5</v>
      </c>
      <c r="F51" s="47">
        <f t="shared" si="20"/>
        <v>51.000000000000007</v>
      </c>
      <c r="G51" s="47">
        <f t="shared" si="20"/>
        <v>49.999999999999993</v>
      </c>
      <c r="H51" s="105"/>
      <c r="I51" s="50"/>
      <c r="J51" s="97" t="s">
        <v>23</v>
      </c>
      <c r="K51" s="86">
        <f>+(K46/K48)/7*1000</f>
        <v>62.01680672268909</v>
      </c>
      <c r="L51" s="47">
        <f>+(L46/L48)/7*1000</f>
        <v>62.023070097604261</v>
      </c>
      <c r="M51" s="47">
        <f>+(M46/M48)/7*1000</f>
        <v>61.983471074380169</v>
      </c>
      <c r="N51" s="47" t="e">
        <f>+(N46/N48)/7*1000</f>
        <v>#DIV/0!</v>
      </c>
      <c r="O51" s="47" t="e">
        <f>+(O46/O48)/7*1000</f>
        <v>#DIV/0!</v>
      </c>
      <c r="P51" s="48"/>
      <c r="Q51" s="51"/>
      <c r="R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52" t="s">
        <v>8</v>
      </c>
      <c r="C55" s="453"/>
      <c r="D55" s="453"/>
      <c r="E55" s="453"/>
      <c r="F55" s="4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34.200000000000003</v>
      </c>
      <c r="C58" s="79">
        <v>50.7</v>
      </c>
      <c r="D58" s="79">
        <v>38.299999999999997</v>
      </c>
      <c r="E58" s="79">
        <v>36.200000000000003</v>
      </c>
      <c r="F58" s="79"/>
      <c r="G58" s="101">
        <f t="shared" ref="G58:G65" si="21">SUM(B58:F58)</f>
        <v>159.4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34.200000000000003</v>
      </c>
      <c r="C59" s="79">
        <v>50.7</v>
      </c>
      <c r="D59" s="79">
        <v>38.299999999999997</v>
      </c>
      <c r="E59" s="79">
        <v>36.200000000000003</v>
      </c>
      <c r="F59" s="79"/>
      <c r="G59" s="101">
        <f t="shared" si="21"/>
        <v>159.4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1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36.9</v>
      </c>
      <c r="C61" s="79">
        <v>54.7</v>
      </c>
      <c r="D61" s="79">
        <v>41.3</v>
      </c>
      <c r="E61" s="79">
        <v>39</v>
      </c>
      <c r="F61" s="79"/>
      <c r="G61" s="101">
        <f t="shared" si="21"/>
        <v>171.89999999999998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36.9</v>
      </c>
      <c r="C62" s="79">
        <v>54.7</v>
      </c>
      <c r="D62" s="79">
        <v>41.3</v>
      </c>
      <c r="E62" s="79">
        <v>39</v>
      </c>
      <c r="F62" s="79"/>
      <c r="G62" s="101">
        <f t="shared" si="21"/>
        <v>171.89999999999998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1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36.9</v>
      </c>
      <c r="C64" s="79">
        <v>54.7</v>
      </c>
      <c r="D64" s="79">
        <v>41.3</v>
      </c>
      <c r="E64" s="79">
        <v>39</v>
      </c>
      <c r="F64" s="79"/>
      <c r="G64" s="101">
        <f t="shared" si="21"/>
        <v>171.89999999999998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179.10000000000002</v>
      </c>
      <c r="C65" s="27">
        <f t="shared" ref="C65:F65" si="22">SUM(C58:C64)</f>
        <v>265.5</v>
      </c>
      <c r="D65" s="27">
        <f t="shared" si="22"/>
        <v>200.5</v>
      </c>
      <c r="E65" s="27">
        <f t="shared" si="22"/>
        <v>189.4</v>
      </c>
      <c r="F65" s="27">
        <f t="shared" si="22"/>
        <v>0</v>
      </c>
      <c r="G65" s="101">
        <f t="shared" si="21"/>
        <v>834.5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68</v>
      </c>
      <c r="C66" s="30">
        <v>68</v>
      </c>
      <c r="D66" s="30">
        <v>68</v>
      </c>
      <c r="E66" s="30">
        <v>68</v>
      </c>
      <c r="F66" s="30"/>
      <c r="G66" s="102">
        <f>+((G65/G67)/7)*1000</f>
        <v>68.005867492461903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376</v>
      </c>
      <c r="C67" s="65">
        <v>558</v>
      </c>
      <c r="D67" s="65">
        <v>421</v>
      </c>
      <c r="E67" s="65">
        <v>398</v>
      </c>
      <c r="F67" s="65"/>
      <c r="G67" s="112">
        <f>SUM(B67:F67)</f>
        <v>1753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3">((B67*B66)*7/1000-B58-B59)/3</f>
        <v>36.858666666666672</v>
      </c>
      <c r="C68" s="38">
        <f t="shared" si="23"/>
        <v>54.736000000000011</v>
      </c>
      <c r="D68" s="38">
        <f t="shared" si="23"/>
        <v>41.265333333333338</v>
      </c>
      <c r="E68" s="38">
        <f t="shared" si="23"/>
        <v>39.015999999999998</v>
      </c>
      <c r="F68" s="38">
        <f t="shared" si="23"/>
        <v>0</v>
      </c>
      <c r="G68" s="116">
        <f>((G65*1000)/G67)/7</f>
        <v>68.005867492461903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178.976</v>
      </c>
      <c r="C69" s="42">
        <f>((C67*C66)*7)/1000</f>
        <v>265.608</v>
      </c>
      <c r="D69" s="42">
        <f>((D67*D66)*7)/1000</f>
        <v>200.39599999999999</v>
      </c>
      <c r="E69" s="42">
        <f>((E67*E66)*7)/1000</f>
        <v>189.44800000000001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68.047112462006098</v>
      </c>
      <c r="C70" s="47">
        <f>+(C65/C67)/7*1000</f>
        <v>67.972350230414747</v>
      </c>
      <c r="D70" s="47">
        <f>+(D65/D67)/7*1000</f>
        <v>68.035290125551398</v>
      </c>
      <c r="E70" s="47">
        <f>+(E65/E67)/7*1000</f>
        <v>67.982770997846373</v>
      </c>
      <c r="F70" s="47" t="e">
        <f>+(F65/F67)/7*1000</f>
        <v>#DIV/0!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L15"/>
    <mergeCell ref="M15:U15"/>
    <mergeCell ref="B36:G36"/>
    <mergeCell ref="K36:O3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39"/>
  <sheetViews>
    <sheetView topLeftCell="A21" zoomScale="30" zoomScaleNormal="30" workbookViewId="0">
      <selection activeCell="F48" sqref="F48"/>
    </sheetView>
  </sheetViews>
  <sheetFormatPr baseColWidth="10" defaultRowHeight="15" x14ac:dyDescent="0.25"/>
  <cols>
    <col min="1" max="1" width="52.42578125" style="18" bestFit="1" customWidth="1"/>
    <col min="2" max="3" width="22.7109375" style="18" bestFit="1" customWidth="1"/>
    <col min="4" max="7" width="21.28515625" style="18" bestFit="1" customWidth="1"/>
    <col min="8" max="8" width="21.140625" style="18" bestFit="1" customWidth="1"/>
    <col min="9" max="9" width="28.28515625" style="18" bestFit="1" customWidth="1"/>
    <col min="10" max="11" width="33.42578125" style="18" bestFit="1" customWidth="1"/>
    <col min="12" max="12" width="21.28515625" style="18" bestFit="1" customWidth="1"/>
    <col min="13" max="14" width="21.28515625" style="18" customWidth="1"/>
    <col min="15" max="15" width="21.28515625" style="18" bestFit="1" customWidth="1"/>
    <col min="16" max="16" width="21.28515625" style="18" customWidth="1"/>
    <col min="17" max="17" width="27.85546875" style="18" customWidth="1"/>
    <col min="18" max="18" width="23.42578125" style="18" customWidth="1"/>
    <col min="19" max="19" width="21.42578125" style="18" customWidth="1"/>
    <col min="20" max="22" width="20.7109375" style="18" customWidth="1"/>
    <col min="23" max="23" width="32.28515625" style="18" bestFit="1" customWidth="1"/>
    <col min="24" max="24" width="20.7109375" style="18" customWidth="1"/>
    <col min="25" max="25" width="22" style="18" customWidth="1"/>
    <col min="26" max="29" width="21.28515625" style="18" customWidth="1"/>
    <col min="30" max="30" width="22.28515625" style="18" customWidth="1"/>
    <col min="31" max="32" width="11.42578125" style="18"/>
    <col min="33" max="33" width="14.85546875" style="18" bestFit="1" customWidth="1"/>
    <col min="34" max="258" width="11.42578125" style="18"/>
    <col min="259" max="259" width="34.42578125" style="18" customWidth="1"/>
    <col min="260" max="261" width="19.42578125" style="18" bestFit="1" customWidth="1"/>
    <col min="262" max="262" width="19.7109375" style="18" customWidth="1"/>
    <col min="263" max="264" width="20.42578125" style="18" customWidth="1"/>
    <col min="265" max="266" width="19.7109375" style="18" customWidth="1"/>
    <col min="267" max="267" width="25.28515625" style="18" customWidth="1"/>
    <col min="268" max="268" width="26" style="18" customWidth="1"/>
    <col min="269" max="269" width="22.28515625" style="18" customWidth="1"/>
    <col min="270" max="270" width="24.85546875" style="18" customWidth="1"/>
    <col min="271" max="271" width="21.140625" style="18" customWidth="1"/>
    <col min="272" max="272" width="21.42578125" style="18" customWidth="1"/>
    <col min="273" max="273" width="27.85546875" style="18" customWidth="1"/>
    <col min="274" max="274" width="23.42578125" style="18" customWidth="1"/>
    <col min="275" max="275" width="21.42578125" style="18" customWidth="1"/>
    <col min="276" max="278" width="20.7109375" style="18" customWidth="1"/>
    <col min="279" max="279" width="32.28515625" style="18" bestFit="1" customWidth="1"/>
    <col min="280" max="280" width="20.7109375" style="18" customWidth="1"/>
    <col min="281" max="281" width="22" style="18" customWidth="1"/>
    <col min="282" max="285" width="21.28515625" style="18" customWidth="1"/>
    <col min="286" max="286" width="22.28515625" style="18" customWidth="1"/>
    <col min="287" max="288" width="11.42578125" style="18"/>
    <col min="289" max="289" width="14.85546875" style="18" bestFit="1" customWidth="1"/>
    <col min="290" max="514" width="11.42578125" style="18"/>
    <col min="515" max="515" width="34.42578125" style="18" customWidth="1"/>
    <col min="516" max="517" width="19.42578125" style="18" bestFit="1" customWidth="1"/>
    <col min="518" max="518" width="19.7109375" style="18" customWidth="1"/>
    <col min="519" max="520" width="20.42578125" style="18" customWidth="1"/>
    <col min="521" max="522" width="19.7109375" style="18" customWidth="1"/>
    <col min="523" max="523" width="25.28515625" style="18" customWidth="1"/>
    <col min="524" max="524" width="26" style="18" customWidth="1"/>
    <col min="525" max="525" width="22.28515625" style="18" customWidth="1"/>
    <col min="526" max="526" width="24.85546875" style="18" customWidth="1"/>
    <col min="527" max="527" width="21.140625" style="18" customWidth="1"/>
    <col min="528" max="528" width="21.42578125" style="18" customWidth="1"/>
    <col min="529" max="529" width="27.85546875" style="18" customWidth="1"/>
    <col min="530" max="530" width="23.42578125" style="18" customWidth="1"/>
    <col min="531" max="531" width="21.42578125" style="18" customWidth="1"/>
    <col min="532" max="534" width="20.7109375" style="18" customWidth="1"/>
    <col min="535" max="535" width="32.28515625" style="18" bestFit="1" customWidth="1"/>
    <col min="536" max="536" width="20.7109375" style="18" customWidth="1"/>
    <col min="537" max="537" width="22" style="18" customWidth="1"/>
    <col min="538" max="541" width="21.28515625" style="18" customWidth="1"/>
    <col min="542" max="542" width="22.28515625" style="18" customWidth="1"/>
    <col min="543" max="544" width="11.42578125" style="18"/>
    <col min="545" max="545" width="14.85546875" style="18" bestFit="1" customWidth="1"/>
    <col min="546" max="770" width="11.42578125" style="18"/>
    <col min="771" max="771" width="34.42578125" style="18" customWidth="1"/>
    <col min="772" max="773" width="19.42578125" style="18" bestFit="1" customWidth="1"/>
    <col min="774" max="774" width="19.7109375" style="18" customWidth="1"/>
    <col min="775" max="776" width="20.42578125" style="18" customWidth="1"/>
    <col min="777" max="778" width="19.7109375" style="18" customWidth="1"/>
    <col min="779" max="779" width="25.28515625" style="18" customWidth="1"/>
    <col min="780" max="780" width="26" style="18" customWidth="1"/>
    <col min="781" max="781" width="22.28515625" style="18" customWidth="1"/>
    <col min="782" max="782" width="24.85546875" style="18" customWidth="1"/>
    <col min="783" max="783" width="21.140625" style="18" customWidth="1"/>
    <col min="784" max="784" width="21.42578125" style="18" customWidth="1"/>
    <col min="785" max="785" width="27.85546875" style="18" customWidth="1"/>
    <col min="786" max="786" width="23.42578125" style="18" customWidth="1"/>
    <col min="787" max="787" width="21.42578125" style="18" customWidth="1"/>
    <col min="788" max="790" width="20.7109375" style="18" customWidth="1"/>
    <col min="791" max="791" width="32.28515625" style="18" bestFit="1" customWidth="1"/>
    <col min="792" max="792" width="20.7109375" style="18" customWidth="1"/>
    <col min="793" max="793" width="22" style="18" customWidth="1"/>
    <col min="794" max="797" width="21.28515625" style="18" customWidth="1"/>
    <col min="798" max="798" width="22.28515625" style="18" customWidth="1"/>
    <col min="799" max="800" width="11.42578125" style="18"/>
    <col min="801" max="801" width="14.85546875" style="18" bestFit="1" customWidth="1"/>
    <col min="802" max="1026" width="11.42578125" style="18"/>
    <col min="1027" max="1027" width="34.42578125" style="18" customWidth="1"/>
    <col min="1028" max="1029" width="19.42578125" style="18" bestFit="1" customWidth="1"/>
    <col min="1030" max="1030" width="19.7109375" style="18" customWidth="1"/>
    <col min="1031" max="1032" width="20.42578125" style="18" customWidth="1"/>
    <col min="1033" max="1034" width="19.7109375" style="18" customWidth="1"/>
    <col min="1035" max="1035" width="25.28515625" style="18" customWidth="1"/>
    <col min="1036" max="1036" width="26" style="18" customWidth="1"/>
    <col min="1037" max="1037" width="22.28515625" style="18" customWidth="1"/>
    <col min="1038" max="1038" width="24.85546875" style="18" customWidth="1"/>
    <col min="1039" max="1039" width="21.140625" style="18" customWidth="1"/>
    <col min="1040" max="1040" width="21.42578125" style="18" customWidth="1"/>
    <col min="1041" max="1041" width="27.85546875" style="18" customWidth="1"/>
    <col min="1042" max="1042" width="23.42578125" style="18" customWidth="1"/>
    <col min="1043" max="1043" width="21.42578125" style="18" customWidth="1"/>
    <col min="1044" max="1046" width="20.7109375" style="18" customWidth="1"/>
    <col min="1047" max="1047" width="32.28515625" style="18" bestFit="1" customWidth="1"/>
    <col min="1048" max="1048" width="20.7109375" style="18" customWidth="1"/>
    <col min="1049" max="1049" width="22" style="18" customWidth="1"/>
    <col min="1050" max="1053" width="21.28515625" style="18" customWidth="1"/>
    <col min="1054" max="1054" width="22.28515625" style="18" customWidth="1"/>
    <col min="1055" max="1056" width="11.42578125" style="18"/>
    <col min="1057" max="1057" width="14.85546875" style="18" bestFit="1" customWidth="1"/>
    <col min="1058" max="1282" width="11.42578125" style="18"/>
    <col min="1283" max="1283" width="34.42578125" style="18" customWidth="1"/>
    <col min="1284" max="1285" width="19.42578125" style="18" bestFit="1" customWidth="1"/>
    <col min="1286" max="1286" width="19.7109375" style="18" customWidth="1"/>
    <col min="1287" max="1288" width="20.42578125" style="18" customWidth="1"/>
    <col min="1289" max="1290" width="19.7109375" style="18" customWidth="1"/>
    <col min="1291" max="1291" width="25.28515625" style="18" customWidth="1"/>
    <col min="1292" max="1292" width="26" style="18" customWidth="1"/>
    <col min="1293" max="1293" width="22.28515625" style="18" customWidth="1"/>
    <col min="1294" max="1294" width="24.85546875" style="18" customWidth="1"/>
    <col min="1295" max="1295" width="21.140625" style="18" customWidth="1"/>
    <col min="1296" max="1296" width="21.42578125" style="18" customWidth="1"/>
    <col min="1297" max="1297" width="27.85546875" style="18" customWidth="1"/>
    <col min="1298" max="1298" width="23.42578125" style="18" customWidth="1"/>
    <col min="1299" max="1299" width="21.42578125" style="18" customWidth="1"/>
    <col min="1300" max="1302" width="20.7109375" style="18" customWidth="1"/>
    <col min="1303" max="1303" width="32.28515625" style="18" bestFit="1" customWidth="1"/>
    <col min="1304" max="1304" width="20.7109375" style="18" customWidth="1"/>
    <col min="1305" max="1305" width="22" style="18" customWidth="1"/>
    <col min="1306" max="1309" width="21.28515625" style="18" customWidth="1"/>
    <col min="1310" max="1310" width="22.28515625" style="18" customWidth="1"/>
    <col min="1311" max="1312" width="11.42578125" style="18"/>
    <col min="1313" max="1313" width="14.85546875" style="18" bestFit="1" customWidth="1"/>
    <col min="1314" max="1538" width="11.42578125" style="18"/>
    <col min="1539" max="1539" width="34.42578125" style="18" customWidth="1"/>
    <col min="1540" max="1541" width="19.42578125" style="18" bestFit="1" customWidth="1"/>
    <col min="1542" max="1542" width="19.7109375" style="18" customWidth="1"/>
    <col min="1543" max="1544" width="20.42578125" style="18" customWidth="1"/>
    <col min="1545" max="1546" width="19.7109375" style="18" customWidth="1"/>
    <col min="1547" max="1547" width="25.28515625" style="18" customWidth="1"/>
    <col min="1548" max="1548" width="26" style="18" customWidth="1"/>
    <col min="1549" max="1549" width="22.28515625" style="18" customWidth="1"/>
    <col min="1550" max="1550" width="24.85546875" style="18" customWidth="1"/>
    <col min="1551" max="1551" width="21.140625" style="18" customWidth="1"/>
    <col min="1552" max="1552" width="21.42578125" style="18" customWidth="1"/>
    <col min="1553" max="1553" width="27.85546875" style="18" customWidth="1"/>
    <col min="1554" max="1554" width="23.42578125" style="18" customWidth="1"/>
    <col min="1555" max="1555" width="21.42578125" style="18" customWidth="1"/>
    <col min="1556" max="1558" width="20.7109375" style="18" customWidth="1"/>
    <col min="1559" max="1559" width="32.28515625" style="18" bestFit="1" customWidth="1"/>
    <col min="1560" max="1560" width="20.7109375" style="18" customWidth="1"/>
    <col min="1561" max="1561" width="22" style="18" customWidth="1"/>
    <col min="1562" max="1565" width="21.28515625" style="18" customWidth="1"/>
    <col min="1566" max="1566" width="22.28515625" style="18" customWidth="1"/>
    <col min="1567" max="1568" width="11.42578125" style="18"/>
    <col min="1569" max="1569" width="14.85546875" style="18" bestFit="1" customWidth="1"/>
    <col min="1570" max="1794" width="11.42578125" style="18"/>
    <col min="1795" max="1795" width="34.42578125" style="18" customWidth="1"/>
    <col min="1796" max="1797" width="19.42578125" style="18" bestFit="1" customWidth="1"/>
    <col min="1798" max="1798" width="19.7109375" style="18" customWidth="1"/>
    <col min="1799" max="1800" width="20.42578125" style="18" customWidth="1"/>
    <col min="1801" max="1802" width="19.7109375" style="18" customWidth="1"/>
    <col min="1803" max="1803" width="25.28515625" style="18" customWidth="1"/>
    <col min="1804" max="1804" width="26" style="18" customWidth="1"/>
    <col min="1805" max="1805" width="22.28515625" style="18" customWidth="1"/>
    <col min="1806" max="1806" width="24.85546875" style="18" customWidth="1"/>
    <col min="1807" max="1807" width="21.140625" style="18" customWidth="1"/>
    <col min="1808" max="1808" width="21.42578125" style="18" customWidth="1"/>
    <col min="1809" max="1809" width="27.85546875" style="18" customWidth="1"/>
    <col min="1810" max="1810" width="23.42578125" style="18" customWidth="1"/>
    <col min="1811" max="1811" width="21.42578125" style="18" customWidth="1"/>
    <col min="1812" max="1814" width="20.7109375" style="18" customWidth="1"/>
    <col min="1815" max="1815" width="32.28515625" style="18" bestFit="1" customWidth="1"/>
    <col min="1816" max="1816" width="20.7109375" style="18" customWidth="1"/>
    <col min="1817" max="1817" width="22" style="18" customWidth="1"/>
    <col min="1818" max="1821" width="21.28515625" style="18" customWidth="1"/>
    <col min="1822" max="1822" width="22.28515625" style="18" customWidth="1"/>
    <col min="1823" max="1824" width="11.42578125" style="18"/>
    <col min="1825" max="1825" width="14.85546875" style="18" bestFit="1" customWidth="1"/>
    <col min="1826" max="2050" width="11.42578125" style="18"/>
    <col min="2051" max="2051" width="34.42578125" style="18" customWidth="1"/>
    <col min="2052" max="2053" width="19.42578125" style="18" bestFit="1" customWidth="1"/>
    <col min="2054" max="2054" width="19.7109375" style="18" customWidth="1"/>
    <col min="2055" max="2056" width="20.42578125" style="18" customWidth="1"/>
    <col min="2057" max="2058" width="19.7109375" style="18" customWidth="1"/>
    <col min="2059" max="2059" width="25.28515625" style="18" customWidth="1"/>
    <col min="2060" max="2060" width="26" style="18" customWidth="1"/>
    <col min="2061" max="2061" width="22.28515625" style="18" customWidth="1"/>
    <col min="2062" max="2062" width="24.85546875" style="18" customWidth="1"/>
    <col min="2063" max="2063" width="21.140625" style="18" customWidth="1"/>
    <col min="2064" max="2064" width="21.42578125" style="18" customWidth="1"/>
    <col min="2065" max="2065" width="27.85546875" style="18" customWidth="1"/>
    <col min="2066" max="2066" width="23.42578125" style="18" customWidth="1"/>
    <col min="2067" max="2067" width="21.42578125" style="18" customWidth="1"/>
    <col min="2068" max="2070" width="20.7109375" style="18" customWidth="1"/>
    <col min="2071" max="2071" width="32.28515625" style="18" bestFit="1" customWidth="1"/>
    <col min="2072" max="2072" width="20.7109375" style="18" customWidth="1"/>
    <col min="2073" max="2073" width="22" style="18" customWidth="1"/>
    <col min="2074" max="2077" width="21.28515625" style="18" customWidth="1"/>
    <col min="2078" max="2078" width="22.28515625" style="18" customWidth="1"/>
    <col min="2079" max="2080" width="11.42578125" style="18"/>
    <col min="2081" max="2081" width="14.85546875" style="18" bestFit="1" customWidth="1"/>
    <col min="2082" max="2306" width="11.42578125" style="18"/>
    <col min="2307" max="2307" width="34.42578125" style="18" customWidth="1"/>
    <col min="2308" max="2309" width="19.42578125" style="18" bestFit="1" customWidth="1"/>
    <col min="2310" max="2310" width="19.7109375" style="18" customWidth="1"/>
    <col min="2311" max="2312" width="20.42578125" style="18" customWidth="1"/>
    <col min="2313" max="2314" width="19.7109375" style="18" customWidth="1"/>
    <col min="2315" max="2315" width="25.28515625" style="18" customWidth="1"/>
    <col min="2316" max="2316" width="26" style="18" customWidth="1"/>
    <col min="2317" max="2317" width="22.28515625" style="18" customWidth="1"/>
    <col min="2318" max="2318" width="24.85546875" style="18" customWidth="1"/>
    <col min="2319" max="2319" width="21.140625" style="18" customWidth="1"/>
    <col min="2320" max="2320" width="21.42578125" style="18" customWidth="1"/>
    <col min="2321" max="2321" width="27.85546875" style="18" customWidth="1"/>
    <col min="2322" max="2322" width="23.42578125" style="18" customWidth="1"/>
    <col min="2323" max="2323" width="21.42578125" style="18" customWidth="1"/>
    <col min="2324" max="2326" width="20.7109375" style="18" customWidth="1"/>
    <col min="2327" max="2327" width="32.28515625" style="18" bestFit="1" customWidth="1"/>
    <col min="2328" max="2328" width="20.7109375" style="18" customWidth="1"/>
    <col min="2329" max="2329" width="22" style="18" customWidth="1"/>
    <col min="2330" max="2333" width="21.28515625" style="18" customWidth="1"/>
    <col min="2334" max="2334" width="22.28515625" style="18" customWidth="1"/>
    <col min="2335" max="2336" width="11.42578125" style="18"/>
    <col min="2337" max="2337" width="14.85546875" style="18" bestFit="1" customWidth="1"/>
    <col min="2338" max="2562" width="11.42578125" style="18"/>
    <col min="2563" max="2563" width="34.42578125" style="18" customWidth="1"/>
    <col min="2564" max="2565" width="19.42578125" style="18" bestFit="1" customWidth="1"/>
    <col min="2566" max="2566" width="19.7109375" style="18" customWidth="1"/>
    <col min="2567" max="2568" width="20.42578125" style="18" customWidth="1"/>
    <col min="2569" max="2570" width="19.7109375" style="18" customWidth="1"/>
    <col min="2571" max="2571" width="25.28515625" style="18" customWidth="1"/>
    <col min="2572" max="2572" width="26" style="18" customWidth="1"/>
    <col min="2573" max="2573" width="22.28515625" style="18" customWidth="1"/>
    <col min="2574" max="2574" width="24.85546875" style="18" customWidth="1"/>
    <col min="2575" max="2575" width="21.140625" style="18" customWidth="1"/>
    <col min="2576" max="2576" width="21.42578125" style="18" customWidth="1"/>
    <col min="2577" max="2577" width="27.85546875" style="18" customWidth="1"/>
    <col min="2578" max="2578" width="23.42578125" style="18" customWidth="1"/>
    <col min="2579" max="2579" width="21.42578125" style="18" customWidth="1"/>
    <col min="2580" max="2582" width="20.7109375" style="18" customWidth="1"/>
    <col min="2583" max="2583" width="32.28515625" style="18" bestFit="1" customWidth="1"/>
    <col min="2584" max="2584" width="20.7109375" style="18" customWidth="1"/>
    <col min="2585" max="2585" width="22" style="18" customWidth="1"/>
    <col min="2586" max="2589" width="21.28515625" style="18" customWidth="1"/>
    <col min="2590" max="2590" width="22.28515625" style="18" customWidth="1"/>
    <col min="2591" max="2592" width="11.42578125" style="18"/>
    <col min="2593" max="2593" width="14.85546875" style="18" bestFit="1" customWidth="1"/>
    <col min="2594" max="2818" width="11.42578125" style="18"/>
    <col min="2819" max="2819" width="34.42578125" style="18" customWidth="1"/>
    <col min="2820" max="2821" width="19.42578125" style="18" bestFit="1" customWidth="1"/>
    <col min="2822" max="2822" width="19.7109375" style="18" customWidth="1"/>
    <col min="2823" max="2824" width="20.42578125" style="18" customWidth="1"/>
    <col min="2825" max="2826" width="19.7109375" style="18" customWidth="1"/>
    <col min="2827" max="2827" width="25.28515625" style="18" customWidth="1"/>
    <col min="2828" max="2828" width="26" style="18" customWidth="1"/>
    <col min="2829" max="2829" width="22.28515625" style="18" customWidth="1"/>
    <col min="2830" max="2830" width="24.85546875" style="18" customWidth="1"/>
    <col min="2831" max="2831" width="21.140625" style="18" customWidth="1"/>
    <col min="2832" max="2832" width="21.42578125" style="18" customWidth="1"/>
    <col min="2833" max="2833" width="27.85546875" style="18" customWidth="1"/>
    <col min="2834" max="2834" width="23.42578125" style="18" customWidth="1"/>
    <col min="2835" max="2835" width="21.42578125" style="18" customWidth="1"/>
    <col min="2836" max="2838" width="20.7109375" style="18" customWidth="1"/>
    <col min="2839" max="2839" width="32.28515625" style="18" bestFit="1" customWidth="1"/>
    <col min="2840" max="2840" width="20.7109375" style="18" customWidth="1"/>
    <col min="2841" max="2841" width="22" style="18" customWidth="1"/>
    <col min="2842" max="2845" width="21.28515625" style="18" customWidth="1"/>
    <col min="2846" max="2846" width="22.28515625" style="18" customWidth="1"/>
    <col min="2847" max="2848" width="11.42578125" style="18"/>
    <col min="2849" max="2849" width="14.85546875" style="18" bestFit="1" customWidth="1"/>
    <col min="2850" max="3074" width="11.42578125" style="18"/>
    <col min="3075" max="3075" width="34.42578125" style="18" customWidth="1"/>
    <col min="3076" max="3077" width="19.42578125" style="18" bestFit="1" customWidth="1"/>
    <col min="3078" max="3078" width="19.7109375" style="18" customWidth="1"/>
    <col min="3079" max="3080" width="20.42578125" style="18" customWidth="1"/>
    <col min="3081" max="3082" width="19.7109375" style="18" customWidth="1"/>
    <col min="3083" max="3083" width="25.28515625" style="18" customWidth="1"/>
    <col min="3084" max="3084" width="26" style="18" customWidth="1"/>
    <col min="3085" max="3085" width="22.28515625" style="18" customWidth="1"/>
    <col min="3086" max="3086" width="24.85546875" style="18" customWidth="1"/>
    <col min="3087" max="3087" width="21.140625" style="18" customWidth="1"/>
    <col min="3088" max="3088" width="21.42578125" style="18" customWidth="1"/>
    <col min="3089" max="3089" width="27.85546875" style="18" customWidth="1"/>
    <col min="3090" max="3090" width="23.42578125" style="18" customWidth="1"/>
    <col min="3091" max="3091" width="21.42578125" style="18" customWidth="1"/>
    <col min="3092" max="3094" width="20.7109375" style="18" customWidth="1"/>
    <col min="3095" max="3095" width="32.28515625" style="18" bestFit="1" customWidth="1"/>
    <col min="3096" max="3096" width="20.7109375" style="18" customWidth="1"/>
    <col min="3097" max="3097" width="22" style="18" customWidth="1"/>
    <col min="3098" max="3101" width="21.28515625" style="18" customWidth="1"/>
    <col min="3102" max="3102" width="22.28515625" style="18" customWidth="1"/>
    <col min="3103" max="3104" width="11.42578125" style="18"/>
    <col min="3105" max="3105" width="14.85546875" style="18" bestFit="1" customWidth="1"/>
    <col min="3106" max="3330" width="11.42578125" style="18"/>
    <col min="3331" max="3331" width="34.42578125" style="18" customWidth="1"/>
    <col min="3332" max="3333" width="19.42578125" style="18" bestFit="1" customWidth="1"/>
    <col min="3334" max="3334" width="19.7109375" style="18" customWidth="1"/>
    <col min="3335" max="3336" width="20.42578125" style="18" customWidth="1"/>
    <col min="3337" max="3338" width="19.7109375" style="18" customWidth="1"/>
    <col min="3339" max="3339" width="25.28515625" style="18" customWidth="1"/>
    <col min="3340" max="3340" width="26" style="18" customWidth="1"/>
    <col min="3341" max="3341" width="22.28515625" style="18" customWidth="1"/>
    <col min="3342" max="3342" width="24.85546875" style="18" customWidth="1"/>
    <col min="3343" max="3343" width="21.140625" style="18" customWidth="1"/>
    <col min="3344" max="3344" width="21.42578125" style="18" customWidth="1"/>
    <col min="3345" max="3345" width="27.85546875" style="18" customWidth="1"/>
    <col min="3346" max="3346" width="23.42578125" style="18" customWidth="1"/>
    <col min="3347" max="3347" width="21.42578125" style="18" customWidth="1"/>
    <col min="3348" max="3350" width="20.7109375" style="18" customWidth="1"/>
    <col min="3351" max="3351" width="32.28515625" style="18" bestFit="1" customWidth="1"/>
    <col min="3352" max="3352" width="20.7109375" style="18" customWidth="1"/>
    <col min="3353" max="3353" width="22" style="18" customWidth="1"/>
    <col min="3354" max="3357" width="21.28515625" style="18" customWidth="1"/>
    <col min="3358" max="3358" width="22.28515625" style="18" customWidth="1"/>
    <col min="3359" max="3360" width="11.42578125" style="18"/>
    <col min="3361" max="3361" width="14.85546875" style="18" bestFit="1" customWidth="1"/>
    <col min="3362" max="3586" width="11.42578125" style="18"/>
    <col min="3587" max="3587" width="34.42578125" style="18" customWidth="1"/>
    <col min="3588" max="3589" width="19.42578125" style="18" bestFit="1" customWidth="1"/>
    <col min="3590" max="3590" width="19.7109375" style="18" customWidth="1"/>
    <col min="3591" max="3592" width="20.42578125" style="18" customWidth="1"/>
    <col min="3593" max="3594" width="19.7109375" style="18" customWidth="1"/>
    <col min="3595" max="3595" width="25.28515625" style="18" customWidth="1"/>
    <col min="3596" max="3596" width="26" style="18" customWidth="1"/>
    <col min="3597" max="3597" width="22.28515625" style="18" customWidth="1"/>
    <col min="3598" max="3598" width="24.85546875" style="18" customWidth="1"/>
    <col min="3599" max="3599" width="21.140625" style="18" customWidth="1"/>
    <col min="3600" max="3600" width="21.42578125" style="18" customWidth="1"/>
    <col min="3601" max="3601" width="27.85546875" style="18" customWidth="1"/>
    <col min="3602" max="3602" width="23.42578125" style="18" customWidth="1"/>
    <col min="3603" max="3603" width="21.42578125" style="18" customWidth="1"/>
    <col min="3604" max="3606" width="20.7109375" style="18" customWidth="1"/>
    <col min="3607" max="3607" width="32.28515625" style="18" bestFit="1" customWidth="1"/>
    <col min="3608" max="3608" width="20.7109375" style="18" customWidth="1"/>
    <col min="3609" max="3609" width="22" style="18" customWidth="1"/>
    <col min="3610" max="3613" width="21.28515625" style="18" customWidth="1"/>
    <col min="3614" max="3614" width="22.28515625" style="18" customWidth="1"/>
    <col min="3615" max="3616" width="11.42578125" style="18"/>
    <col min="3617" max="3617" width="14.85546875" style="18" bestFit="1" customWidth="1"/>
    <col min="3618" max="3842" width="11.42578125" style="18"/>
    <col min="3843" max="3843" width="34.42578125" style="18" customWidth="1"/>
    <col min="3844" max="3845" width="19.42578125" style="18" bestFit="1" customWidth="1"/>
    <col min="3846" max="3846" width="19.7109375" style="18" customWidth="1"/>
    <col min="3847" max="3848" width="20.42578125" style="18" customWidth="1"/>
    <col min="3849" max="3850" width="19.7109375" style="18" customWidth="1"/>
    <col min="3851" max="3851" width="25.28515625" style="18" customWidth="1"/>
    <col min="3852" max="3852" width="26" style="18" customWidth="1"/>
    <col min="3853" max="3853" width="22.28515625" style="18" customWidth="1"/>
    <col min="3854" max="3854" width="24.85546875" style="18" customWidth="1"/>
    <col min="3855" max="3855" width="21.140625" style="18" customWidth="1"/>
    <col min="3856" max="3856" width="21.42578125" style="18" customWidth="1"/>
    <col min="3857" max="3857" width="27.85546875" style="18" customWidth="1"/>
    <col min="3858" max="3858" width="23.42578125" style="18" customWidth="1"/>
    <col min="3859" max="3859" width="21.42578125" style="18" customWidth="1"/>
    <col min="3860" max="3862" width="20.7109375" style="18" customWidth="1"/>
    <col min="3863" max="3863" width="32.28515625" style="18" bestFit="1" customWidth="1"/>
    <col min="3864" max="3864" width="20.7109375" style="18" customWidth="1"/>
    <col min="3865" max="3865" width="22" style="18" customWidth="1"/>
    <col min="3866" max="3869" width="21.28515625" style="18" customWidth="1"/>
    <col min="3870" max="3870" width="22.28515625" style="18" customWidth="1"/>
    <col min="3871" max="3872" width="11.42578125" style="18"/>
    <col min="3873" max="3873" width="14.85546875" style="18" bestFit="1" customWidth="1"/>
    <col min="3874" max="4098" width="11.42578125" style="18"/>
    <col min="4099" max="4099" width="34.42578125" style="18" customWidth="1"/>
    <col min="4100" max="4101" width="19.42578125" style="18" bestFit="1" customWidth="1"/>
    <col min="4102" max="4102" width="19.7109375" style="18" customWidth="1"/>
    <col min="4103" max="4104" width="20.42578125" style="18" customWidth="1"/>
    <col min="4105" max="4106" width="19.7109375" style="18" customWidth="1"/>
    <col min="4107" max="4107" width="25.28515625" style="18" customWidth="1"/>
    <col min="4108" max="4108" width="26" style="18" customWidth="1"/>
    <col min="4109" max="4109" width="22.28515625" style="18" customWidth="1"/>
    <col min="4110" max="4110" width="24.85546875" style="18" customWidth="1"/>
    <col min="4111" max="4111" width="21.140625" style="18" customWidth="1"/>
    <col min="4112" max="4112" width="21.42578125" style="18" customWidth="1"/>
    <col min="4113" max="4113" width="27.85546875" style="18" customWidth="1"/>
    <col min="4114" max="4114" width="23.42578125" style="18" customWidth="1"/>
    <col min="4115" max="4115" width="21.42578125" style="18" customWidth="1"/>
    <col min="4116" max="4118" width="20.7109375" style="18" customWidth="1"/>
    <col min="4119" max="4119" width="32.28515625" style="18" bestFit="1" customWidth="1"/>
    <col min="4120" max="4120" width="20.7109375" style="18" customWidth="1"/>
    <col min="4121" max="4121" width="22" style="18" customWidth="1"/>
    <col min="4122" max="4125" width="21.28515625" style="18" customWidth="1"/>
    <col min="4126" max="4126" width="22.28515625" style="18" customWidth="1"/>
    <col min="4127" max="4128" width="11.42578125" style="18"/>
    <col min="4129" max="4129" width="14.85546875" style="18" bestFit="1" customWidth="1"/>
    <col min="4130" max="4354" width="11.42578125" style="18"/>
    <col min="4355" max="4355" width="34.42578125" style="18" customWidth="1"/>
    <col min="4356" max="4357" width="19.42578125" style="18" bestFit="1" customWidth="1"/>
    <col min="4358" max="4358" width="19.7109375" style="18" customWidth="1"/>
    <col min="4359" max="4360" width="20.42578125" style="18" customWidth="1"/>
    <col min="4361" max="4362" width="19.7109375" style="18" customWidth="1"/>
    <col min="4363" max="4363" width="25.28515625" style="18" customWidth="1"/>
    <col min="4364" max="4364" width="26" style="18" customWidth="1"/>
    <col min="4365" max="4365" width="22.28515625" style="18" customWidth="1"/>
    <col min="4366" max="4366" width="24.85546875" style="18" customWidth="1"/>
    <col min="4367" max="4367" width="21.140625" style="18" customWidth="1"/>
    <col min="4368" max="4368" width="21.42578125" style="18" customWidth="1"/>
    <col min="4369" max="4369" width="27.85546875" style="18" customWidth="1"/>
    <col min="4370" max="4370" width="23.42578125" style="18" customWidth="1"/>
    <col min="4371" max="4371" width="21.42578125" style="18" customWidth="1"/>
    <col min="4372" max="4374" width="20.7109375" style="18" customWidth="1"/>
    <col min="4375" max="4375" width="32.28515625" style="18" bestFit="1" customWidth="1"/>
    <col min="4376" max="4376" width="20.7109375" style="18" customWidth="1"/>
    <col min="4377" max="4377" width="22" style="18" customWidth="1"/>
    <col min="4378" max="4381" width="21.28515625" style="18" customWidth="1"/>
    <col min="4382" max="4382" width="22.28515625" style="18" customWidth="1"/>
    <col min="4383" max="4384" width="11.42578125" style="18"/>
    <col min="4385" max="4385" width="14.85546875" style="18" bestFit="1" customWidth="1"/>
    <col min="4386" max="4610" width="11.42578125" style="18"/>
    <col min="4611" max="4611" width="34.42578125" style="18" customWidth="1"/>
    <col min="4612" max="4613" width="19.42578125" style="18" bestFit="1" customWidth="1"/>
    <col min="4614" max="4614" width="19.7109375" style="18" customWidth="1"/>
    <col min="4615" max="4616" width="20.42578125" style="18" customWidth="1"/>
    <col min="4617" max="4618" width="19.7109375" style="18" customWidth="1"/>
    <col min="4619" max="4619" width="25.28515625" style="18" customWidth="1"/>
    <col min="4620" max="4620" width="26" style="18" customWidth="1"/>
    <col min="4621" max="4621" width="22.28515625" style="18" customWidth="1"/>
    <col min="4622" max="4622" width="24.85546875" style="18" customWidth="1"/>
    <col min="4623" max="4623" width="21.140625" style="18" customWidth="1"/>
    <col min="4624" max="4624" width="21.42578125" style="18" customWidth="1"/>
    <col min="4625" max="4625" width="27.85546875" style="18" customWidth="1"/>
    <col min="4626" max="4626" width="23.42578125" style="18" customWidth="1"/>
    <col min="4627" max="4627" width="21.42578125" style="18" customWidth="1"/>
    <col min="4628" max="4630" width="20.7109375" style="18" customWidth="1"/>
    <col min="4631" max="4631" width="32.28515625" style="18" bestFit="1" customWidth="1"/>
    <col min="4632" max="4632" width="20.7109375" style="18" customWidth="1"/>
    <col min="4633" max="4633" width="22" style="18" customWidth="1"/>
    <col min="4634" max="4637" width="21.28515625" style="18" customWidth="1"/>
    <col min="4638" max="4638" width="22.28515625" style="18" customWidth="1"/>
    <col min="4639" max="4640" width="11.42578125" style="18"/>
    <col min="4641" max="4641" width="14.85546875" style="18" bestFit="1" customWidth="1"/>
    <col min="4642" max="4866" width="11.42578125" style="18"/>
    <col min="4867" max="4867" width="34.42578125" style="18" customWidth="1"/>
    <col min="4868" max="4869" width="19.42578125" style="18" bestFit="1" customWidth="1"/>
    <col min="4870" max="4870" width="19.7109375" style="18" customWidth="1"/>
    <col min="4871" max="4872" width="20.42578125" style="18" customWidth="1"/>
    <col min="4873" max="4874" width="19.7109375" style="18" customWidth="1"/>
    <col min="4875" max="4875" width="25.28515625" style="18" customWidth="1"/>
    <col min="4876" max="4876" width="26" style="18" customWidth="1"/>
    <col min="4877" max="4877" width="22.28515625" style="18" customWidth="1"/>
    <col min="4878" max="4878" width="24.85546875" style="18" customWidth="1"/>
    <col min="4879" max="4879" width="21.140625" style="18" customWidth="1"/>
    <col min="4880" max="4880" width="21.42578125" style="18" customWidth="1"/>
    <col min="4881" max="4881" width="27.85546875" style="18" customWidth="1"/>
    <col min="4882" max="4882" width="23.42578125" style="18" customWidth="1"/>
    <col min="4883" max="4883" width="21.42578125" style="18" customWidth="1"/>
    <col min="4884" max="4886" width="20.7109375" style="18" customWidth="1"/>
    <col min="4887" max="4887" width="32.28515625" style="18" bestFit="1" customWidth="1"/>
    <col min="4888" max="4888" width="20.7109375" style="18" customWidth="1"/>
    <col min="4889" max="4889" width="22" style="18" customWidth="1"/>
    <col min="4890" max="4893" width="21.28515625" style="18" customWidth="1"/>
    <col min="4894" max="4894" width="22.28515625" style="18" customWidth="1"/>
    <col min="4895" max="4896" width="11.42578125" style="18"/>
    <col min="4897" max="4897" width="14.85546875" style="18" bestFit="1" customWidth="1"/>
    <col min="4898" max="5122" width="11.42578125" style="18"/>
    <col min="5123" max="5123" width="34.42578125" style="18" customWidth="1"/>
    <col min="5124" max="5125" width="19.42578125" style="18" bestFit="1" customWidth="1"/>
    <col min="5126" max="5126" width="19.7109375" style="18" customWidth="1"/>
    <col min="5127" max="5128" width="20.42578125" style="18" customWidth="1"/>
    <col min="5129" max="5130" width="19.7109375" style="18" customWidth="1"/>
    <col min="5131" max="5131" width="25.28515625" style="18" customWidth="1"/>
    <col min="5132" max="5132" width="26" style="18" customWidth="1"/>
    <col min="5133" max="5133" width="22.28515625" style="18" customWidth="1"/>
    <col min="5134" max="5134" width="24.85546875" style="18" customWidth="1"/>
    <col min="5135" max="5135" width="21.140625" style="18" customWidth="1"/>
    <col min="5136" max="5136" width="21.42578125" style="18" customWidth="1"/>
    <col min="5137" max="5137" width="27.85546875" style="18" customWidth="1"/>
    <col min="5138" max="5138" width="23.42578125" style="18" customWidth="1"/>
    <col min="5139" max="5139" width="21.42578125" style="18" customWidth="1"/>
    <col min="5140" max="5142" width="20.7109375" style="18" customWidth="1"/>
    <col min="5143" max="5143" width="32.28515625" style="18" bestFit="1" customWidth="1"/>
    <col min="5144" max="5144" width="20.7109375" style="18" customWidth="1"/>
    <col min="5145" max="5145" width="22" style="18" customWidth="1"/>
    <col min="5146" max="5149" width="21.28515625" style="18" customWidth="1"/>
    <col min="5150" max="5150" width="22.28515625" style="18" customWidth="1"/>
    <col min="5151" max="5152" width="11.42578125" style="18"/>
    <col min="5153" max="5153" width="14.85546875" style="18" bestFit="1" customWidth="1"/>
    <col min="5154" max="5378" width="11.42578125" style="18"/>
    <col min="5379" max="5379" width="34.42578125" style="18" customWidth="1"/>
    <col min="5380" max="5381" width="19.42578125" style="18" bestFit="1" customWidth="1"/>
    <col min="5382" max="5382" width="19.7109375" style="18" customWidth="1"/>
    <col min="5383" max="5384" width="20.42578125" style="18" customWidth="1"/>
    <col min="5385" max="5386" width="19.7109375" style="18" customWidth="1"/>
    <col min="5387" max="5387" width="25.28515625" style="18" customWidth="1"/>
    <col min="5388" max="5388" width="26" style="18" customWidth="1"/>
    <col min="5389" max="5389" width="22.28515625" style="18" customWidth="1"/>
    <col min="5390" max="5390" width="24.85546875" style="18" customWidth="1"/>
    <col min="5391" max="5391" width="21.140625" style="18" customWidth="1"/>
    <col min="5392" max="5392" width="21.42578125" style="18" customWidth="1"/>
    <col min="5393" max="5393" width="27.85546875" style="18" customWidth="1"/>
    <col min="5394" max="5394" width="23.42578125" style="18" customWidth="1"/>
    <col min="5395" max="5395" width="21.42578125" style="18" customWidth="1"/>
    <col min="5396" max="5398" width="20.7109375" style="18" customWidth="1"/>
    <col min="5399" max="5399" width="32.28515625" style="18" bestFit="1" customWidth="1"/>
    <col min="5400" max="5400" width="20.7109375" style="18" customWidth="1"/>
    <col min="5401" max="5401" width="22" style="18" customWidth="1"/>
    <col min="5402" max="5405" width="21.28515625" style="18" customWidth="1"/>
    <col min="5406" max="5406" width="22.28515625" style="18" customWidth="1"/>
    <col min="5407" max="5408" width="11.42578125" style="18"/>
    <col min="5409" max="5409" width="14.85546875" style="18" bestFit="1" customWidth="1"/>
    <col min="5410" max="5634" width="11.42578125" style="18"/>
    <col min="5635" max="5635" width="34.42578125" style="18" customWidth="1"/>
    <col min="5636" max="5637" width="19.42578125" style="18" bestFit="1" customWidth="1"/>
    <col min="5638" max="5638" width="19.7109375" style="18" customWidth="1"/>
    <col min="5639" max="5640" width="20.42578125" style="18" customWidth="1"/>
    <col min="5641" max="5642" width="19.7109375" style="18" customWidth="1"/>
    <col min="5643" max="5643" width="25.28515625" style="18" customWidth="1"/>
    <col min="5644" max="5644" width="26" style="18" customWidth="1"/>
    <col min="5645" max="5645" width="22.28515625" style="18" customWidth="1"/>
    <col min="5646" max="5646" width="24.85546875" style="18" customWidth="1"/>
    <col min="5647" max="5647" width="21.140625" style="18" customWidth="1"/>
    <col min="5648" max="5648" width="21.42578125" style="18" customWidth="1"/>
    <col min="5649" max="5649" width="27.85546875" style="18" customWidth="1"/>
    <col min="5650" max="5650" width="23.42578125" style="18" customWidth="1"/>
    <col min="5651" max="5651" width="21.42578125" style="18" customWidth="1"/>
    <col min="5652" max="5654" width="20.7109375" style="18" customWidth="1"/>
    <col min="5655" max="5655" width="32.28515625" style="18" bestFit="1" customWidth="1"/>
    <col min="5656" max="5656" width="20.7109375" style="18" customWidth="1"/>
    <col min="5657" max="5657" width="22" style="18" customWidth="1"/>
    <col min="5658" max="5661" width="21.28515625" style="18" customWidth="1"/>
    <col min="5662" max="5662" width="22.28515625" style="18" customWidth="1"/>
    <col min="5663" max="5664" width="11.42578125" style="18"/>
    <col min="5665" max="5665" width="14.85546875" style="18" bestFit="1" customWidth="1"/>
    <col min="5666" max="5890" width="11.42578125" style="18"/>
    <col min="5891" max="5891" width="34.42578125" style="18" customWidth="1"/>
    <col min="5892" max="5893" width="19.42578125" style="18" bestFit="1" customWidth="1"/>
    <col min="5894" max="5894" width="19.7109375" style="18" customWidth="1"/>
    <col min="5895" max="5896" width="20.42578125" style="18" customWidth="1"/>
    <col min="5897" max="5898" width="19.7109375" style="18" customWidth="1"/>
    <col min="5899" max="5899" width="25.28515625" style="18" customWidth="1"/>
    <col min="5900" max="5900" width="26" style="18" customWidth="1"/>
    <col min="5901" max="5901" width="22.28515625" style="18" customWidth="1"/>
    <col min="5902" max="5902" width="24.85546875" style="18" customWidth="1"/>
    <col min="5903" max="5903" width="21.140625" style="18" customWidth="1"/>
    <col min="5904" max="5904" width="21.42578125" style="18" customWidth="1"/>
    <col min="5905" max="5905" width="27.85546875" style="18" customWidth="1"/>
    <col min="5906" max="5906" width="23.42578125" style="18" customWidth="1"/>
    <col min="5907" max="5907" width="21.42578125" style="18" customWidth="1"/>
    <col min="5908" max="5910" width="20.7109375" style="18" customWidth="1"/>
    <col min="5911" max="5911" width="32.28515625" style="18" bestFit="1" customWidth="1"/>
    <col min="5912" max="5912" width="20.7109375" style="18" customWidth="1"/>
    <col min="5913" max="5913" width="22" style="18" customWidth="1"/>
    <col min="5914" max="5917" width="21.28515625" style="18" customWidth="1"/>
    <col min="5918" max="5918" width="22.28515625" style="18" customWidth="1"/>
    <col min="5919" max="5920" width="11.42578125" style="18"/>
    <col min="5921" max="5921" width="14.85546875" style="18" bestFit="1" customWidth="1"/>
    <col min="5922" max="6146" width="11.42578125" style="18"/>
    <col min="6147" max="6147" width="34.42578125" style="18" customWidth="1"/>
    <col min="6148" max="6149" width="19.42578125" style="18" bestFit="1" customWidth="1"/>
    <col min="6150" max="6150" width="19.7109375" style="18" customWidth="1"/>
    <col min="6151" max="6152" width="20.42578125" style="18" customWidth="1"/>
    <col min="6153" max="6154" width="19.7109375" style="18" customWidth="1"/>
    <col min="6155" max="6155" width="25.28515625" style="18" customWidth="1"/>
    <col min="6156" max="6156" width="26" style="18" customWidth="1"/>
    <col min="6157" max="6157" width="22.28515625" style="18" customWidth="1"/>
    <col min="6158" max="6158" width="24.85546875" style="18" customWidth="1"/>
    <col min="6159" max="6159" width="21.140625" style="18" customWidth="1"/>
    <col min="6160" max="6160" width="21.42578125" style="18" customWidth="1"/>
    <col min="6161" max="6161" width="27.85546875" style="18" customWidth="1"/>
    <col min="6162" max="6162" width="23.42578125" style="18" customWidth="1"/>
    <col min="6163" max="6163" width="21.42578125" style="18" customWidth="1"/>
    <col min="6164" max="6166" width="20.7109375" style="18" customWidth="1"/>
    <col min="6167" max="6167" width="32.28515625" style="18" bestFit="1" customWidth="1"/>
    <col min="6168" max="6168" width="20.7109375" style="18" customWidth="1"/>
    <col min="6169" max="6169" width="22" style="18" customWidth="1"/>
    <col min="6170" max="6173" width="21.28515625" style="18" customWidth="1"/>
    <col min="6174" max="6174" width="22.28515625" style="18" customWidth="1"/>
    <col min="6175" max="6176" width="11.42578125" style="18"/>
    <col min="6177" max="6177" width="14.85546875" style="18" bestFit="1" customWidth="1"/>
    <col min="6178" max="6402" width="11.42578125" style="18"/>
    <col min="6403" max="6403" width="34.42578125" style="18" customWidth="1"/>
    <col min="6404" max="6405" width="19.42578125" style="18" bestFit="1" customWidth="1"/>
    <col min="6406" max="6406" width="19.7109375" style="18" customWidth="1"/>
    <col min="6407" max="6408" width="20.42578125" style="18" customWidth="1"/>
    <col min="6409" max="6410" width="19.7109375" style="18" customWidth="1"/>
    <col min="6411" max="6411" width="25.28515625" style="18" customWidth="1"/>
    <col min="6412" max="6412" width="26" style="18" customWidth="1"/>
    <col min="6413" max="6413" width="22.28515625" style="18" customWidth="1"/>
    <col min="6414" max="6414" width="24.85546875" style="18" customWidth="1"/>
    <col min="6415" max="6415" width="21.140625" style="18" customWidth="1"/>
    <col min="6416" max="6416" width="21.42578125" style="18" customWidth="1"/>
    <col min="6417" max="6417" width="27.85546875" style="18" customWidth="1"/>
    <col min="6418" max="6418" width="23.42578125" style="18" customWidth="1"/>
    <col min="6419" max="6419" width="21.42578125" style="18" customWidth="1"/>
    <col min="6420" max="6422" width="20.7109375" style="18" customWidth="1"/>
    <col min="6423" max="6423" width="32.28515625" style="18" bestFit="1" customWidth="1"/>
    <col min="6424" max="6424" width="20.7109375" style="18" customWidth="1"/>
    <col min="6425" max="6425" width="22" style="18" customWidth="1"/>
    <col min="6426" max="6429" width="21.28515625" style="18" customWidth="1"/>
    <col min="6430" max="6430" width="22.28515625" style="18" customWidth="1"/>
    <col min="6431" max="6432" width="11.42578125" style="18"/>
    <col min="6433" max="6433" width="14.85546875" style="18" bestFit="1" customWidth="1"/>
    <col min="6434" max="6658" width="11.42578125" style="18"/>
    <col min="6659" max="6659" width="34.42578125" style="18" customWidth="1"/>
    <col min="6660" max="6661" width="19.42578125" style="18" bestFit="1" customWidth="1"/>
    <col min="6662" max="6662" width="19.7109375" style="18" customWidth="1"/>
    <col min="6663" max="6664" width="20.42578125" style="18" customWidth="1"/>
    <col min="6665" max="6666" width="19.7109375" style="18" customWidth="1"/>
    <col min="6667" max="6667" width="25.28515625" style="18" customWidth="1"/>
    <col min="6668" max="6668" width="26" style="18" customWidth="1"/>
    <col min="6669" max="6669" width="22.28515625" style="18" customWidth="1"/>
    <col min="6670" max="6670" width="24.85546875" style="18" customWidth="1"/>
    <col min="6671" max="6671" width="21.140625" style="18" customWidth="1"/>
    <col min="6672" max="6672" width="21.42578125" style="18" customWidth="1"/>
    <col min="6673" max="6673" width="27.85546875" style="18" customWidth="1"/>
    <col min="6674" max="6674" width="23.42578125" style="18" customWidth="1"/>
    <col min="6675" max="6675" width="21.42578125" style="18" customWidth="1"/>
    <col min="6676" max="6678" width="20.7109375" style="18" customWidth="1"/>
    <col min="6679" max="6679" width="32.28515625" style="18" bestFit="1" customWidth="1"/>
    <col min="6680" max="6680" width="20.7109375" style="18" customWidth="1"/>
    <col min="6681" max="6681" width="22" style="18" customWidth="1"/>
    <col min="6682" max="6685" width="21.28515625" style="18" customWidth="1"/>
    <col min="6686" max="6686" width="22.28515625" style="18" customWidth="1"/>
    <col min="6687" max="6688" width="11.42578125" style="18"/>
    <col min="6689" max="6689" width="14.85546875" style="18" bestFit="1" customWidth="1"/>
    <col min="6690" max="6914" width="11.42578125" style="18"/>
    <col min="6915" max="6915" width="34.42578125" style="18" customWidth="1"/>
    <col min="6916" max="6917" width="19.42578125" style="18" bestFit="1" customWidth="1"/>
    <col min="6918" max="6918" width="19.7109375" style="18" customWidth="1"/>
    <col min="6919" max="6920" width="20.42578125" style="18" customWidth="1"/>
    <col min="6921" max="6922" width="19.7109375" style="18" customWidth="1"/>
    <col min="6923" max="6923" width="25.28515625" style="18" customWidth="1"/>
    <col min="6924" max="6924" width="26" style="18" customWidth="1"/>
    <col min="6925" max="6925" width="22.28515625" style="18" customWidth="1"/>
    <col min="6926" max="6926" width="24.85546875" style="18" customWidth="1"/>
    <col min="6927" max="6927" width="21.140625" style="18" customWidth="1"/>
    <col min="6928" max="6928" width="21.42578125" style="18" customWidth="1"/>
    <col min="6929" max="6929" width="27.85546875" style="18" customWidth="1"/>
    <col min="6930" max="6930" width="23.42578125" style="18" customWidth="1"/>
    <col min="6931" max="6931" width="21.42578125" style="18" customWidth="1"/>
    <col min="6932" max="6934" width="20.7109375" style="18" customWidth="1"/>
    <col min="6935" max="6935" width="32.28515625" style="18" bestFit="1" customWidth="1"/>
    <col min="6936" max="6936" width="20.7109375" style="18" customWidth="1"/>
    <col min="6937" max="6937" width="22" style="18" customWidth="1"/>
    <col min="6938" max="6941" width="21.28515625" style="18" customWidth="1"/>
    <col min="6942" max="6942" width="22.28515625" style="18" customWidth="1"/>
    <col min="6943" max="6944" width="11.42578125" style="18"/>
    <col min="6945" max="6945" width="14.85546875" style="18" bestFit="1" customWidth="1"/>
    <col min="6946" max="7170" width="11.42578125" style="18"/>
    <col min="7171" max="7171" width="34.42578125" style="18" customWidth="1"/>
    <col min="7172" max="7173" width="19.42578125" style="18" bestFit="1" customWidth="1"/>
    <col min="7174" max="7174" width="19.7109375" style="18" customWidth="1"/>
    <col min="7175" max="7176" width="20.42578125" style="18" customWidth="1"/>
    <col min="7177" max="7178" width="19.7109375" style="18" customWidth="1"/>
    <col min="7179" max="7179" width="25.28515625" style="18" customWidth="1"/>
    <col min="7180" max="7180" width="26" style="18" customWidth="1"/>
    <col min="7181" max="7181" width="22.28515625" style="18" customWidth="1"/>
    <col min="7182" max="7182" width="24.85546875" style="18" customWidth="1"/>
    <col min="7183" max="7183" width="21.140625" style="18" customWidth="1"/>
    <col min="7184" max="7184" width="21.42578125" style="18" customWidth="1"/>
    <col min="7185" max="7185" width="27.85546875" style="18" customWidth="1"/>
    <col min="7186" max="7186" width="23.42578125" style="18" customWidth="1"/>
    <col min="7187" max="7187" width="21.42578125" style="18" customWidth="1"/>
    <col min="7188" max="7190" width="20.7109375" style="18" customWidth="1"/>
    <col min="7191" max="7191" width="32.28515625" style="18" bestFit="1" customWidth="1"/>
    <col min="7192" max="7192" width="20.7109375" style="18" customWidth="1"/>
    <col min="7193" max="7193" width="22" style="18" customWidth="1"/>
    <col min="7194" max="7197" width="21.28515625" style="18" customWidth="1"/>
    <col min="7198" max="7198" width="22.28515625" style="18" customWidth="1"/>
    <col min="7199" max="7200" width="11.42578125" style="18"/>
    <col min="7201" max="7201" width="14.85546875" style="18" bestFit="1" customWidth="1"/>
    <col min="7202" max="7426" width="11.42578125" style="18"/>
    <col min="7427" max="7427" width="34.42578125" style="18" customWidth="1"/>
    <col min="7428" max="7429" width="19.42578125" style="18" bestFit="1" customWidth="1"/>
    <col min="7430" max="7430" width="19.7109375" style="18" customWidth="1"/>
    <col min="7431" max="7432" width="20.42578125" style="18" customWidth="1"/>
    <col min="7433" max="7434" width="19.7109375" style="18" customWidth="1"/>
    <col min="7435" max="7435" width="25.28515625" style="18" customWidth="1"/>
    <col min="7436" max="7436" width="26" style="18" customWidth="1"/>
    <col min="7437" max="7437" width="22.28515625" style="18" customWidth="1"/>
    <col min="7438" max="7438" width="24.85546875" style="18" customWidth="1"/>
    <col min="7439" max="7439" width="21.140625" style="18" customWidth="1"/>
    <col min="7440" max="7440" width="21.42578125" style="18" customWidth="1"/>
    <col min="7441" max="7441" width="27.85546875" style="18" customWidth="1"/>
    <col min="7442" max="7442" width="23.42578125" style="18" customWidth="1"/>
    <col min="7443" max="7443" width="21.42578125" style="18" customWidth="1"/>
    <col min="7444" max="7446" width="20.7109375" style="18" customWidth="1"/>
    <col min="7447" max="7447" width="32.28515625" style="18" bestFit="1" customWidth="1"/>
    <col min="7448" max="7448" width="20.7109375" style="18" customWidth="1"/>
    <col min="7449" max="7449" width="22" style="18" customWidth="1"/>
    <col min="7450" max="7453" width="21.28515625" style="18" customWidth="1"/>
    <col min="7454" max="7454" width="22.28515625" style="18" customWidth="1"/>
    <col min="7455" max="7456" width="11.42578125" style="18"/>
    <col min="7457" max="7457" width="14.85546875" style="18" bestFit="1" customWidth="1"/>
    <col min="7458" max="7682" width="11.42578125" style="18"/>
    <col min="7683" max="7683" width="34.42578125" style="18" customWidth="1"/>
    <col min="7684" max="7685" width="19.42578125" style="18" bestFit="1" customWidth="1"/>
    <col min="7686" max="7686" width="19.7109375" style="18" customWidth="1"/>
    <col min="7687" max="7688" width="20.42578125" style="18" customWidth="1"/>
    <col min="7689" max="7690" width="19.7109375" style="18" customWidth="1"/>
    <col min="7691" max="7691" width="25.28515625" style="18" customWidth="1"/>
    <col min="7692" max="7692" width="26" style="18" customWidth="1"/>
    <col min="7693" max="7693" width="22.28515625" style="18" customWidth="1"/>
    <col min="7694" max="7694" width="24.85546875" style="18" customWidth="1"/>
    <col min="7695" max="7695" width="21.140625" style="18" customWidth="1"/>
    <col min="7696" max="7696" width="21.42578125" style="18" customWidth="1"/>
    <col min="7697" max="7697" width="27.85546875" style="18" customWidth="1"/>
    <col min="7698" max="7698" width="23.42578125" style="18" customWidth="1"/>
    <col min="7699" max="7699" width="21.42578125" style="18" customWidth="1"/>
    <col min="7700" max="7702" width="20.7109375" style="18" customWidth="1"/>
    <col min="7703" max="7703" width="32.28515625" style="18" bestFit="1" customWidth="1"/>
    <col min="7704" max="7704" width="20.7109375" style="18" customWidth="1"/>
    <col min="7705" max="7705" width="22" style="18" customWidth="1"/>
    <col min="7706" max="7709" width="21.28515625" style="18" customWidth="1"/>
    <col min="7710" max="7710" width="22.28515625" style="18" customWidth="1"/>
    <col min="7711" max="7712" width="11.42578125" style="18"/>
    <col min="7713" max="7713" width="14.85546875" style="18" bestFit="1" customWidth="1"/>
    <col min="7714" max="7938" width="11.42578125" style="18"/>
    <col min="7939" max="7939" width="34.42578125" style="18" customWidth="1"/>
    <col min="7940" max="7941" width="19.42578125" style="18" bestFit="1" customWidth="1"/>
    <col min="7942" max="7942" width="19.7109375" style="18" customWidth="1"/>
    <col min="7943" max="7944" width="20.42578125" style="18" customWidth="1"/>
    <col min="7945" max="7946" width="19.7109375" style="18" customWidth="1"/>
    <col min="7947" max="7947" width="25.28515625" style="18" customWidth="1"/>
    <col min="7948" max="7948" width="26" style="18" customWidth="1"/>
    <col min="7949" max="7949" width="22.28515625" style="18" customWidth="1"/>
    <col min="7950" max="7950" width="24.85546875" style="18" customWidth="1"/>
    <col min="7951" max="7951" width="21.140625" style="18" customWidth="1"/>
    <col min="7952" max="7952" width="21.42578125" style="18" customWidth="1"/>
    <col min="7953" max="7953" width="27.85546875" style="18" customWidth="1"/>
    <col min="7954" max="7954" width="23.42578125" style="18" customWidth="1"/>
    <col min="7955" max="7955" width="21.42578125" style="18" customWidth="1"/>
    <col min="7956" max="7958" width="20.7109375" style="18" customWidth="1"/>
    <col min="7959" max="7959" width="32.28515625" style="18" bestFit="1" customWidth="1"/>
    <col min="7960" max="7960" width="20.7109375" style="18" customWidth="1"/>
    <col min="7961" max="7961" width="22" style="18" customWidth="1"/>
    <col min="7962" max="7965" width="21.28515625" style="18" customWidth="1"/>
    <col min="7966" max="7966" width="22.28515625" style="18" customWidth="1"/>
    <col min="7967" max="7968" width="11.42578125" style="18"/>
    <col min="7969" max="7969" width="14.85546875" style="18" bestFit="1" customWidth="1"/>
    <col min="7970" max="8194" width="11.42578125" style="18"/>
    <col min="8195" max="8195" width="34.42578125" style="18" customWidth="1"/>
    <col min="8196" max="8197" width="19.42578125" style="18" bestFit="1" customWidth="1"/>
    <col min="8198" max="8198" width="19.7109375" style="18" customWidth="1"/>
    <col min="8199" max="8200" width="20.42578125" style="18" customWidth="1"/>
    <col min="8201" max="8202" width="19.7109375" style="18" customWidth="1"/>
    <col min="8203" max="8203" width="25.28515625" style="18" customWidth="1"/>
    <col min="8204" max="8204" width="26" style="18" customWidth="1"/>
    <col min="8205" max="8205" width="22.28515625" style="18" customWidth="1"/>
    <col min="8206" max="8206" width="24.85546875" style="18" customWidth="1"/>
    <col min="8207" max="8207" width="21.140625" style="18" customWidth="1"/>
    <col min="8208" max="8208" width="21.42578125" style="18" customWidth="1"/>
    <col min="8209" max="8209" width="27.85546875" style="18" customWidth="1"/>
    <col min="8210" max="8210" width="23.42578125" style="18" customWidth="1"/>
    <col min="8211" max="8211" width="21.42578125" style="18" customWidth="1"/>
    <col min="8212" max="8214" width="20.7109375" style="18" customWidth="1"/>
    <col min="8215" max="8215" width="32.28515625" style="18" bestFit="1" customWidth="1"/>
    <col min="8216" max="8216" width="20.7109375" style="18" customWidth="1"/>
    <col min="8217" max="8217" width="22" style="18" customWidth="1"/>
    <col min="8218" max="8221" width="21.28515625" style="18" customWidth="1"/>
    <col min="8222" max="8222" width="22.28515625" style="18" customWidth="1"/>
    <col min="8223" max="8224" width="11.42578125" style="18"/>
    <col min="8225" max="8225" width="14.85546875" style="18" bestFit="1" customWidth="1"/>
    <col min="8226" max="8450" width="11.42578125" style="18"/>
    <col min="8451" max="8451" width="34.42578125" style="18" customWidth="1"/>
    <col min="8452" max="8453" width="19.42578125" style="18" bestFit="1" customWidth="1"/>
    <col min="8454" max="8454" width="19.7109375" style="18" customWidth="1"/>
    <col min="8455" max="8456" width="20.42578125" style="18" customWidth="1"/>
    <col min="8457" max="8458" width="19.7109375" style="18" customWidth="1"/>
    <col min="8459" max="8459" width="25.28515625" style="18" customWidth="1"/>
    <col min="8460" max="8460" width="26" style="18" customWidth="1"/>
    <col min="8461" max="8461" width="22.28515625" style="18" customWidth="1"/>
    <col min="8462" max="8462" width="24.85546875" style="18" customWidth="1"/>
    <col min="8463" max="8463" width="21.140625" style="18" customWidth="1"/>
    <col min="8464" max="8464" width="21.42578125" style="18" customWidth="1"/>
    <col min="8465" max="8465" width="27.85546875" style="18" customWidth="1"/>
    <col min="8466" max="8466" width="23.42578125" style="18" customWidth="1"/>
    <col min="8467" max="8467" width="21.42578125" style="18" customWidth="1"/>
    <col min="8468" max="8470" width="20.7109375" style="18" customWidth="1"/>
    <col min="8471" max="8471" width="32.28515625" style="18" bestFit="1" customWidth="1"/>
    <col min="8472" max="8472" width="20.7109375" style="18" customWidth="1"/>
    <col min="8473" max="8473" width="22" style="18" customWidth="1"/>
    <col min="8474" max="8477" width="21.28515625" style="18" customWidth="1"/>
    <col min="8478" max="8478" width="22.28515625" style="18" customWidth="1"/>
    <col min="8479" max="8480" width="11.42578125" style="18"/>
    <col min="8481" max="8481" width="14.85546875" style="18" bestFit="1" customWidth="1"/>
    <col min="8482" max="8706" width="11.42578125" style="18"/>
    <col min="8707" max="8707" width="34.42578125" style="18" customWidth="1"/>
    <col min="8708" max="8709" width="19.42578125" style="18" bestFit="1" customWidth="1"/>
    <col min="8710" max="8710" width="19.7109375" style="18" customWidth="1"/>
    <col min="8711" max="8712" width="20.42578125" style="18" customWidth="1"/>
    <col min="8713" max="8714" width="19.7109375" style="18" customWidth="1"/>
    <col min="8715" max="8715" width="25.28515625" style="18" customWidth="1"/>
    <col min="8716" max="8716" width="26" style="18" customWidth="1"/>
    <col min="8717" max="8717" width="22.28515625" style="18" customWidth="1"/>
    <col min="8718" max="8718" width="24.85546875" style="18" customWidth="1"/>
    <col min="8719" max="8719" width="21.140625" style="18" customWidth="1"/>
    <col min="8720" max="8720" width="21.42578125" style="18" customWidth="1"/>
    <col min="8721" max="8721" width="27.85546875" style="18" customWidth="1"/>
    <col min="8722" max="8722" width="23.42578125" style="18" customWidth="1"/>
    <col min="8723" max="8723" width="21.42578125" style="18" customWidth="1"/>
    <col min="8724" max="8726" width="20.7109375" style="18" customWidth="1"/>
    <col min="8727" max="8727" width="32.28515625" style="18" bestFit="1" customWidth="1"/>
    <col min="8728" max="8728" width="20.7109375" style="18" customWidth="1"/>
    <col min="8729" max="8729" width="22" style="18" customWidth="1"/>
    <col min="8730" max="8733" width="21.28515625" style="18" customWidth="1"/>
    <col min="8734" max="8734" width="22.28515625" style="18" customWidth="1"/>
    <col min="8735" max="8736" width="11.42578125" style="18"/>
    <col min="8737" max="8737" width="14.85546875" style="18" bestFit="1" customWidth="1"/>
    <col min="8738" max="8962" width="11.42578125" style="18"/>
    <col min="8963" max="8963" width="34.42578125" style="18" customWidth="1"/>
    <col min="8964" max="8965" width="19.42578125" style="18" bestFit="1" customWidth="1"/>
    <col min="8966" max="8966" width="19.7109375" style="18" customWidth="1"/>
    <col min="8967" max="8968" width="20.42578125" style="18" customWidth="1"/>
    <col min="8969" max="8970" width="19.7109375" style="18" customWidth="1"/>
    <col min="8971" max="8971" width="25.28515625" style="18" customWidth="1"/>
    <col min="8972" max="8972" width="26" style="18" customWidth="1"/>
    <col min="8973" max="8973" width="22.28515625" style="18" customWidth="1"/>
    <col min="8974" max="8974" width="24.85546875" style="18" customWidth="1"/>
    <col min="8975" max="8975" width="21.140625" style="18" customWidth="1"/>
    <col min="8976" max="8976" width="21.42578125" style="18" customWidth="1"/>
    <col min="8977" max="8977" width="27.85546875" style="18" customWidth="1"/>
    <col min="8978" max="8978" width="23.42578125" style="18" customWidth="1"/>
    <col min="8979" max="8979" width="21.42578125" style="18" customWidth="1"/>
    <col min="8980" max="8982" width="20.7109375" style="18" customWidth="1"/>
    <col min="8983" max="8983" width="32.28515625" style="18" bestFit="1" customWidth="1"/>
    <col min="8984" max="8984" width="20.7109375" style="18" customWidth="1"/>
    <col min="8985" max="8985" width="22" style="18" customWidth="1"/>
    <col min="8986" max="8989" width="21.28515625" style="18" customWidth="1"/>
    <col min="8990" max="8990" width="22.28515625" style="18" customWidth="1"/>
    <col min="8991" max="8992" width="11.42578125" style="18"/>
    <col min="8993" max="8993" width="14.85546875" style="18" bestFit="1" customWidth="1"/>
    <col min="8994" max="9218" width="11.42578125" style="18"/>
    <col min="9219" max="9219" width="34.42578125" style="18" customWidth="1"/>
    <col min="9220" max="9221" width="19.42578125" style="18" bestFit="1" customWidth="1"/>
    <col min="9222" max="9222" width="19.7109375" style="18" customWidth="1"/>
    <col min="9223" max="9224" width="20.42578125" style="18" customWidth="1"/>
    <col min="9225" max="9226" width="19.7109375" style="18" customWidth="1"/>
    <col min="9227" max="9227" width="25.28515625" style="18" customWidth="1"/>
    <col min="9228" max="9228" width="26" style="18" customWidth="1"/>
    <col min="9229" max="9229" width="22.28515625" style="18" customWidth="1"/>
    <col min="9230" max="9230" width="24.85546875" style="18" customWidth="1"/>
    <col min="9231" max="9231" width="21.140625" style="18" customWidth="1"/>
    <col min="9232" max="9232" width="21.42578125" style="18" customWidth="1"/>
    <col min="9233" max="9233" width="27.85546875" style="18" customWidth="1"/>
    <col min="9234" max="9234" width="23.42578125" style="18" customWidth="1"/>
    <col min="9235" max="9235" width="21.42578125" style="18" customWidth="1"/>
    <col min="9236" max="9238" width="20.7109375" style="18" customWidth="1"/>
    <col min="9239" max="9239" width="32.28515625" style="18" bestFit="1" customWidth="1"/>
    <col min="9240" max="9240" width="20.7109375" style="18" customWidth="1"/>
    <col min="9241" max="9241" width="22" style="18" customWidth="1"/>
    <col min="9242" max="9245" width="21.28515625" style="18" customWidth="1"/>
    <col min="9246" max="9246" width="22.28515625" style="18" customWidth="1"/>
    <col min="9247" max="9248" width="11.42578125" style="18"/>
    <col min="9249" max="9249" width="14.85546875" style="18" bestFit="1" customWidth="1"/>
    <col min="9250" max="9474" width="11.42578125" style="18"/>
    <col min="9475" max="9475" width="34.42578125" style="18" customWidth="1"/>
    <col min="9476" max="9477" width="19.42578125" style="18" bestFit="1" customWidth="1"/>
    <col min="9478" max="9478" width="19.7109375" style="18" customWidth="1"/>
    <col min="9479" max="9480" width="20.42578125" style="18" customWidth="1"/>
    <col min="9481" max="9482" width="19.7109375" style="18" customWidth="1"/>
    <col min="9483" max="9483" width="25.28515625" style="18" customWidth="1"/>
    <col min="9484" max="9484" width="26" style="18" customWidth="1"/>
    <col min="9485" max="9485" width="22.28515625" style="18" customWidth="1"/>
    <col min="9486" max="9486" width="24.85546875" style="18" customWidth="1"/>
    <col min="9487" max="9487" width="21.140625" style="18" customWidth="1"/>
    <col min="9488" max="9488" width="21.42578125" style="18" customWidth="1"/>
    <col min="9489" max="9489" width="27.85546875" style="18" customWidth="1"/>
    <col min="9490" max="9490" width="23.42578125" style="18" customWidth="1"/>
    <col min="9491" max="9491" width="21.42578125" style="18" customWidth="1"/>
    <col min="9492" max="9494" width="20.7109375" style="18" customWidth="1"/>
    <col min="9495" max="9495" width="32.28515625" style="18" bestFit="1" customWidth="1"/>
    <col min="9496" max="9496" width="20.7109375" style="18" customWidth="1"/>
    <col min="9497" max="9497" width="22" style="18" customWidth="1"/>
    <col min="9498" max="9501" width="21.28515625" style="18" customWidth="1"/>
    <col min="9502" max="9502" width="22.28515625" style="18" customWidth="1"/>
    <col min="9503" max="9504" width="11.42578125" style="18"/>
    <col min="9505" max="9505" width="14.85546875" style="18" bestFit="1" customWidth="1"/>
    <col min="9506" max="9730" width="11.42578125" style="18"/>
    <col min="9731" max="9731" width="34.42578125" style="18" customWidth="1"/>
    <col min="9732" max="9733" width="19.42578125" style="18" bestFit="1" customWidth="1"/>
    <col min="9734" max="9734" width="19.7109375" style="18" customWidth="1"/>
    <col min="9735" max="9736" width="20.42578125" style="18" customWidth="1"/>
    <col min="9737" max="9738" width="19.7109375" style="18" customWidth="1"/>
    <col min="9739" max="9739" width="25.28515625" style="18" customWidth="1"/>
    <col min="9740" max="9740" width="26" style="18" customWidth="1"/>
    <col min="9741" max="9741" width="22.28515625" style="18" customWidth="1"/>
    <col min="9742" max="9742" width="24.85546875" style="18" customWidth="1"/>
    <col min="9743" max="9743" width="21.140625" style="18" customWidth="1"/>
    <col min="9744" max="9744" width="21.42578125" style="18" customWidth="1"/>
    <col min="9745" max="9745" width="27.85546875" style="18" customWidth="1"/>
    <col min="9746" max="9746" width="23.42578125" style="18" customWidth="1"/>
    <col min="9747" max="9747" width="21.42578125" style="18" customWidth="1"/>
    <col min="9748" max="9750" width="20.7109375" style="18" customWidth="1"/>
    <col min="9751" max="9751" width="32.28515625" style="18" bestFit="1" customWidth="1"/>
    <col min="9752" max="9752" width="20.7109375" style="18" customWidth="1"/>
    <col min="9753" max="9753" width="22" style="18" customWidth="1"/>
    <col min="9754" max="9757" width="21.28515625" style="18" customWidth="1"/>
    <col min="9758" max="9758" width="22.28515625" style="18" customWidth="1"/>
    <col min="9759" max="9760" width="11.42578125" style="18"/>
    <col min="9761" max="9761" width="14.85546875" style="18" bestFit="1" customWidth="1"/>
    <col min="9762" max="9986" width="11.42578125" style="18"/>
    <col min="9987" max="9987" width="34.42578125" style="18" customWidth="1"/>
    <col min="9988" max="9989" width="19.42578125" style="18" bestFit="1" customWidth="1"/>
    <col min="9990" max="9990" width="19.7109375" style="18" customWidth="1"/>
    <col min="9991" max="9992" width="20.42578125" style="18" customWidth="1"/>
    <col min="9993" max="9994" width="19.7109375" style="18" customWidth="1"/>
    <col min="9995" max="9995" width="25.28515625" style="18" customWidth="1"/>
    <col min="9996" max="9996" width="26" style="18" customWidth="1"/>
    <col min="9997" max="9997" width="22.28515625" style="18" customWidth="1"/>
    <col min="9998" max="9998" width="24.85546875" style="18" customWidth="1"/>
    <col min="9999" max="9999" width="21.140625" style="18" customWidth="1"/>
    <col min="10000" max="10000" width="21.42578125" style="18" customWidth="1"/>
    <col min="10001" max="10001" width="27.85546875" style="18" customWidth="1"/>
    <col min="10002" max="10002" width="23.42578125" style="18" customWidth="1"/>
    <col min="10003" max="10003" width="21.42578125" style="18" customWidth="1"/>
    <col min="10004" max="10006" width="20.7109375" style="18" customWidth="1"/>
    <col min="10007" max="10007" width="32.28515625" style="18" bestFit="1" customWidth="1"/>
    <col min="10008" max="10008" width="20.7109375" style="18" customWidth="1"/>
    <col min="10009" max="10009" width="22" style="18" customWidth="1"/>
    <col min="10010" max="10013" width="21.28515625" style="18" customWidth="1"/>
    <col min="10014" max="10014" width="22.28515625" style="18" customWidth="1"/>
    <col min="10015" max="10016" width="11.42578125" style="18"/>
    <col min="10017" max="10017" width="14.85546875" style="18" bestFit="1" customWidth="1"/>
    <col min="10018" max="10242" width="11.42578125" style="18"/>
    <col min="10243" max="10243" width="34.42578125" style="18" customWidth="1"/>
    <col min="10244" max="10245" width="19.42578125" style="18" bestFit="1" customWidth="1"/>
    <col min="10246" max="10246" width="19.7109375" style="18" customWidth="1"/>
    <col min="10247" max="10248" width="20.42578125" style="18" customWidth="1"/>
    <col min="10249" max="10250" width="19.7109375" style="18" customWidth="1"/>
    <col min="10251" max="10251" width="25.28515625" style="18" customWidth="1"/>
    <col min="10252" max="10252" width="26" style="18" customWidth="1"/>
    <col min="10253" max="10253" width="22.28515625" style="18" customWidth="1"/>
    <col min="10254" max="10254" width="24.85546875" style="18" customWidth="1"/>
    <col min="10255" max="10255" width="21.140625" style="18" customWidth="1"/>
    <col min="10256" max="10256" width="21.42578125" style="18" customWidth="1"/>
    <col min="10257" max="10257" width="27.85546875" style="18" customWidth="1"/>
    <col min="10258" max="10258" width="23.42578125" style="18" customWidth="1"/>
    <col min="10259" max="10259" width="21.42578125" style="18" customWidth="1"/>
    <col min="10260" max="10262" width="20.7109375" style="18" customWidth="1"/>
    <col min="10263" max="10263" width="32.28515625" style="18" bestFit="1" customWidth="1"/>
    <col min="10264" max="10264" width="20.7109375" style="18" customWidth="1"/>
    <col min="10265" max="10265" width="22" style="18" customWidth="1"/>
    <col min="10266" max="10269" width="21.28515625" style="18" customWidth="1"/>
    <col min="10270" max="10270" width="22.28515625" style="18" customWidth="1"/>
    <col min="10271" max="10272" width="11.42578125" style="18"/>
    <col min="10273" max="10273" width="14.85546875" style="18" bestFit="1" customWidth="1"/>
    <col min="10274" max="10498" width="11.42578125" style="18"/>
    <col min="10499" max="10499" width="34.42578125" style="18" customWidth="1"/>
    <col min="10500" max="10501" width="19.42578125" style="18" bestFit="1" customWidth="1"/>
    <col min="10502" max="10502" width="19.7109375" style="18" customWidth="1"/>
    <col min="10503" max="10504" width="20.42578125" style="18" customWidth="1"/>
    <col min="10505" max="10506" width="19.7109375" style="18" customWidth="1"/>
    <col min="10507" max="10507" width="25.28515625" style="18" customWidth="1"/>
    <col min="10508" max="10508" width="26" style="18" customWidth="1"/>
    <col min="10509" max="10509" width="22.28515625" style="18" customWidth="1"/>
    <col min="10510" max="10510" width="24.85546875" style="18" customWidth="1"/>
    <col min="10511" max="10511" width="21.140625" style="18" customWidth="1"/>
    <col min="10512" max="10512" width="21.42578125" style="18" customWidth="1"/>
    <col min="10513" max="10513" width="27.85546875" style="18" customWidth="1"/>
    <col min="10514" max="10514" width="23.42578125" style="18" customWidth="1"/>
    <col min="10515" max="10515" width="21.42578125" style="18" customWidth="1"/>
    <col min="10516" max="10518" width="20.7109375" style="18" customWidth="1"/>
    <col min="10519" max="10519" width="32.28515625" style="18" bestFit="1" customWidth="1"/>
    <col min="10520" max="10520" width="20.7109375" style="18" customWidth="1"/>
    <col min="10521" max="10521" width="22" style="18" customWidth="1"/>
    <col min="10522" max="10525" width="21.28515625" style="18" customWidth="1"/>
    <col min="10526" max="10526" width="22.28515625" style="18" customWidth="1"/>
    <col min="10527" max="10528" width="11.42578125" style="18"/>
    <col min="10529" max="10529" width="14.85546875" style="18" bestFit="1" customWidth="1"/>
    <col min="10530" max="10754" width="11.42578125" style="18"/>
    <col min="10755" max="10755" width="34.42578125" style="18" customWidth="1"/>
    <col min="10756" max="10757" width="19.42578125" style="18" bestFit="1" customWidth="1"/>
    <col min="10758" max="10758" width="19.7109375" style="18" customWidth="1"/>
    <col min="10759" max="10760" width="20.42578125" style="18" customWidth="1"/>
    <col min="10761" max="10762" width="19.7109375" style="18" customWidth="1"/>
    <col min="10763" max="10763" width="25.28515625" style="18" customWidth="1"/>
    <col min="10764" max="10764" width="26" style="18" customWidth="1"/>
    <col min="10765" max="10765" width="22.28515625" style="18" customWidth="1"/>
    <col min="10766" max="10766" width="24.85546875" style="18" customWidth="1"/>
    <col min="10767" max="10767" width="21.140625" style="18" customWidth="1"/>
    <col min="10768" max="10768" width="21.42578125" style="18" customWidth="1"/>
    <col min="10769" max="10769" width="27.85546875" style="18" customWidth="1"/>
    <col min="10770" max="10770" width="23.42578125" style="18" customWidth="1"/>
    <col min="10771" max="10771" width="21.42578125" style="18" customWidth="1"/>
    <col min="10772" max="10774" width="20.7109375" style="18" customWidth="1"/>
    <col min="10775" max="10775" width="32.28515625" style="18" bestFit="1" customWidth="1"/>
    <col min="10776" max="10776" width="20.7109375" style="18" customWidth="1"/>
    <col min="10777" max="10777" width="22" style="18" customWidth="1"/>
    <col min="10778" max="10781" width="21.28515625" style="18" customWidth="1"/>
    <col min="10782" max="10782" width="22.28515625" style="18" customWidth="1"/>
    <col min="10783" max="10784" width="11.42578125" style="18"/>
    <col min="10785" max="10785" width="14.85546875" style="18" bestFit="1" customWidth="1"/>
    <col min="10786" max="11010" width="11.42578125" style="18"/>
    <col min="11011" max="11011" width="34.42578125" style="18" customWidth="1"/>
    <col min="11012" max="11013" width="19.42578125" style="18" bestFit="1" customWidth="1"/>
    <col min="11014" max="11014" width="19.7109375" style="18" customWidth="1"/>
    <col min="11015" max="11016" width="20.42578125" style="18" customWidth="1"/>
    <col min="11017" max="11018" width="19.7109375" style="18" customWidth="1"/>
    <col min="11019" max="11019" width="25.28515625" style="18" customWidth="1"/>
    <col min="11020" max="11020" width="26" style="18" customWidth="1"/>
    <col min="11021" max="11021" width="22.28515625" style="18" customWidth="1"/>
    <col min="11022" max="11022" width="24.85546875" style="18" customWidth="1"/>
    <col min="11023" max="11023" width="21.140625" style="18" customWidth="1"/>
    <col min="11024" max="11024" width="21.42578125" style="18" customWidth="1"/>
    <col min="11025" max="11025" width="27.85546875" style="18" customWidth="1"/>
    <col min="11026" max="11026" width="23.42578125" style="18" customWidth="1"/>
    <col min="11027" max="11027" width="21.42578125" style="18" customWidth="1"/>
    <col min="11028" max="11030" width="20.7109375" style="18" customWidth="1"/>
    <col min="11031" max="11031" width="32.28515625" style="18" bestFit="1" customWidth="1"/>
    <col min="11032" max="11032" width="20.7109375" style="18" customWidth="1"/>
    <col min="11033" max="11033" width="22" style="18" customWidth="1"/>
    <col min="11034" max="11037" width="21.28515625" style="18" customWidth="1"/>
    <col min="11038" max="11038" width="22.28515625" style="18" customWidth="1"/>
    <col min="11039" max="11040" width="11.42578125" style="18"/>
    <col min="11041" max="11041" width="14.85546875" style="18" bestFit="1" customWidth="1"/>
    <col min="11042" max="11266" width="11.42578125" style="18"/>
    <col min="11267" max="11267" width="34.42578125" style="18" customWidth="1"/>
    <col min="11268" max="11269" width="19.42578125" style="18" bestFit="1" customWidth="1"/>
    <col min="11270" max="11270" width="19.7109375" style="18" customWidth="1"/>
    <col min="11271" max="11272" width="20.42578125" style="18" customWidth="1"/>
    <col min="11273" max="11274" width="19.7109375" style="18" customWidth="1"/>
    <col min="11275" max="11275" width="25.28515625" style="18" customWidth="1"/>
    <col min="11276" max="11276" width="26" style="18" customWidth="1"/>
    <col min="11277" max="11277" width="22.28515625" style="18" customWidth="1"/>
    <col min="11278" max="11278" width="24.85546875" style="18" customWidth="1"/>
    <col min="11279" max="11279" width="21.140625" style="18" customWidth="1"/>
    <col min="11280" max="11280" width="21.42578125" style="18" customWidth="1"/>
    <col min="11281" max="11281" width="27.85546875" style="18" customWidth="1"/>
    <col min="11282" max="11282" width="23.42578125" style="18" customWidth="1"/>
    <col min="11283" max="11283" width="21.42578125" style="18" customWidth="1"/>
    <col min="11284" max="11286" width="20.7109375" style="18" customWidth="1"/>
    <col min="11287" max="11287" width="32.28515625" style="18" bestFit="1" customWidth="1"/>
    <col min="11288" max="11288" width="20.7109375" style="18" customWidth="1"/>
    <col min="11289" max="11289" width="22" style="18" customWidth="1"/>
    <col min="11290" max="11293" width="21.28515625" style="18" customWidth="1"/>
    <col min="11294" max="11294" width="22.28515625" style="18" customWidth="1"/>
    <col min="11295" max="11296" width="11.42578125" style="18"/>
    <col min="11297" max="11297" width="14.85546875" style="18" bestFit="1" customWidth="1"/>
    <col min="11298" max="11522" width="11.42578125" style="18"/>
    <col min="11523" max="11523" width="34.42578125" style="18" customWidth="1"/>
    <col min="11524" max="11525" width="19.42578125" style="18" bestFit="1" customWidth="1"/>
    <col min="11526" max="11526" width="19.7109375" style="18" customWidth="1"/>
    <col min="11527" max="11528" width="20.42578125" style="18" customWidth="1"/>
    <col min="11529" max="11530" width="19.7109375" style="18" customWidth="1"/>
    <col min="11531" max="11531" width="25.28515625" style="18" customWidth="1"/>
    <col min="11532" max="11532" width="26" style="18" customWidth="1"/>
    <col min="11533" max="11533" width="22.28515625" style="18" customWidth="1"/>
    <col min="11534" max="11534" width="24.85546875" style="18" customWidth="1"/>
    <col min="11535" max="11535" width="21.140625" style="18" customWidth="1"/>
    <col min="11536" max="11536" width="21.42578125" style="18" customWidth="1"/>
    <col min="11537" max="11537" width="27.85546875" style="18" customWidth="1"/>
    <col min="11538" max="11538" width="23.42578125" style="18" customWidth="1"/>
    <col min="11539" max="11539" width="21.42578125" style="18" customWidth="1"/>
    <col min="11540" max="11542" width="20.7109375" style="18" customWidth="1"/>
    <col min="11543" max="11543" width="32.28515625" style="18" bestFit="1" customWidth="1"/>
    <col min="11544" max="11544" width="20.7109375" style="18" customWidth="1"/>
    <col min="11545" max="11545" width="22" style="18" customWidth="1"/>
    <col min="11546" max="11549" width="21.28515625" style="18" customWidth="1"/>
    <col min="11550" max="11550" width="22.28515625" style="18" customWidth="1"/>
    <col min="11551" max="11552" width="11.42578125" style="18"/>
    <col min="11553" max="11553" width="14.85546875" style="18" bestFit="1" customWidth="1"/>
    <col min="11554" max="11778" width="11.42578125" style="18"/>
    <col min="11779" max="11779" width="34.42578125" style="18" customWidth="1"/>
    <col min="11780" max="11781" width="19.42578125" style="18" bestFit="1" customWidth="1"/>
    <col min="11782" max="11782" width="19.7109375" style="18" customWidth="1"/>
    <col min="11783" max="11784" width="20.42578125" style="18" customWidth="1"/>
    <col min="11785" max="11786" width="19.7109375" style="18" customWidth="1"/>
    <col min="11787" max="11787" width="25.28515625" style="18" customWidth="1"/>
    <col min="11788" max="11788" width="26" style="18" customWidth="1"/>
    <col min="11789" max="11789" width="22.28515625" style="18" customWidth="1"/>
    <col min="11790" max="11790" width="24.85546875" style="18" customWidth="1"/>
    <col min="11791" max="11791" width="21.140625" style="18" customWidth="1"/>
    <col min="11792" max="11792" width="21.42578125" style="18" customWidth="1"/>
    <col min="11793" max="11793" width="27.85546875" style="18" customWidth="1"/>
    <col min="11794" max="11794" width="23.42578125" style="18" customWidth="1"/>
    <col min="11795" max="11795" width="21.42578125" style="18" customWidth="1"/>
    <col min="11796" max="11798" width="20.7109375" style="18" customWidth="1"/>
    <col min="11799" max="11799" width="32.28515625" style="18" bestFit="1" customWidth="1"/>
    <col min="11800" max="11800" width="20.7109375" style="18" customWidth="1"/>
    <col min="11801" max="11801" width="22" style="18" customWidth="1"/>
    <col min="11802" max="11805" width="21.28515625" style="18" customWidth="1"/>
    <col min="11806" max="11806" width="22.28515625" style="18" customWidth="1"/>
    <col min="11807" max="11808" width="11.42578125" style="18"/>
    <col min="11809" max="11809" width="14.85546875" style="18" bestFit="1" customWidth="1"/>
    <col min="11810" max="12034" width="11.42578125" style="18"/>
    <col min="12035" max="12035" width="34.42578125" style="18" customWidth="1"/>
    <col min="12036" max="12037" width="19.42578125" style="18" bestFit="1" customWidth="1"/>
    <col min="12038" max="12038" width="19.7109375" style="18" customWidth="1"/>
    <col min="12039" max="12040" width="20.42578125" style="18" customWidth="1"/>
    <col min="12041" max="12042" width="19.7109375" style="18" customWidth="1"/>
    <col min="12043" max="12043" width="25.28515625" style="18" customWidth="1"/>
    <col min="12044" max="12044" width="26" style="18" customWidth="1"/>
    <col min="12045" max="12045" width="22.28515625" style="18" customWidth="1"/>
    <col min="12046" max="12046" width="24.85546875" style="18" customWidth="1"/>
    <col min="12047" max="12047" width="21.140625" style="18" customWidth="1"/>
    <col min="12048" max="12048" width="21.42578125" style="18" customWidth="1"/>
    <col min="12049" max="12049" width="27.85546875" style="18" customWidth="1"/>
    <col min="12050" max="12050" width="23.42578125" style="18" customWidth="1"/>
    <col min="12051" max="12051" width="21.42578125" style="18" customWidth="1"/>
    <col min="12052" max="12054" width="20.7109375" style="18" customWidth="1"/>
    <col min="12055" max="12055" width="32.28515625" style="18" bestFit="1" customWidth="1"/>
    <col min="12056" max="12056" width="20.7109375" style="18" customWidth="1"/>
    <col min="12057" max="12057" width="22" style="18" customWidth="1"/>
    <col min="12058" max="12061" width="21.28515625" style="18" customWidth="1"/>
    <col min="12062" max="12062" width="22.28515625" style="18" customWidth="1"/>
    <col min="12063" max="12064" width="11.42578125" style="18"/>
    <col min="12065" max="12065" width="14.85546875" style="18" bestFit="1" customWidth="1"/>
    <col min="12066" max="12290" width="11.42578125" style="18"/>
    <col min="12291" max="12291" width="34.42578125" style="18" customWidth="1"/>
    <col min="12292" max="12293" width="19.42578125" style="18" bestFit="1" customWidth="1"/>
    <col min="12294" max="12294" width="19.7109375" style="18" customWidth="1"/>
    <col min="12295" max="12296" width="20.42578125" style="18" customWidth="1"/>
    <col min="12297" max="12298" width="19.7109375" style="18" customWidth="1"/>
    <col min="12299" max="12299" width="25.28515625" style="18" customWidth="1"/>
    <col min="12300" max="12300" width="26" style="18" customWidth="1"/>
    <col min="12301" max="12301" width="22.28515625" style="18" customWidth="1"/>
    <col min="12302" max="12302" width="24.85546875" style="18" customWidth="1"/>
    <col min="12303" max="12303" width="21.140625" style="18" customWidth="1"/>
    <col min="12304" max="12304" width="21.42578125" style="18" customWidth="1"/>
    <col min="12305" max="12305" width="27.85546875" style="18" customWidth="1"/>
    <col min="12306" max="12306" width="23.42578125" style="18" customWidth="1"/>
    <col min="12307" max="12307" width="21.42578125" style="18" customWidth="1"/>
    <col min="12308" max="12310" width="20.7109375" style="18" customWidth="1"/>
    <col min="12311" max="12311" width="32.28515625" style="18" bestFit="1" customWidth="1"/>
    <col min="12312" max="12312" width="20.7109375" style="18" customWidth="1"/>
    <col min="12313" max="12313" width="22" style="18" customWidth="1"/>
    <col min="12314" max="12317" width="21.28515625" style="18" customWidth="1"/>
    <col min="12318" max="12318" width="22.28515625" style="18" customWidth="1"/>
    <col min="12319" max="12320" width="11.42578125" style="18"/>
    <col min="12321" max="12321" width="14.85546875" style="18" bestFit="1" customWidth="1"/>
    <col min="12322" max="12546" width="11.42578125" style="18"/>
    <col min="12547" max="12547" width="34.42578125" style="18" customWidth="1"/>
    <col min="12548" max="12549" width="19.42578125" style="18" bestFit="1" customWidth="1"/>
    <col min="12550" max="12550" width="19.7109375" style="18" customWidth="1"/>
    <col min="12551" max="12552" width="20.42578125" style="18" customWidth="1"/>
    <col min="12553" max="12554" width="19.7109375" style="18" customWidth="1"/>
    <col min="12555" max="12555" width="25.28515625" style="18" customWidth="1"/>
    <col min="12556" max="12556" width="26" style="18" customWidth="1"/>
    <col min="12557" max="12557" width="22.28515625" style="18" customWidth="1"/>
    <col min="12558" max="12558" width="24.85546875" style="18" customWidth="1"/>
    <col min="12559" max="12559" width="21.140625" style="18" customWidth="1"/>
    <col min="12560" max="12560" width="21.42578125" style="18" customWidth="1"/>
    <col min="12561" max="12561" width="27.85546875" style="18" customWidth="1"/>
    <col min="12562" max="12562" width="23.42578125" style="18" customWidth="1"/>
    <col min="12563" max="12563" width="21.42578125" style="18" customWidth="1"/>
    <col min="12564" max="12566" width="20.7109375" style="18" customWidth="1"/>
    <col min="12567" max="12567" width="32.28515625" style="18" bestFit="1" customWidth="1"/>
    <col min="12568" max="12568" width="20.7109375" style="18" customWidth="1"/>
    <col min="12569" max="12569" width="22" style="18" customWidth="1"/>
    <col min="12570" max="12573" width="21.28515625" style="18" customWidth="1"/>
    <col min="12574" max="12574" width="22.28515625" style="18" customWidth="1"/>
    <col min="12575" max="12576" width="11.42578125" style="18"/>
    <col min="12577" max="12577" width="14.85546875" style="18" bestFit="1" customWidth="1"/>
    <col min="12578" max="12802" width="11.42578125" style="18"/>
    <col min="12803" max="12803" width="34.42578125" style="18" customWidth="1"/>
    <col min="12804" max="12805" width="19.42578125" style="18" bestFit="1" customWidth="1"/>
    <col min="12806" max="12806" width="19.7109375" style="18" customWidth="1"/>
    <col min="12807" max="12808" width="20.42578125" style="18" customWidth="1"/>
    <col min="12809" max="12810" width="19.7109375" style="18" customWidth="1"/>
    <col min="12811" max="12811" width="25.28515625" style="18" customWidth="1"/>
    <col min="12812" max="12812" width="26" style="18" customWidth="1"/>
    <col min="12813" max="12813" width="22.28515625" style="18" customWidth="1"/>
    <col min="12814" max="12814" width="24.85546875" style="18" customWidth="1"/>
    <col min="12815" max="12815" width="21.140625" style="18" customWidth="1"/>
    <col min="12816" max="12816" width="21.42578125" style="18" customWidth="1"/>
    <col min="12817" max="12817" width="27.85546875" style="18" customWidth="1"/>
    <col min="12818" max="12818" width="23.42578125" style="18" customWidth="1"/>
    <col min="12819" max="12819" width="21.42578125" style="18" customWidth="1"/>
    <col min="12820" max="12822" width="20.7109375" style="18" customWidth="1"/>
    <col min="12823" max="12823" width="32.28515625" style="18" bestFit="1" customWidth="1"/>
    <col min="12824" max="12824" width="20.7109375" style="18" customWidth="1"/>
    <col min="12825" max="12825" width="22" style="18" customWidth="1"/>
    <col min="12826" max="12829" width="21.28515625" style="18" customWidth="1"/>
    <col min="12830" max="12830" width="22.28515625" style="18" customWidth="1"/>
    <col min="12831" max="12832" width="11.42578125" style="18"/>
    <col min="12833" max="12833" width="14.85546875" style="18" bestFit="1" customWidth="1"/>
    <col min="12834" max="13058" width="11.42578125" style="18"/>
    <col min="13059" max="13059" width="34.42578125" style="18" customWidth="1"/>
    <col min="13060" max="13061" width="19.42578125" style="18" bestFit="1" customWidth="1"/>
    <col min="13062" max="13062" width="19.7109375" style="18" customWidth="1"/>
    <col min="13063" max="13064" width="20.42578125" style="18" customWidth="1"/>
    <col min="13065" max="13066" width="19.7109375" style="18" customWidth="1"/>
    <col min="13067" max="13067" width="25.28515625" style="18" customWidth="1"/>
    <col min="13068" max="13068" width="26" style="18" customWidth="1"/>
    <col min="13069" max="13069" width="22.28515625" style="18" customWidth="1"/>
    <col min="13070" max="13070" width="24.85546875" style="18" customWidth="1"/>
    <col min="13071" max="13071" width="21.140625" style="18" customWidth="1"/>
    <col min="13072" max="13072" width="21.42578125" style="18" customWidth="1"/>
    <col min="13073" max="13073" width="27.85546875" style="18" customWidth="1"/>
    <col min="13074" max="13074" width="23.42578125" style="18" customWidth="1"/>
    <col min="13075" max="13075" width="21.42578125" style="18" customWidth="1"/>
    <col min="13076" max="13078" width="20.7109375" style="18" customWidth="1"/>
    <col min="13079" max="13079" width="32.28515625" style="18" bestFit="1" customWidth="1"/>
    <col min="13080" max="13080" width="20.7109375" style="18" customWidth="1"/>
    <col min="13081" max="13081" width="22" style="18" customWidth="1"/>
    <col min="13082" max="13085" width="21.28515625" style="18" customWidth="1"/>
    <col min="13086" max="13086" width="22.28515625" style="18" customWidth="1"/>
    <col min="13087" max="13088" width="11.42578125" style="18"/>
    <col min="13089" max="13089" width="14.85546875" style="18" bestFit="1" customWidth="1"/>
    <col min="13090" max="13314" width="11.42578125" style="18"/>
    <col min="13315" max="13315" width="34.42578125" style="18" customWidth="1"/>
    <col min="13316" max="13317" width="19.42578125" style="18" bestFit="1" customWidth="1"/>
    <col min="13318" max="13318" width="19.7109375" style="18" customWidth="1"/>
    <col min="13319" max="13320" width="20.42578125" style="18" customWidth="1"/>
    <col min="13321" max="13322" width="19.7109375" style="18" customWidth="1"/>
    <col min="13323" max="13323" width="25.28515625" style="18" customWidth="1"/>
    <col min="13324" max="13324" width="26" style="18" customWidth="1"/>
    <col min="13325" max="13325" width="22.28515625" style="18" customWidth="1"/>
    <col min="13326" max="13326" width="24.85546875" style="18" customWidth="1"/>
    <col min="13327" max="13327" width="21.140625" style="18" customWidth="1"/>
    <col min="13328" max="13328" width="21.42578125" style="18" customWidth="1"/>
    <col min="13329" max="13329" width="27.85546875" style="18" customWidth="1"/>
    <col min="13330" max="13330" width="23.42578125" style="18" customWidth="1"/>
    <col min="13331" max="13331" width="21.42578125" style="18" customWidth="1"/>
    <col min="13332" max="13334" width="20.7109375" style="18" customWidth="1"/>
    <col min="13335" max="13335" width="32.28515625" style="18" bestFit="1" customWidth="1"/>
    <col min="13336" max="13336" width="20.7109375" style="18" customWidth="1"/>
    <col min="13337" max="13337" width="22" style="18" customWidth="1"/>
    <col min="13338" max="13341" width="21.28515625" style="18" customWidth="1"/>
    <col min="13342" max="13342" width="22.28515625" style="18" customWidth="1"/>
    <col min="13343" max="13344" width="11.42578125" style="18"/>
    <col min="13345" max="13345" width="14.85546875" style="18" bestFit="1" customWidth="1"/>
    <col min="13346" max="13570" width="11.42578125" style="18"/>
    <col min="13571" max="13571" width="34.42578125" style="18" customWidth="1"/>
    <col min="13572" max="13573" width="19.42578125" style="18" bestFit="1" customWidth="1"/>
    <col min="13574" max="13574" width="19.7109375" style="18" customWidth="1"/>
    <col min="13575" max="13576" width="20.42578125" style="18" customWidth="1"/>
    <col min="13577" max="13578" width="19.7109375" style="18" customWidth="1"/>
    <col min="13579" max="13579" width="25.28515625" style="18" customWidth="1"/>
    <col min="13580" max="13580" width="26" style="18" customWidth="1"/>
    <col min="13581" max="13581" width="22.28515625" style="18" customWidth="1"/>
    <col min="13582" max="13582" width="24.85546875" style="18" customWidth="1"/>
    <col min="13583" max="13583" width="21.140625" style="18" customWidth="1"/>
    <col min="13584" max="13584" width="21.42578125" style="18" customWidth="1"/>
    <col min="13585" max="13585" width="27.85546875" style="18" customWidth="1"/>
    <col min="13586" max="13586" width="23.42578125" style="18" customWidth="1"/>
    <col min="13587" max="13587" width="21.42578125" style="18" customWidth="1"/>
    <col min="13588" max="13590" width="20.7109375" style="18" customWidth="1"/>
    <col min="13591" max="13591" width="32.28515625" style="18" bestFit="1" customWidth="1"/>
    <col min="13592" max="13592" width="20.7109375" style="18" customWidth="1"/>
    <col min="13593" max="13593" width="22" style="18" customWidth="1"/>
    <col min="13594" max="13597" width="21.28515625" style="18" customWidth="1"/>
    <col min="13598" max="13598" width="22.28515625" style="18" customWidth="1"/>
    <col min="13599" max="13600" width="11.42578125" style="18"/>
    <col min="13601" max="13601" width="14.85546875" style="18" bestFit="1" customWidth="1"/>
    <col min="13602" max="13826" width="11.42578125" style="18"/>
    <col min="13827" max="13827" width="34.42578125" style="18" customWidth="1"/>
    <col min="13828" max="13829" width="19.42578125" style="18" bestFit="1" customWidth="1"/>
    <col min="13830" max="13830" width="19.7109375" style="18" customWidth="1"/>
    <col min="13831" max="13832" width="20.42578125" style="18" customWidth="1"/>
    <col min="13833" max="13834" width="19.7109375" style="18" customWidth="1"/>
    <col min="13835" max="13835" width="25.28515625" style="18" customWidth="1"/>
    <col min="13836" max="13836" width="26" style="18" customWidth="1"/>
    <col min="13837" max="13837" width="22.28515625" style="18" customWidth="1"/>
    <col min="13838" max="13838" width="24.85546875" style="18" customWidth="1"/>
    <col min="13839" max="13839" width="21.140625" style="18" customWidth="1"/>
    <col min="13840" max="13840" width="21.42578125" style="18" customWidth="1"/>
    <col min="13841" max="13841" width="27.85546875" style="18" customWidth="1"/>
    <col min="13842" max="13842" width="23.42578125" style="18" customWidth="1"/>
    <col min="13843" max="13843" width="21.42578125" style="18" customWidth="1"/>
    <col min="13844" max="13846" width="20.7109375" style="18" customWidth="1"/>
    <col min="13847" max="13847" width="32.28515625" style="18" bestFit="1" customWidth="1"/>
    <col min="13848" max="13848" width="20.7109375" style="18" customWidth="1"/>
    <col min="13849" max="13849" width="22" style="18" customWidth="1"/>
    <col min="13850" max="13853" width="21.28515625" style="18" customWidth="1"/>
    <col min="13854" max="13854" width="22.28515625" style="18" customWidth="1"/>
    <col min="13855" max="13856" width="11.42578125" style="18"/>
    <col min="13857" max="13857" width="14.85546875" style="18" bestFit="1" customWidth="1"/>
    <col min="13858" max="14082" width="11.42578125" style="18"/>
    <col min="14083" max="14083" width="34.42578125" style="18" customWidth="1"/>
    <col min="14084" max="14085" width="19.42578125" style="18" bestFit="1" customWidth="1"/>
    <col min="14086" max="14086" width="19.7109375" style="18" customWidth="1"/>
    <col min="14087" max="14088" width="20.42578125" style="18" customWidth="1"/>
    <col min="14089" max="14090" width="19.7109375" style="18" customWidth="1"/>
    <col min="14091" max="14091" width="25.28515625" style="18" customWidth="1"/>
    <col min="14092" max="14092" width="26" style="18" customWidth="1"/>
    <col min="14093" max="14093" width="22.28515625" style="18" customWidth="1"/>
    <col min="14094" max="14094" width="24.85546875" style="18" customWidth="1"/>
    <col min="14095" max="14095" width="21.140625" style="18" customWidth="1"/>
    <col min="14096" max="14096" width="21.42578125" style="18" customWidth="1"/>
    <col min="14097" max="14097" width="27.85546875" style="18" customWidth="1"/>
    <col min="14098" max="14098" width="23.42578125" style="18" customWidth="1"/>
    <col min="14099" max="14099" width="21.42578125" style="18" customWidth="1"/>
    <col min="14100" max="14102" width="20.7109375" style="18" customWidth="1"/>
    <col min="14103" max="14103" width="32.28515625" style="18" bestFit="1" customWidth="1"/>
    <col min="14104" max="14104" width="20.7109375" style="18" customWidth="1"/>
    <col min="14105" max="14105" width="22" style="18" customWidth="1"/>
    <col min="14106" max="14109" width="21.28515625" style="18" customWidth="1"/>
    <col min="14110" max="14110" width="22.28515625" style="18" customWidth="1"/>
    <col min="14111" max="14112" width="11.42578125" style="18"/>
    <col min="14113" max="14113" width="14.85546875" style="18" bestFit="1" customWidth="1"/>
    <col min="14114" max="14338" width="11.42578125" style="18"/>
    <col min="14339" max="14339" width="34.42578125" style="18" customWidth="1"/>
    <col min="14340" max="14341" width="19.42578125" style="18" bestFit="1" customWidth="1"/>
    <col min="14342" max="14342" width="19.7109375" style="18" customWidth="1"/>
    <col min="14343" max="14344" width="20.42578125" style="18" customWidth="1"/>
    <col min="14345" max="14346" width="19.7109375" style="18" customWidth="1"/>
    <col min="14347" max="14347" width="25.28515625" style="18" customWidth="1"/>
    <col min="14348" max="14348" width="26" style="18" customWidth="1"/>
    <col min="14349" max="14349" width="22.28515625" style="18" customWidth="1"/>
    <col min="14350" max="14350" width="24.85546875" style="18" customWidth="1"/>
    <col min="14351" max="14351" width="21.140625" style="18" customWidth="1"/>
    <col min="14352" max="14352" width="21.42578125" style="18" customWidth="1"/>
    <col min="14353" max="14353" width="27.85546875" style="18" customWidth="1"/>
    <col min="14354" max="14354" width="23.42578125" style="18" customWidth="1"/>
    <col min="14355" max="14355" width="21.42578125" style="18" customWidth="1"/>
    <col min="14356" max="14358" width="20.7109375" style="18" customWidth="1"/>
    <col min="14359" max="14359" width="32.28515625" style="18" bestFit="1" customWidth="1"/>
    <col min="14360" max="14360" width="20.7109375" style="18" customWidth="1"/>
    <col min="14361" max="14361" width="22" style="18" customWidth="1"/>
    <col min="14362" max="14365" width="21.28515625" style="18" customWidth="1"/>
    <col min="14366" max="14366" width="22.28515625" style="18" customWidth="1"/>
    <col min="14367" max="14368" width="11.42578125" style="18"/>
    <col min="14369" max="14369" width="14.85546875" style="18" bestFit="1" customWidth="1"/>
    <col min="14370" max="14594" width="11.42578125" style="18"/>
    <col min="14595" max="14595" width="34.42578125" style="18" customWidth="1"/>
    <col min="14596" max="14597" width="19.42578125" style="18" bestFit="1" customWidth="1"/>
    <col min="14598" max="14598" width="19.7109375" style="18" customWidth="1"/>
    <col min="14599" max="14600" width="20.42578125" style="18" customWidth="1"/>
    <col min="14601" max="14602" width="19.7109375" style="18" customWidth="1"/>
    <col min="14603" max="14603" width="25.28515625" style="18" customWidth="1"/>
    <col min="14604" max="14604" width="26" style="18" customWidth="1"/>
    <col min="14605" max="14605" width="22.28515625" style="18" customWidth="1"/>
    <col min="14606" max="14606" width="24.85546875" style="18" customWidth="1"/>
    <col min="14607" max="14607" width="21.140625" style="18" customWidth="1"/>
    <col min="14608" max="14608" width="21.42578125" style="18" customWidth="1"/>
    <col min="14609" max="14609" width="27.85546875" style="18" customWidth="1"/>
    <col min="14610" max="14610" width="23.42578125" style="18" customWidth="1"/>
    <col min="14611" max="14611" width="21.42578125" style="18" customWidth="1"/>
    <col min="14612" max="14614" width="20.7109375" style="18" customWidth="1"/>
    <col min="14615" max="14615" width="32.28515625" style="18" bestFit="1" customWidth="1"/>
    <col min="14616" max="14616" width="20.7109375" style="18" customWidth="1"/>
    <col min="14617" max="14617" width="22" style="18" customWidth="1"/>
    <col min="14618" max="14621" width="21.28515625" style="18" customWidth="1"/>
    <col min="14622" max="14622" width="22.28515625" style="18" customWidth="1"/>
    <col min="14623" max="14624" width="11.42578125" style="18"/>
    <col min="14625" max="14625" width="14.85546875" style="18" bestFit="1" customWidth="1"/>
    <col min="14626" max="14850" width="11.42578125" style="18"/>
    <col min="14851" max="14851" width="34.42578125" style="18" customWidth="1"/>
    <col min="14852" max="14853" width="19.42578125" style="18" bestFit="1" customWidth="1"/>
    <col min="14854" max="14854" width="19.7109375" style="18" customWidth="1"/>
    <col min="14855" max="14856" width="20.42578125" style="18" customWidth="1"/>
    <col min="14857" max="14858" width="19.7109375" style="18" customWidth="1"/>
    <col min="14859" max="14859" width="25.28515625" style="18" customWidth="1"/>
    <col min="14860" max="14860" width="26" style="18" customWidth="1"/>
    <col min="14861" max="14861" width="22.28515625" style="18" customWidth="1"/>
    <col min="14862" max="14862" width="24.85546875" style="18" customWidth="1"/>
    <col min="14863" max="14863" width="21.140625" style="18" customWidth="1"/>
    <col min="14864" max="14864" width="21.42578125" style="18" customWidth="1"/>
    <col min="14865" max="14865" width="27.85546875" style="18" customWidth="1"/>
    <col min="14866" max="14866" width="23.42578125" style="18" customWidth="1"/>
    <col min="14867" max="14867" width="21.42578125" style="18" customWidth="1"/>
    <col min="14868" max="14870" width="20.7109375" style="18" customWidth="1"/>
    <col min="14871" max="14871" width="32.28515625" style="18" bestFit="1" customWidth="1"/>
    <col min="14872" max="14872" width="20.7109375" style="18" customWidth="1"/>
    <col min="14873" max="14873" width="22" style="18" customWidth="1"/>
    <col min="14874" max="14877" width="21.28515625" style="18" customWidth="1"/>
    <col min="14878" max="14878" width="22.28515625" style="18" customWidth="1"/>
    <col min="14879" max="14880" width="11.42578125" style="18"/>
    <col min="14881" max="14881" width="14.85546875" style="18" bestFit="1" customWidth="1"/>
    <col min="14882" max="15106" width="11.42578125" style="18"/>
    <col min="15107" max="15107" width="34.42578125" style="18" customWidth="1"/>
    <col min="15108" max="15109" width="19.42578125" style="18" bestFit="1" customWidth="1"/>
    <col min="15110" max="15110" width="19.7109375" style="18" customWidth="1"/>
    <col min="15111" max="15112" width="20.42578125" style="18" customWidth="1"/>
    <col min="15113" max="15114" width="19.7109375" style="18" customWidth="1"/>
    <col min="15115" max="15115" width="25.28515625" style="18" customWidth="1"/>
    <col min="15116" max="15116" width="26" style="18" customWidth="1"/>
    <col min="15117" max="15117" width="22.28515625" style="18" customWidth="1"/>
    <col min="15118" max="15118" width="24.85546875" style="18" customWidth="1"/>
    <col min="15119" max="15119" width="21.140625" style="18" customWidth="1"/>
    <col min="15120" max="15120" width="21.42578125" style="18" customWidth="1"/>
    <col min="15121" max="15121" width="27.85546875" style="18" customWidth="1"/>
    <col min="15122" max="15122" width="23.42578125" style="18" customWidth="1"/>
    <col min="15123" max="15123" width="21.42578125" style="18" customWidth="1"/>
    <col min="15124" max="15126" width="20.7109375" style="18" customWidth="1"/>
    <col min="15127" max="15127" width="32.28515625" style="18" bestFit="1" customWidth="1"/>
    <col min="15128" max="15128" width="20.7109375" style="18" customWidth="1"/>
    <col min="15129" max="15129" width="22" style="18" customWidth="1"/>
    <col min="15130" max="15133" width="21.28515625" style="18" customWidth="1"/>
    <col min="15134" max="15134" width="22.28515625" style="18" customWidth="1"/>
    <col min="15135" max="15136" width="11.42578125" style="18"/>
    <col min="15137" max="15137" width="14.85546875" style="18" bestFit="1" customWidth="1"/>
    <col min="15138" max="15362" width="11.42578125" style="18"/>
    <col min="15363" max="15363" width="34.42578125" style="18" customWidth="1"/>
    <col min="15364" max="15365" width="19.42578125" style="18" bestFit="1" customWidth="1"/>
    <col min="15366" max="15366" width="19.7109375" style="18" customWidth="1"/>
    <col min="15367" max="15368" width="20.42578125" style="18" customWidth="1"/>
    <col min="15369" max="15370" width="19.7109375" style="18" customWidth="1"/>
    <col min="15371" max="15371" width="25.28515625" style="18" customWidth="1"/>
    <col min="15372" max="15372" width="26" style="18" customWidth="1"/>
    <col min="15373" max="15373" width="22.28515625" style="18" customWidth="1"/>
    <col min="15374" max="15374" width="24.85546875" style="18" customWidth="1"/>
    <col min="15375" max="15375" width="21.140625" style="18" customWidth="1"/>
    <col min="15376" max="15376" width="21.42578125" style="18" customWidth="1"/>
    <col min="15377" max="15377" width="27.85546875" style="18" customWidth="1"/>
    <col min="15378" max="15378" width="23.42578125" style="18" customWidth="1"/>
    <col min="15379" max="15379" width="21.42578125" style="18" customWidth="1"/>
    <col min="15380" max="15382" width="20.7109375" style="18" customWidth="1"/>
    <col min="15383" max="15383" width="32.28515625" style="18" bestFit="1" customWidth="1"/>
    <col min="15384" max="15384" width="20.7109375" style="18" customWidth="1"/>
    <col min="15385" max="15385" width="22" style="18" customWidth="1"/>
    <col min="15386" max="15389" width="21.28515625" style="18" customWidth="1"/>
    <col min="15390" max="15390" width="22.28515625" style="18" customWidth="1"/>
    <col min="15391" max="15392" width="11.42578125" style="18"/>
    <col min="15393" max="15393" width="14.85546875" style="18" bestFit="1" customWidth="1"/>
    <col min="15394" max="15618" width="11.42578125" style="18"/>
    <col min="15619" max="15619" width="34.42578125" style="18" customWidth="1"/>
    <col min="15620" max="15621" width="19.42578125" style="18" bestFit="1" customWidth="1"/>
    <col min="15622" max="15622" width="19.7109375" style="18" customWidth="1"/>
    <col min="15623" max="15624" width="20.42578125" style="18" customWidth="1"/>
    <col min="15625" max="15626" width="19.7109375" style="18" customWidth="1"/>
    <col min="15627" max="15627" width="25.28515625" style="18" customWidth="1"/>
    <col min="15628" max="15628" width="26" style="18" customWidth="1"/>
    <col min="15629" max="15629" width="22.28515625" style="18" customWidth="1"/>
    <col min="15630" max="15630" width="24.85546875" style="18" customWidth="1"/>
    <col min="15631" max="15631" width="21.140625" style="18" customWidth="1"/>
    <col min="15632" max="15632" width="21.42578125" style="18" customWidth="1"/>
    <col min="15633" max="15633" width="27.85546875" style="18" customWidth="1"/>
    <col min="15634" max="15634" width="23.42578125" style="18" customWidth="1"/>
    <col min="15635" max="15635" width="21.42578125" style="18" customWidth="1"/>
    <col min="15636" max="15638" width="20.7109375" style="18" customWidth="1"/>
    <col min="15639" max="15639" width="32.28515625" style="18" bestFit="1" customWidth="1"/>
    <col min="15640" max="15640" width="20.7109375" style="18" customWidth="1"/>
    <col min="15641" max="15641" width="22" style="18" customWidth="1"/>
    <col min="15642" max="15645" width="21.28515625" style="18" customWidth="1"/>
    <col min="15646" max="15646" width="22.28515625" style="18" customWidth="1"/>
    <col min="15647" max="15648" width="11.42578125" style="18"/>
    <col min="15649" max="15649" width="14.85546875" style="18" bestFit="1" customWidth="1"/>
    <col min="15650" max="15874" width="11.42578125" style="18"/>
    <col min="15875" max="15875" width="34.42578125" style="18" customWidth="1"/>
    <col min="15876" max="15877" width="19.42578125" style="18" bestFit="1" customWidth="1"/>
    <col min="15878" max="15878" width="19.7109375" style="18" customWidth="1"/>
    <col min="15879" max="15880" width="20.42578125" style="18" customWidth="1"/>
    <col min="15881" max="15882" width="19.7109375" style="18" customWidth="1"/>
    <col min="15883" max="15883" width="25.28515625" style="18" customWidth="1"/>
    <col min="15884" max="15884" width="26" style="18" customWidth="1"/>
    <col min="15885" max="15885" width="22.28515625" style="18" customWidth="1"/>
    <col min="15886" max="15886" width="24.85546875" style="18" customWidth="1"/>
    <col min="15887" max="15887" width="21.140625" style="18" customWidth="1"/>
    <col min="15888" max="15888" width="21.42578125" style="18" customWidth="1"/>
    <col min="15889" max="15889" width="27.85546875" style="18" customWidth="1"/>
    <col min="15890" max="15890" width="23.42578125" style="18" customWidth="1"/>
    <col min="15891" max="15891" width="21.42578125" style="18" customWidth="1"/>
    <col min="15892" max="15894" width="20.7109375" style="18" customWidth="1"/>
    <col min="15895" max="15895" width="32.28515625" style="18" bestFit="1" customWidth="1"/>
    <col min="15896" max="15896" width="20.7109375" style="18" customWidth="1"/>
    <col min="15897" max="15897" width="22" style="18" customWidth="1"/>
    <col min="15898" max="15901" width="21.28515625" style="18" customWidth="1"/>
    <col min="15902" max="15902" width="22.28515625" style="18" customWidth="1"/>
    <col min="15903" max="15904" width="11.42578125" style="18"/>
    <col min="15905" max="15905" width="14.85546875" style="18" bestFit="1" customWidth="1"/>
    <col min="15906" max="16130" width="11.42578125" style="18"/>
    <col min="16131" max="16131" width="34.42578125" style="18" customWidth="1"/>
    <col min="16132" max="16133" width="19.42578125" style="18" bestFit="1" customWidth="1"/>
    <col min="16134" max="16134" width="19.7109375" style="18" customWidth="1"/>
    <col min="16135" max="16136" width="20.42578125" style="18" customWidth="1"/>
    <col min="16137" max="16138" width="19.7109375" style="18" customWidth="1"/>
    <col min="16139" max="16139" width="25.28515625" style="18" customWidth="1"/>
    <col min="16140" max="16140" width="26" style="18" customWidth="1"/>
    <col min="16141" max="16141" width="22.28515625" style="18" customWidth="1"/>
    <col min="16142" max="16142" width="24.85546875" style="18" customWidth="1"/>
    <col min="16143" max="16143" width="21.140625" style="18" customWidth="1"/>
    <col min="16144" max="16144" width="21.42578125" style="18" customWidth="1"/>
    <col min="16145" max="16145" width="27.85546875" style="18" customWidth="1"/>
    <col min="16146" max="16146" width="23.42578125" style="18" customWidth="1"/>
    <col min="16147" max="16147" width="21.42578125" style="18" customWidth="1"/>
    <col min="16148" max="16150" width="20.7109375" style="18" customWidth="1"/>
    <col min="16151" max="16151" width="32.28515625" style="18" bestFit="1" customWidth="1"/>
    <col min="16152" max="16152" width="20.7109375" style="18" customWidth="1"/>
    <col min="16153" max="16153" width="22" style="18" customWidth="1"/>
    <col min="16154" max="16157" width="21.28515625" style="18" customWidth="1"/>
    <col min="16158" max="16158" width="22.28515625" style="18" customWidth="1"/>
    <col min="16159" max="16160" width="11.42578125" style="18"/>
    <col min="16161" max="16161" width="14.85546875" style="18" bestFit="1" customWidth="1"/>
    <col min="16162" max="16384" width="11.42578125" style="18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459" t="s">
        <v>0</v>
      </c>
      <c r="B3" s="459"/>
      <c r="C3" s="4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2"/>
      <c r="Z3" s="2"/>
      <c r="AA3" s="2"/>
      <c r="AB3" s="2"/>
      <c r="AC3" s="2"/>
      <c r="AD3" s="15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9" t="s">
        <v>1</v>
      </c>
      <c r="B9" s="159"/>
      <c r="C9" s="159"/>
      <c r="D9" s="1"/>
      <c r="E9" s="460" t="s">
        <v>2</v>
      </c>
      <c r="F9" s="460"/>
      <c r="G9" s="460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60"/>
      <c r="S9" s="460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9"/>
      <c r="B10" s="159"/>
      <c r="C10" s="15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9" t="s">
        <v>4</v>
      </c>
      <c r="B11" s="159"/>
      <c r="C11" s="159"/>
      <c r="D11" s="1"/>
      <c r="E11" s="160">
        <v>2</v>
      </c>
      <c r="F11" s="1"/>
      <c r="G11" s="1"/>
      <c r="H11" s="1"/>
      <c r="I11" s="1"/>
      <c r="J11" s="1"/>
      <c r="K11" s="461" t="s">
        <v>58</v>
      </c>
      <c r="L11" s="461"/>
      <c r="M11" s="161"/>
      <c r="N11" s="16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9"/>
      <c r="B12" s="159"/>
      <c r="C12" s="159"/>
      <c r="D12" s="1"/>
      <c r="E12" s="5"/>
      <c r="F12" s="1"/>
      <c r="G12" s="1"/>
      <c r="H12" s="1"/>
      <c r="I12" s="1"/>
      <c r="J12" s="1"/>
      <c r="K12" s="161"/>
      <c r="L12" s="161"/>
      <c r="M12" s="161"/>
      <c r="N12" s="16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9"/>
      <c r="B13" s="159"/>
      <c r="C13" s="159"/>
      <c r="D13" s="159"/>
      <c r="E13" s="159"/>
      <c r="F13" s="159"/>
      <c r="G13" s="159"/>
      <c r="H13" s="159"/>
      <c r="I13" s="159"/>
      <c r="J13" s="159"/>
      <c r="K13" s="159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"/>
      <c r="X13" s="1"/>
      <c r="Y13" s="1"/>
    </row>
    <row r="14" spans="1:30" s="3" customFormat="1" ht="27" thickBot="1" x14ac:dyDescent="0.3">
      <c r="A14" s="15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8" t="s">
        <v>7</v>
      </c>
      <c r="B15" s="466" t="s">
        <v>25</v>
      </c>
      <c r="C15" s="467"/>
      <c r="D15" s="467"/>
      <c r="E15" s="467"/>
      <c r="F15" s="467"/>
      <c r="G15" s="467"/>
      <c r="H15" s="467"/>
      <c r="I15" s="467"/>
      <c r="J15" s="467"/>
      <c r="K15" s="467"/>
      <c r="L15" s="467"/>
      <c r="M15" s="468"/>
      <c r="N15" s="469" t="s">
        <v>8</v>
      </c>
      <c r="O15" s="470"/>
      <c r="P15" s="470"/>
      <c r="Q15" s="470"/>
      <c r="R15" s="470"/>
      <c r="S15" s="470"/>
      <c r="T15" s="470"/>
      <c r="U15" s="470"/>
      <c r="V15" s="471"/>
      <c r="W15" s="12"/>
    </row>
    <row r="16" spans="1:30" ht="39.950000000000003" customHeight="1" x14ac:dyDescent="0.25">
      <c r="A16" s="89" t="s">
        <v>9</v>
      </c>
      <c r="B16" s="135"/>
      <c r="C16" s="136"/>
      <c r="D16" s="137"/>
      <c r="E16" s="136"/>
      <c r="F16" s="136"/>
      <c r="G16" s="136"/>
      <c r="H16" s="137"/>
      <c r="I16" s="137"/>
      <c r="J16" s="137"/>
      <c r="K16" s="136"/>
      <c r="L16" s="136"/>
      <c r="M16" s="136"/>
      <c r="N16" s="129"/>
      <c r="O16" s="130"/>
      <c r="P16" s="130"/>
      <c r="Q16" s="130"/>
      <c r="R16" s="130"/>
      <c r="S16" s="130"/>
      <c r="T16" s="130"/>
      <c r="U16" s="130"/>
      <c r="V16" s="131"/>
      <c r="W16" s="17" t="s">
        <v>10</v>
      </c>
      <c r="Y16" s="19"/>
      <c r="Z16" s="19"/>
    </row>
    <row r="17" spans="1:32" ht="39.950000000000003" customHeight="1" x14ac:dyDescent="0.25">
      <c r="A17" s="90" t="s">
        <v>11</v>
      </c>
      <c r="B17" s="14">
        <v>1</v>
      </c>
      <c r="C17" s="20">
        <v>2</v>
      </c>
      <c r="D17" s="20">
        <v>3</v>
      </c>
      <c r="E17" s="20">
        <v>4</v>
      </c>
      <c r="F17" s="20">
        <v>5</v>
      </c>
      <c r="G17" s="20">
        <v>6</v>
      </c>
      <c r="H17" s="20">
        <v>7</v>
      </c>
      <c r="I17" s="20">
        <v>8</v>
      </c>
      <c r="J17" s="20">
        <v>9</v>
      </c>
      <c r="K17" s="20">
        <v>10</v>
      </c>
      <c r="L17" s="20">
        <v>11</v>
      </c>
      <c r="M17" s="20">
        <v>12</v>
      </c>
      <c r="N17" s="14">
        <v>1</v>
      </c>
      <c r="O17" s="20">
        <v>2</v>
      </c>
      <c r="P17" s="20">
        <v>3</v>
      </c>
      <c r="Q17" s="20">
        <v>4</v>
      </c>
      <c r="R17" s="20">
        <v>5</v>
      </c>
      <c r="S17" s="20">
        <v>6</v>
      </c>
      <c r="T17" s="20">
        <v>7</v>
      </c>
      <c r="U17" s="20">
        <v>8</v>
      </c>
      <c r="V17" s="21">
        <v>9</v>
      </c>
      <c r="W17" s="17"/>
      <c r="Y17" s="2"/>
      <c r="Z17" s="19"/>
    </row>
    <row r="18" spans="1:32" ht="39.950000000000003" customHeight="1" x14ac:dyDescent="0.25">
      <c r="A18" s="91" t="s">
        <v>12</v>
      </c>
      <c r="B18" s="22">
        <v>43.9</v>
      </c>
      <c r="C18" s="23">
        <v>30.8</v>
      </c>
      <c r="D18" s="23">
        <v>30.8</v>
      </c>
      <c r="E18" s="23">
        <v>37.799999999999997</v>
      </c>
      <c r="F18" s="23">
        <v>37.799999999999997</v>
      </c>
      <c r="G18" s="23">
        <v>44.3</v>
      </c>
      <c r="H18" s="23">
        <v>44.3</v>
      </c>
      <c r="I18" s="23">
        <v>36.4</v>
      </c>
      <c r="J18" s="23">
        <v>36.4</v>
      </c>
      <c r="K18" s="23">
        <v>50.2</v>
      </c>
      <c r="L18" s="23">
        <v>27.4</v>
      </c>
      <c r="M18" s="23">
        <v>25.3</v>
      </c>
      <c r="N18" s="22">
        <v>39.899546296296286</v>
      </c>
      <c r="O18" s="23">
        <v>43.071777777777783</v>
      </c>
      <c r="P18" s="23">
        <v>43.390148148148164</v>
      </c>
      <c r="Q18" s="23">
        <v>36.390666666666668</v>
      </c>
      <c r="R18" s="23">
        <v>36.32001851851853</v>
      </c>
      <c r="S18" s="23">
        <v>40.630074074074088</v>
      </c>
      <c r="T18" s="23">
        <v>41.438055555555557</v>
      </c>
      <c r="U18" s="23">
        <v>54.736499999999978</v>
      </c>
      <c r="V18" s="24">
        <v>23.198388888888886</v>
      </c>
      <c r="W18" s="25">
        <f t="shared" ref="W18:W25" si="0">SUM(B18:V18)</f>
        <v>804.4751759259259</v>
      </c>
      <c r="X18" s="138"/>
      <c r="Y18" s="2"/>
      <c r="Z18" s="19"/>
    </row>
    <row r="19" spans="1:32" ht="39.950000000000003" customHeight="1" x14ac:dyDescent="0.25">
      <c r="A19" s="92" t="s">
        <v>13</v>
      </c>
      <c r="B19" s="22">
        <v>43.9</v>
      </c>
      <c r="C19" s="23">
        <v>30.8</v>
      </c>
      <c r="D19" s="23">
        <v>30.8</v>
      </c>
      <c r="E19" s="23">
        <v>37.799999999999997</v>
      </c>
      <c r="F19" s="23">
        <v>37.799999999999997</v>
      </c>
      <c r="G19" s="23">
        <v>44.3</v>
      </c>
      <c r="H19" s="23">
        <v>44.3</v>
      </c>
      <c r="I19" s="23">
        <v>36.4</v>
      </c>
      <c r="J19" s="23">
        <v>36.4</v>
      </c>
      <c r="K19" s="23">
        <v>50.2</v>
      </c>
      <c r="L19" s="23">
        <v>27.4</v>
      </c>
      <c r="M19" s="23">
        <v>25.3</v>
      </c>
      <c r="N19" s="22">
        <v>39.899546296296286</v>
      </c>
      <c r="O19" s="23">
        <v>43.071777777777783</v>
      </c>
      <c r="P19" s="23">
        <v>43.390148148148164</v>
      </c>
      <c r="Q19" s="23">
        <v>36.390666666666668</v>
      </c>
      <c r="R19" s="23">
        <v>36.32001851851853</v>
      </c>
      <c r="S19" s="23">
        <v>40.630074074074088</v>
      </c>
      <c r="T19" s="23">
        <v>41.438055555555557</v>
      </c>
      <c r="U19" s="23">
        <v>54.736499999999978</v>
      </c>
      <c r="V19" s="24">
        <v>23.198388888888886</v>
      </c>
      <c r="W19" s="25">
        <f t="shared" si="0"/>
        <v>804.4751759259259</v>
      </c>
      <c r="Y19" s="2"/>
      <c r="Z19" s="19"/>
    </row>
    <row r="20" spans="1:32" ht="39.75" customHeight="1" x14ac:dyDescent="0.25">
      <c r="A20" s="91" t="s">
        <v>14</v>
      </c>
      <c r="B20" s="7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2"/>
      <c r="O20" s="23"/>
      <c r="P20" s="23"/>
      <c r="Q20" s="23"/>
      <c r="R20" s="23"/>
      <c r="S20" s="23"/>
      <c r="T20" s="23"/>
      <c r="U20" s="23"/>
      <c r="V20" s="24"/>
      <c r="W20" s="25">
        <f t="shared" si="0"/>
        <v>0</v>
      </c>
      <c r="Y20" s="2"/>
      <c r="Z20" s="19"/>
    </row>
    <row r="21" spans="1:32" ht="39.950000000000003" customHeight="1" x14ac:dyDescent="0.25">
      <c r="A21" s="92" t="s">
        <v>15</v>
      </c>
      <c r="B21" s="22">
        <v>47.007666666666665</v>
      </c>
      <c r="C21" s="23">
        <v>32.330666666666673</v>
      </c>
      <c r="D21" s="23">
        <v>32.330666666666673</v>
      </c>
      <c r="E21" s="23">
        <v>39.304999999999993</v>
      </c>
      <c r="F21" s="23">
        <v>39.415833333333339</v>
      </c>
      <c r="G21" s="23">
        <v>45.04</v>
      </c>
      <c r="H21" s="23">
        <v>45.149666666666668</v>
      </c>
      <c r="I21" s="23">
        <v>36.384833333333326</v>
      </c>
      <c r="J21" s="23">
        <v>36.493333333333332</v>
      </c>
      <c r="K21" s="23">
        <v>48.494000000000007</v>
      </c>
      <c r="L21" s="23">
        <v>26.429500000000001</v>
      </c>
      <c r="M21" s="23">
        <v>24.326000000000004</v>
      </c>
      <c r="N21" s="22">
        <v>39.900302469135816</v>
      </c>
      <c r="O21" s="23">
        <v>42.858148148148139</v>
      </c>
      <c r="P21" s="23">
        <v>43.607234567901223</v>
      </c>
      <c r="Q21" s="23">
        <v>36.714222222222219</v>
      </c>
      <c r="R21" s="23">
        <v>36.761320987654308</v>
      </c>
      <c r="S21" s="23">
        <v>41.376783950617273</v>
      </c>
      <c r="T21" s="23">
        <v>41.793629629629628</v>
      </c>
      <c r="U21" s="23">
        <v>55.874000000000024</v>
      </c>
      <c r="V21" s="24">
        <v>23.80440740740741</v>
      </c>
      <c r="W21" s="25">
        <f t="shared" si="0"/>
        <v>815.39721604938291</v>
      </c>
      <c r="Y21" s="2"/>
      <c r="Z21" s="19"/>
    </row>
    <row r="22" spans="1:32" ht="39.950000000000003" customHeight="1" x14ac:dyDescent="0.25">
      <c r="A22" s="91" t="s">
        <v>16</v>
      </c>
      <c r="B22" s="22">
        <v>47.007666666666665</v>
      </c>
      <c r="C22" s="23">
        <v>32.330666666666673</v>
      </c>
      <c r="D22" s="23">
        <v>32.330666666666673</v>
      </c>
      <c r="E22" s="23">
        <v>39.304999999999993</v>
      </c>
      <c r="F22" s="23">
        <v>39.415833333333339</v>
      </c>
      <c r="G22" s="23">
        <v>45.04</v>
      </c>
      <c r="H22" s="23">
        <v>45.149666666666668</v>
      </c>
      <c r="I22" s="23">
        <v>36.384833333333326</v>
      </c>
      <c r="J22" s="23">
        <v>36.493333333333332</v>
      </c>
      <c r="K22" s="23">
        <v>48.494000000000007</v>
      </c>
      <c r="L22" s="23">
        <v>26.429500000000001</v>
      </c>
      <c r="M22" s="23">
        <v>24.326000000000004</v>
      </c>
      <c r="N22" s="22"/>
      <c r="O22" s="23"/>
      <c r="P22" s="23"/>
      <c r="Q22" s="23"/>
      <c r="R22" s="23"/>
      <c r="S22" s="23"/>
      <c r="T22" s="23"/>
      <c r="U22" s="23"/>
      <c r="V22" s="24"/>
      <c r="W22" s="25">
        <f t="shared" si="0"/>
        <v>452.70716666666675</v>
      </c>
      <c r="Y22" s="2"/>
      <c r="Z22" s="19"/>
    </row>
    <row r="23" spans="1:32" ht="39.950000000000003" customHeight="1" x14ac:dyDescent="0.25">
      <c r="A23" s="92" t="s">
        <v>17</v>
      </c>
      <c r="B23" s="22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2">
        <v>14.3</v>
      </c>
      <c r="O23" s="23">
        <v>31.5</v>
      </c>
      <c r="P23" s="23">
        <v>44</v>
      </c>
      <c r="Q23" s="23">
        <v>53.6</v>
      </c>
      <c r="R23" s="23">
        <v>59</v>
      </c>
      <c r="S23" s="23">
        <v>51.4</v>
      </c>
      <c r="T23" s="23">
        <v>46.1</v>
      </c>
      <c r="U23" s="23">
        <v>31.4</v>
      </c>
      <c r="V23" s="24">
        <v>31.4</v>
      </c>
      <c r="W23" s="25">
        <f t="shared" si="0"/>
        <v>362.7</v>
      </c>
      <c r="Y23" s="2"/>
      <c r="Z23" s="19"/>
    </row>
    <row r="24" spans="1:32" ht="39.950000000000003" customHeight="1" x14ac:dyDescent="0.25">
      <c r="A24" s="91" t="s">
        <v>18</v>
      </c>
      <c r="B24" s="22">
        <v>47.007666666666665</v>
      </c>
      <c r="C24" s="23">
        <v>32.330666666666673</v>
      </c>
      <c r="D24" s="23">
        <v>32.330666666666673</v>
      </c>
      <c r="E24" s="23">
        <v>39.304999999999993</v>
      </c>
      <c r="F24" s="23">
        <v>39.415833333333339</v>
      </c>
      <c r="G24" s="23">
        <v>45.04</v>
      </c>
      <c r="H24" s="23">
        <v>45.149666666666668</v>
      </c>
      <c r="I24" s="23">
        <v>36.384833333333326</v>
      </c>
      <c r="J24" s="23">
        <v>36.493333333333332</v>
      </c>
      <c r="K24" s="23">
        <v>48.494000000000007</v>
      </c>
      <c r="L24" s="23">
        <v>26.429500000000001</v>
      </c>
      <c r="M24" s="23">
        <v>24.326000000000004</v>
      </c>
      <c r="N24" s="22">
        <v>14.3</v>
      </c>
      <c r="O24" s="23">
        <v>31.5</v>
      </c>
      <c r="P24" s="23">
        <v>44</v>
      </c>
      <c r="Q24" s="23">
        <v>53.6</v>
      </c>
      <c r="R24" s="23">
        <v>59</v>
      </c>
      <c r="S24" s="23">
        <v>51.4</v>
      </c>
      <c r="T24" s="23">
        <v>46.1</v>
      </c>
      <c r="U24" s="23">
        <v>31.4</v>
      </c>
      <c r="V24" s="24">
        <v>31.4</v>
      </c>
      <c r="W24" s="25">
        <f t="shared" si="0"/>
        <v>815.40716666666674</v>
      </c>
      <c r="Y24" s="2"/>
    </row>
    <row r="25" spans="1:32" ht="41.45" customHeight="1" x14ac:dyDescent="0.25">
      <c r="A25" s="92" t="s">
        <v>10</v>
      </c>
      <c r="B25" s="26">
        <f t="shared" ref="B25:M25" si="1">SUM(B18:B24)</f>
        <v>228.82299999999998</v>
      </c>
      <c r="C25" s="27">
        <f t="shared" si="1"/>
        <v>158.59200000000001</v>
      </c>
      <c r="D25" s="27">
        <f t="shared" si="1"/>
        <v>158.59200000000001</v>
      </c>
      <c r="E25" s="27">
        <f t="shared" si="1"/>
        <v>193.51499999999999</v>
      </c>
      <c r="F25" s="27">
        <f t="shared" si="1"/>
        <v>193.84750000000003</v>
      </c>
      <c r="G25" s="27">
        <f t="shared" si="1"/>
        <v>223.71999999999997</v>
      </c>
      <c r="H25" s="27">
        <f t="shared" si="1"/>
        <v>224.04899999999998</v>
      </c>
      <c r="I25" s="27">
        <f t="shared" si="1"/>
        <v>181.95449999999997</v>
      </c>
      <c r="J25" s="27">
        <f t="shared" si="1"/>
        <v>182.28</v>
      </c>
      <c r="K25" s="27">
        <f t="shared" si="1"/>
        <v>245.88200000000001</v>
      </c>
      <c r="L25" s="27">
        <f t="shared" si="1"/>
        <v>134.08850000000001</v>
      </c>
      <c r="M25" s="27">
        <f t="shared" si="1"/>
        <v>123.57800000000002</v>
      </c>
      <c r="N25" s="26">
        <f>SUM(N18:N24)</f>
        <v>148.2993950617284</v>
      </c>
      <c r="O25" s="27">
        <f t="shared" ref="O25:Q25" si="2">SUM(O18:O24)</f>
        <v>192.0017037037037</v>
      </c>
      <c r="P25" s="27">
        <f t="shared" si="2"/>
        <v>218.38753086419754</v>
      </c>
      <c r="Q25" s="27">
        <f t="shared" si="2"/>
        <v>216.69555555555556</v>
      </c>
      <c r="R25" s="27">
        <f>SUM(R18:R24)</f>
        <v>227.40135802469138</v>
      </c>
      <c r="S25" s="27">
        <f t="shared" ref="S25:V25" si="3">SUM(S18:S24)</f>
        <v>225.43693209876545</v>
      </c>
      <c r="T25" s="27">
        <f t="shared" si="3"/>
        <v>216.86974074074072</v>
      </c>
      <c r="U25" s="27">
        <f t="shared" si="3"/>
        <v>228.14699999999999</v>
      </c>
      <c r="V25" s="28">
        <f t="shared" si="3"/>
        <v>133.00118518518519</v>
      </c>
      <c r="W25" s="25">
        <f t="shared" si="0"/>
        <v>4055.1619012345677</v>
      </c>
    </row>
    <row r="26" spans="1:32" s="2" customFormat="1" ht="36.75" customHeight="1" x14ac:dyDescent="0.25">
      <c r="A26" s="93" t="s">
        <v>19</v>
      </c>
      <c r="B26" s="29">
        <v>48.5</v>
      </c>
      <c r="C26" s="30">
        <v>48</v>
      </c>
      <c r="D26" s="30">
        <v>48</v>
      </c>
      <c r="E26" s="30">
        <v>47.5</v>
      </c>
      <c r="F26" s="30">
        <v>47.5</v>
      </c>
      <c r="G26" s="30">
        <v>47</v>
      </c>
      <c r="H26" s="30">
        <v>47</v>
      </c>
      <c r="I26" s="30">
        <v>46.5</v>
      </c>
      <c r="J26" s="30">
        <v>46.5</v>
      </c>
      <c r="K26" s="30">
        <v>45.5</v>
      </c>
      <c r="L26" s="30">
        <v>45.5</v>
      </c>
      <c r="M26" s="30">
        <v>45.5</v>
      </c>
      <c r="N26" s="29">
        <v>50</v>
      </c>
      <c r="O26" s="30">
        <v>49</v>
      </c>
      <c r="P26" s="30">
        <v>49.5</v>
      </c>
      <c r="Q26" s="30">
        <v>47</v>
      </c>
      <c r="R26" s="30">
        <v>47</v>
      </c>
      <c r="S26" s="30">
        <v>46.5</v>
      </c>
      <c r="T26" s="30">
        <v>47</v>
      </c>
      <c r="U26" s="30">
        <v>45.5</v>
      </c>
      <c r="V26" s="31">
        <v>45</v>
      </c>
      <c r="W26" s="32">
        <f>+((W25/W27)/7)*1000</f>
        <v>47.148111258526065</v>
      </c>
    </row>
    <row r="27" spans="1:32" s="2" customFormat="1" ht="33" customHeight="1" x14ac:dyDescent="0.25">
      <c r="A27" s="94" t="s">
        <v>20</v>
      </c>
      <c r="B27" s="33">
        <v>674</v>
      </c>
      <c r="C27" s="34">
        <v>472</v>
      </c>
      <c r="D27" s="34">
        <v>472</v>
      </c>
      <c r="E27" s="34">
        <v>582</v>
      </c>
      <c r="F27" s="34">
        <v>583</v>
      </c>
      <c r="G27" s="34">
        <v>680</v>
      </c>
      <c r="H27" s="34">
        <v>681</v>
      </c>
      <c r="I27" s="34">
        <v>559</v>
      </c>
      <c r="J27" s="34">
        <v>560</v>
      </c>
      <c r="K27" s="34">
        <v>772</v>
      </c>
      <c r="L27" s="34">
        <v>421</v>
      </c>
      <c r="M27" s="34">
        <v>388</v>
      </c>
      <c r="N27" s="33">
        <v>214</v>
      </c>
      <c r="O27" s="34">
        <v>473</v>
      </c>
      <c r="P27" s="34">
        <v>660</v>
      </c>
      <c r="Q27" s="34">
        <v>804</v>
      </c>
      <c r="R27" s="34">
        <v>886</v>
      </c>
      <c r="S27" s="34">
        <v>772</v>
      </c>
      <c r="T27" s="34">
        <v>692</v>
      </c>
      <c r="U27" s="34">
        <v>471</v>
      </c>
      <c r="V27" s="35">
        <v>471</v>
      </c>
      <c r="W27" s="36">
        <f>SUM(B27:V27)</f>
        <v>12287</v>
      </c>
      <c r="X27" s="2">
        <f>((W25*1000)/W27)/7</f>
        <v>47.148111258526058</v>
      </c>
    </row>
    <row r="28" spans="1:32" s="2" customFormat="1" ht="33" customHeight="1" x14ac:dyDescent="0.25">
      <c r="A28" s="95" t="s">
        <v>21</v>
      </c>
      <c r="B28" s="37">
        <f>((B27*B26)*7/1000-B18-B19)/3</f>
        <v>47.007666666666665</v>
      </c>
      <c r="C28" s="38">
        <f t="shared" ref="C28:V28" si="4">((C27*C26)*7/1000-C18-C19)/3</f>
        <v>32.330666666666673</v>
      </c>
      <c r="D28" s="38">
        <f t="shared" si="4"/>
        <v>32.330666666666673</v>
      </c>
      <c r="E28" s="38">
        <f t="shared" si="4"/>
        <v>39.304999999999993</v>
      </c>
      <c r="F28" s="38">
        <f t="shared" si="4"/>
        <v>39.415833333333339</v>
      </c>
      <c r="G28" s="38">
        <f t="shared" si="4"/>
        <v>45.04</v>
      </c>
      <c r="H28" s="38">
        <f t="shared" si="4"/>
        <v>45.149666666666668</v>
      </c>
      <c r="I28" s="38">
        <f t="shared" si="4"/>
        <v>36.384833333333326</v>
      </c>
      <c r="J28" s="38">
        <f t="shared" si="4"/>
        <v>36.493333333333332</v>
      </c>
      <c r="K28" s="38">
        <f t="shared" si="4"/>
        <v>48.494000000000007</v>
      </c>
      <c r="L28" s="38">
        <f t="shared" si="4"/>
        <v>26.429500000000001</v>
      </c>
      <c r="M28" s="38">
        <f t="shared" si="4"/>
        <v>24.326000000000004</v>
      </c>
      <c r="N28" s="37">
        <f t="shared" si="4"/>
        <v>-1.6330308641975222</v>
      </c>
      <c r="O28" s="38">
        <f t="shared" si="4"/>
        <v>25.365148148148148</v>
      </c>
      <c r="P28" s="38">
        <f t="shared" si="4"/>
        <v>47.303234567901221</v>
      </c>
      <c r="Q28" s="38">
        <f t="shared" si="4"/>
        <v>63.911555555555559</v>
      </c>
      <c r="R28" s="38">
        <f t="shared" si="4"/>
        <v>72.951320987654313</v>
      </c>
      <c r="S28" s="38">
        <f t="shared" si="4"/>
        <v>56.675283950617278</v>
      </c>
      <c r="T28" s="38">
        <f t="shared" si="4"/>
        <v>48.263962962962957</v>
      </c>
      <c r="U28" s="38">
        <f t="shared" si="4"/>
        <v>13.513500000000013</v>
      </c>
      <c r="V28" s="39">
        <f t="shared" si="4"/>
        <v>33.989407407407413</v>
      </c>
      <c r="W28" s="40"/>
    </row>
    <row r="29" spans="1:32" ht="33.75" customHeight="1" x14ac:dyDescent="0.25">
      <c r="A29" s="96" t="s">
        <v>22</v>
      </c>
      <c r="B29" s="41">
        <f t="shared" ref="B29:C29" si="5">((B27*B26)*7)/1000</f>
        <v>228.82300000000001</v>
      </c>
      <c r="C29" s="42">
        <f t="shared" si="5"/>
        <v>158.59200000000001</v>
      </c>
      <c r="D29" s="42">
        <f>((D27*D26)*7)/1000</f>
        <v>158.59200000000001</v>
      </c>
      <c r="E29" s="42">
        <f>((E27*E26)*7)/1000</f>
        <v>193.51499999999999</v>
      </c>
      <c r="F29" s="42">
        <f t="shared" ref="F29:G29" si="6">((F27*F26)*7)/1000</f>
        <v>193.8475</v>
      </c>
      <c r="G29" s="42">
        <f t="shared" si="6"/>
        <v>223.72</v>
      </c>
      <c r="H29" s="42">
        <f>((H27*H26)*7)/1000</f>
        <v>224.04900000000001</v>
      </c>
      <c r="I29" s="42">
        <f t="shared" ref="I29:J29" si="7">((I27*I26)*7)/1000</f>
        <v>181.9545</v>
      </c>
      <c r="J29" s="42">
        <f t="shared" si="7"/>
        <v>182.28</v>
      </c>
      <c r="K29" s="42">
        <f>((K27*K26)*7)/1000</f>
        <v>245.88200000000001</v>
      </c>
      <c r="L29" s="42">
        <f>((L27*L26)*7)/1000</f>
        <v>134.08850000000001</v>
      </c>
      <c r="M29" s="42">
        <f t="shared" ref="M29" si="8">((M27*M26)*7)/1000</f>
        <v>123.578</v>
      </c>
      <c r="N29" s="41">
        <f>((N27*N26)*7)/1000</f>
        <v>74.900000000000006</v>
      </c>
      <c r="O29" s="42">
        <f>((O27*O26)*7)/1000</f>
        <v>162.239</v>
      </c>
      <c r="P29" s="42">
        <f t="shared" ref="P29:V29" si="9">((P27*P26)*7)/1000</f>
        <v>228.69</v>
      </c>
      <c r="Q29" s="42">
        <f t="shared" si="9"/>
        <v>264.51600000000002</v>
      </c>
      <c r="R29" s="43">
        <f t="shared" si="9"/>
        <v>291.49400000000003</v>
      </c>
      <c r="S29" s="43">
        <f t="shared" si="9"/>
        <v>251.286</v>
      </c>
      <c r="T29" s="43">
        <f t="shared" si="9"/>
        <v>227.66800000000001</v>
      </c>
      <c r="U29" s="43">
        <f t="shared" si="9"/>
        <v>150.01349999999999</v>
      </c>
      <c r="V29" s="44">
        <f t="shared" si="9"/>
        <v>148.36500000000001</v>
      </c>
      <c r="W29" s="45"/>
    </row>
    <row r="30" spans="1:32" ht="33.75" customHeight="1" thickBot="1" x14ac:dyDescent="0.3">
      <c r="A30" s="97" t="s">
        <v>23</v>
      </c>
      <c r="B30" s="46">
        <f t="shared" ref="B30:C30" si="10">+(B25/B27)/7*1000</f>
        <v>48.499999999999993</v>
      </c>
      <c r="C30" s="47">
        <f t="shared" si="10"/>
        <v>48</v>
      </c>
      <c r="D30" s="47">
        <f>+(D25/D27)/7*1000</f>
        <v>48</v>
      </c>
      <c r="E30" s="47">
        <f t="shared" ref="E30:G30" si="11">+(E25/E27)/7*1000</f>
        <v>47.499999999999993</v>
      </c>
      <c r="F30" s="47">
        <f t="shared" si="11"/>
        <v>47.5</v>
      </c>
      <c r="G30" s="47">
        <f t="shared" si="11"/>
        <v>46.999999999999993</v>
      </c>
      <c r="H30" s="47">
        <f>+(H25/H27)/7*1000</f>
        <v>46.999999999999993</v>
      </c>
      <c r="I30" s="47">
        <f t="shared" ref="I30:M30" si="12">+(I25/I27)/7*1000</f>
        <v>46.499999999999993</v>
      </c>
      <c r="J30" s="47">
        <f t="shared" si="12"/>
        <v>46.5</v>
      </c>
      <c r="K30" s="47">
        <f t="shared" si="12"/>
        <v>45.5</v>
      </c>
      <c r="L30" s="47">
        <f t="shared" ref="L30" si="13">+(L25/L27)/7*1000</f>
        <v>45.5</v>
      </c>
      <c r="M30" s="47">
        <f t="shared" si="12"/>
        <v>45.500000000000007</v>
      </c>
      <c r="N30" s="46">
        <f>+(N25/N27)/7*1000</f>
        <v>98.998261055893465</v>
      </c>
      <c r="O30" s="47">
        <f t="shared" ref="O30:V30" si="14">+(O25/O27)/7*1000</f>
        <v>57.989037663456266</v>
      </c>
      <c r="P30" s="47">
        <f t="shared" si="14"/>
        <v>47.27002832558388</v>
      </c>
      <c r="Q30" s="47">
        <f t="shared" si="14"/>
        <v>38.503119324014847</v>
      </c>
      <c r="R30" s="47">
        <f t="shared" si="14"/>
        <v>36.665810710204994</v>
      </c>
      <c r="S30" s="47">
        <f t="shared" si="14"/>
        <v>41.716678774753049</v>
      </c>
      <c r="T30" s="47">
        <f t="shared" si="14"/>
        <v>44.770797015016669</v>
      </c>
      <c r="U30" s="47">
        <f t="shared" si="14"/>
        <v>69.198362147406726</v>
      </c>
      <c r="V30" s="48">
        <f t="shared" si="14"/>
        <v>40.34006223390513</v>
      </c>
      <c r="W30" s="49"/>
    </row>
    <row r="31" spans="1:32" ht="33.75" customHeight="1" x14ac:dyDescent="0.25">
      <c r="A31" s="50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</row>
    <row r="32" spans="1:32" ht="33.75" customHeight="1" x14ac:dyDescent="0.25">
      <c r="A32" s="50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0"/>
    </row>
    <row r="33" spans="1:30" ht="33.75" customHeight="1" x14ac:dyDescent="0.25">
      <c r="A33" s="50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0"/>
    </row>
    <row r="34" spans="1:30" ht="33.75" customHeight="1" x14ac:dyDescent="0.25">
      <c r="A34" s="50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0"/>
    </row>
    <row r="35" spans="1:30" s="2" customFormat="1" ht="33.75" customHeight="1" thickBot="1" x14ac:dyDescent="0.3"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3"/>
    </row>
    <row r="36" spans="1:30" ht="33.75" customHeight="1" x14ac:dyDescent="0.25">
      <c r="A36" s="88" t="s">
        <v>24</v>
      </c>
      <c r="B36" s="452" t="s">
        <v>25</v>
      </c>
      <c r="C36" s="453"/>
      <c r="D36" s="453"/>
      <c r="E36" s="453"/>
      <c r="F36" s="453"/>
      <c r="G36" s="453"/>
      <c r="H36" s="454"/>
      <c r="I36" s="99"/>
      <c r="J36" s="53" t="s">
        <v>26</v>
      </c>
      <c r="K36" s="107"/>
      <c r="L36" s="453" t="s">
        <v>25</v>
      </c>
      <c r="M36" s="453"/>
      <c r="N36" s="453"/>
      <c r="O36" s="453"/>
      <c r="P36" s="454"/>
      <c r="Q36" s="111"/>
      <c r="R36" s="54"/>
      <c r="S36" s="54"/>
      <c r="T36" s="3"/>
      <c r="U36" s="3"/>
      <c r="V36" s="55"/>
      <c r="W36" s="3"/>
      <c r="X36" s="54"/>
      <c r="Y36" s="54"/>
      <c r="Z36" s="54"/>
      <c r="AA36" s="3"/>
    </row>
    <row r="37" spans="1:30" ht="33.75" customHeight="1" x14ac:dyDescent="0.25">
      <c r="A37" s="89" t="s">
        <v>27</v>
      </c>
      <c r="B37" s="98"/>
      <c r="C37" s="15"/>
      <c r="D37" s="15"/>
      <c r="E37" s="15"/>
      <c r="F37" s="15"/>
      <c r="G37" s="15"/>
      <c r="H37" s="15"/>
      <c r="I37" s="100" t="s">
        <v>10</v>
      </c>
      <c r="K37" s="108"/>
      <c r="L37" s="98"/>
      <c r="M37" s="15"/>
      <c r="N37" s="15"/>
      <c r="O37" s="15"/>
      <c r="P37" s="15"/>
      <c r="Q37" s="100" t="s">
        <v>10</v>
      </c>
      <c r="R37" s="57"/>
      <c r="S37" s="57"/>
      <c r="T37" s="58"/>
      <c r="U37" s="3"/>
      <c r="V37" s="3"/>
      <c r="W37" s="55"/>
      <c r="X37" s="3"/>
      <c r="Y37" s="54"/>
      <c r="Z37" s="54"/>
      <c r="AA37" s="54"/>
    </row>
    <row r="38" spans="1:30" ht="33.75" customHeight="1" x14ac:dyDescent="0.25">
      <c r="A38" s="90" t="s">
        <v>11</v>
      </c>
      <c r="B38" s="78">
        <v>1</v>
      </c>
      <c r="C38" s="20">
        <v>2</v>
      </c>
      <c r="D38" s="20">
        <v>3</v>
      </c>
      <c r="E38" s="20">
        <v>4</v>
      </c>
      <c r="F38" s="20">
        <v>5</v>
      </c>
      <c r="G38" s="20">
        <v>6</v>
      </c>
      <c r="H38" s="20">
        <v>7</v>
      </c>
      <c r="I38" s="100"/>
      <c r="K38" s="109" t="s">
        <v>11</v>
      </c>
      <c r="L38" s="98">
        <v>1</v>
      </c>
      <c r="M38" s="56">
        <v>2</v>
      </c>
      <c r="N38" s="56">
        <v>3</v>
      </c>
      <c r="O38" s="56">
        <v>4</v>
      </c>
      <c r="P38" s="56">
        <v>5</v>
      </c>
      <c r="Q38" s="100"/>
      <c r="R38" s="57"/>
      <c r="S38" s="57"/>
      <c r="T38" s="59"/>
      <c r="U38" s="2"/>
      <c r="V38" s="60"/>
      <c r="W38" s="60"/>
      <c r="X38" s="2"/>
      <c r="Y38" s="2"/>
      <c r="Z38" s="2"/>
      <c r="AA38" s="2"/>
    </row>
    <row r="39" spans="1:30" ht="33.75" customHeight="1" x14ac:dyDescent="0.25">
      <c r="A39" s="91" t="s">
        <v>12</v>
      </c>
      <c r="B39" s="22">
        <v>17.399999999999999</v>
      </c>
      <c r="C39" s="79">
        <v>37.9</v>
      </c>
      <c r="D39" s="79">
        <v>57</v>
      </c>
      <c r="E39" s="79">
        <v>37.6</v>
      </c>
      <c r="F39" s="79">
        <v>37.6</v>
      </c>
      <c r="G39" s="79">
        <v>45.9</v>
      </c>
      <c r="H39" s="79">
        <v>45.2</v>
      </c>
      <c r="I39" s="101">
        <f t="shared" ref="I39:I46" si="15">SUM(B39:H39)</f>
        <v>278.60000000000002</v>
      </c>
      <c r="J39" s="138"/>
      <c r="K39" s="91" t="s">
        <v>12</v>
      </c>
      <c r="L39" s="79">
        <v>14.7</v>
      </c>
      <c r="M39" s="79">
        <v>7.7</v>
      </c>
      <c r="N39" s="79">
        <v>20.399999999999999</v>
      </c>
      <c r="O39" s="79">
        <v>5.5</v>
      </c>
      <c r="P39" s="79"/>
      <c r="Q39" s="101">
        <f t="shared" ref="Q39:Q46" si="16">SUM(L39:P39)</f>
        <v>48.3</v>
      </c>
      <c r="R39" s="2"/>
      <c r="S39" s="61"/>
      <c r="T39" s="62"/>
      <c r="U39" s="2"/>
      <c r="V39" s="60"/>
      <c r="W39" s="60"/>
      <c r="X39" s="2"/>
      <c r="Y39" s="2"/>
      <c r="Z39" s="2"/>
      <c r="AA39" s="2"/>
    </row>
    <row r="40" spans="1:30" ht="33.75" customHeight="1" x14ac:dyDescent="0.25">
      <c r="A40" s="92" t="s">
        <v>13</v>
      </c>
      <c r="B40" s="22">
        <v>17.399999999999999</v>
      </c>
      <c r="C40" s="79">
        <v>37.9</v>
      </c>
      <c r="D40" s="79">
        <v>57</v>
      </c>
      <c r="E40" s="79">
        <v>37.6</v>
      </c>
      <c r="F40" s="79">
        <v>37.6</v>
      </c>
      <c r="G40" s="79">
        <v>45.9</v>
      </c>
      <c r="H40" s="79">
        <v>45.2</v>
      </c>
      <c r="I40" s="101">
        <f t="shared" si="15"/>
        <v>278.60000000000002</v>
      </c>
      <c r="J40" s="2"/>
      <c r="K40" s="92" t="s">
        <v>13</v>
      </c>
      <c r="L40" s="79">
        <v>14.7</v>
      </c>
      <c r="M40" s="79">
        <v>7.7</v>
      </c>
      <c r="N40" s="79">
        <v>20.399999999999999</v>
      </c>
      <c r="O40" s="79">
        <v>5.5</v>
      </c>
      <c r="P40" s="79"/>
      <c r="Q40" s="101">
        <f t="shared" si="16"/>
        <v>48.3</v>
      </c>
      <c r="R40" s="2"/>
      <c r="S40" s="61"/>
      <c r="T40" s="59"/>
      <c r="U40" s="2"/>
      <c r="V40" s="60"/>
      <c r="W40" s="60"/>
      <c r="X40" s="2"/>
      <c r="Y40" s="2"/>
      <c r="Z40" s="2"/>
      <c r="AA40" s="2"/>
    </row>
    <row r="41" spans="1:30" ht="33.75" customHeight="1" x14ac:dyDescent="0.25">
      <c r="A41" s="91" t="s">
        <v>14</v>
      </c>
      <c r="B41" s="80"/>
      <c r="C41" s="23"/>
      <c r="D41" s="23"/>
      <c r="E41" s="23"/>
      <c r="F41" s="23"/>
      <c r="G41" s="23"/>
      <c r="H41" s="23"/>
      <c r="I41" s="101">
        <f t="shared" si="15"/>
        <v>0</v>
      </c>
      <c r="J41" s="2"/>
      <c r="K41" s="91" t="s">
        <v>14</v>
      </c>
      <c r="L41" s="79"/>
      <c r="M41" s="23"/>
      <c r="N41" s="23"/>
      <c r="O41" s="23"/>
      <c r="P41" s="23"/>
      <c r="Q41" s="101">
        <f t="shared" si="16"/>
        <v>0</v>
      </c>
      <c r="R41" s="2"/>
      <c r="S41" s="61"/>
      <c r="T41" s="52"/>
      <c r="U41" s="2"/>
      <c r="V41" s="60"/>
      <c r="W41" s="60"/>
      <c r="X41" s="2"/>
      <c r="Y41" s="2"/>
      <c r="Z41" s="2"/>
      <c r="AA41" s="2"/>
    </row>
    <row r="42" spans="1:30" ht="33.75" customHeight="1" x14ac:dyDescent="0.25">
      <c r="A42" s="92" t="s">
        <v>15</v>
      </c>
      <c r="B42" s="79">
        <v>18.855833333333333</v>
      </c>
      <c r="C42" s="79">
        <v>40.65</v>
      </c>
      <c r="D42" s="79">
        <v>58.37833333333333</v>
      </c>
      <c r="E42" s="79">
        <v>37.303333333333342</v>
      </c>
      <c r="F42" s="79">
        <v>36.725833333333334</v>
      </c>
      <c r="G42" s="79">
        <v>44.924166666666657</v>
      </c>
      <c r="H42" s="79">
        <v>42.754166666666663</v>
      </c>
      <c r="I42" s="101">
        <f t="shared" si="15"/>
        <v>279.59166666666664</v>
      </c>
      <c r="J42" s="2"/>
      <c r="K42" s="92" t="s">
        <v>15</v>
      </c>
      <c r="L42" s="79">
        <v>14.3</v>
      </c>
      <c r="M42" s="79">
        <v>7.4</v>
      </c>
      <c r="N42" s="79">
        <v>19.899999999999999</v>
      </c>
      <c r="O42" s="79">
        <v>5.0999999999999996</v>
      </c>
      <c r="P42" s="79"/>
      <c r="Q42" s="101">
        <f t="shared" si="16"/>
        <v>46.7</v>
      </c>
      <c r="R42" s="2"/>
      <c r="S42" s="61"/>
      <c r="T42" s="52"/>
      <c r="U42" s="2"/>
      <c r="V42" s="60"/>
      <c r="W42" s="60"/>
      <c r="X42" s="2"/>
      <c r="Y42" s="2"/>
      <c r="Z42" s="2"/>
      <c r="AA42" s="2"/>
    </row>
    <row r="43" spans="1:30" ht="33.75" customHeight="1" x14ac:dyDescent="0.25">
      <c r="A43" s="91" t="s">
        <v>16</v>
      </c>
      <c r="B43" s="79">
        <v>18.855833333333333</v>
      </c>
      <c r="C43" s="79">
        <v>40.65</v>
      </c>
      <c r="D43" s="79">
        <v>58.37833333333333</v>
      </c>
      <c r="E43" s="79">
        <v>37.303333333333342</v>
      </c>
      <c r="F43" s="79">
        <v>36.725833333333334</v>
      </c>
      <c r="G43" s="79">
        <v>44.924166666666657</v>
      </c>
      <c r="H43" s="79">
        <v>42.754166666666663</v>
      </c>
      <c r="I43" s="101">
        <f t="shared" si="15"/>
        <v>279.59166666666664</v>
      </c>
      <c r="J43" s="2"/>
      <c r="K43" s="91" t="s">
        <v>16</v>
      </c>
      <c r="L43" s="79">
        <v>14.3</v>
      </c>
      <c r="M43" s="79">
        <v>7.4</v>
      </c>
      <c r="N43" s="79">
        <v>19.899999999999999</v>
      </c>
      <c r="O43" s="79">
        <v>5.0999999999999996</v>
      </c>
      <c r="P43" s="79"/>
      <c r="Q43" s="101">
        <f t="shared" si="16"/>
        <v>46.7</v>
      </c>
      <c r="R43" s="2"/>
      <c r="S43" s="61"/>
      <c r="T43" s="52"/>
      <c r="U43" s="2"/>
      <c r="V43" s="60"/>
      <c r="W43" s="60"/>
      <c r="X43" s="2"/>
      <c r="Y43" s="2"/>
      <c r="Z43" s="2"/>
      <c r="AA43" s="2"/>
    </row>
    <row r="44" spans="1:30" ht="33.75" customHeight="1" x14ac:dyDescent="0.25">
      <c r="A44" s="92" t="s">
        <v>17</v>
      </c>
      <c r="B44" s="79"/>
      <c r="C44" s="79"/>
      <c r="D44" s="79"/>
      <c r="E44" s="79"/>
      <c r="F44" s="79"/>
      <c r="G44" s="79"/>
      <c r="H44" s="79"/>
      <c r="I44" s="101">
        <f t="shared" si="15"/>
        <v>0</v>
      </c>
      <c r="J44" s="2"/>
      <c r="K44" s="92" t="s">
        <v>17</v>
      </c>
      <c r="L44" s="79"/>
      <c r="M44" s="79"/>
      <c r="N44" s="79"/>
      <c r="O44" s="79"/>
      <c r="P44" s="79"/>
      <c r="Q44" s="101">
        <f t="shared" si="16"/>
        <v>0</v>
      </c>
      <c r="R44" s="2"/>
      <c r="S44" s="61"/>
      <c r="T44" s="52"/>
      <c r="U44" s="2"/>
      <c r="V44" s="60"/>
      <c r="W44" s="60"/>
      <c r="X44" s="2"/>
      <c r="Y44" s="2"/>
      <c r="Z44" s="2"/>
      <c r="AA44" s="2"/>
    </row>
    <row r="45" spans="1:30" ht="33.75" customHeight="1" x14ac:dyDescent="0.25">
      <c r="A45" s="91" t="s">
        <v>18</v>
      </c>
      <c r="B45" s="79">
        <v>18.855833333333333</v>
      </c>
      <c r="C45" s="79">
        <v>40.65</v>
      </c>
      <c r="D45" s="79">
        <v>58.37833333333333</v>
      </c>
      <c r="E45" s="79">
        <v>37.303333333333342</v>
      </c>
      <c r="F45" s="79">
        <v>36.725833333333334</v>
      </c>
      <c r="G45" s="79">
        <v>44.924166666666657</v>
      </c>
      <c r="H45" s="79">
        <v>42.754166666666663</v>
      </c>
      <c r="I45" s="101">
        <f t="shared" si="15"/>
        <v>279.59166666666664</v>
      </c>
      <c r="J45" s="2"/>
      <c r="K45" s="91" t="s">
        <v>18</v>
      </c>
      <c r="L45" s="79">
        <v>14.3</v>
      </c>
      <c r="M45" s="79">
        <v>7.4</v>
      </c>
      <c r="N45" s="79">
        <v>19.899999999999999</v>
      </c>
      <c r="O45" s="79">
        <v>5.2</v>
      </c>
      <c r="P45" s="79"/>
      <c r="Q45" s="101">
        <f t="shared" si="16"/>
        <v>46.800000000000004</v>
      </c>
      <c r="R45" s="2"/>
      <c r="S45" s="61"/>
      <c r="T45" s="52"/>
      <c r="U45" s="2"/>
      <c r="V45" s="60"/>
      <c r="W45" s="60"/>
      <c r="X45" s="2"/>
      <c r="Y45" s="2"/>
      <c r="Z45" s="2"/>
      <c r="AA45" s="2"/>
    </row>
    <row r="46" spans="1:30" ht="33.75" customHeight="1" x14ac:dyDescent="0.25">
      <c r="A46" s="92" t="s">
        <v>10</v>
      </c>
      <c r="B46" s="81">
        <f t="shared" ref="B46:H46" si="17">SUM(B39:B45)</f>
        <v>91.367500000000007</v>
      </c>
      <c r="C46" s="27">
        <f t="shared" si="17"/>
        <v>197.75</v>
      </c>
      <c r="D46" s="27">
        <f t="shared" si="17"/>
        <v>289.13499999999999</v>
      </c>
      <c r="E46" s="27">
        <f t="shared" si="17"/>
        <v>187.11</v>
      </c>
      <c r="F46" s="27">
        <f t="shared" si="17"/>
        <v>185.3775</v>
      </c>
      <c r="G46" s="27">
        <f t="shared" ref="G46" si="18">SUM(G39:G45)</f>
        <v>226.57249999999996</v>
      </c>
      <c r="H46" s="27">
        <f t="shared" si="17"/>
        <v>218.66249999999999</v>
      </c>
      <c r="I46" s="101">
        <f t="shared" si="15"/>
        <v>1395.9749999999999</v>
      </c>
      <c r="K46" s="77" t="s">
        <v>10</v>
      </c>
      <c r="L46" s="81">
        <f>SUM(L39:L45)</f>
        <v>72.3</v>
      </c>
      <c r="M46" s="27">
        <f>SUM(M39:M45)</f>
        <v>37.6</v>
      </c>
      <c r="N46" s="27">
        <f>SUM(N39:N45)</f>
        <v>100.5</v>
      </c>
      <c r="O46" s="27">
        <f>SUM(O39:O45)</f>
        <v>26.400000000000002</v>
      </c>
      <c r="P46" s="27">
        <f>SUM(P39:P45)</f>
        <v>0</v>
      </c>
      <c r="Q46" s="101">
        <f t="shared" si="16"/>
        <v>236.8</v>
      </c>
      <c r="R46" s="61"/>
      <c r="S46" s="61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3" t="s">
        <v>19</v>
      </c>
      <c r="B47" s="82">
        <v>57.5</v>
      </c>
      <c r="C47" s="30">
        <v>56.5</v>
      </c>
      <c r="D47" s="30">
        <v>55</v>
      </c>
      <c r="E47" s="30">
        <v>54</v>
      </c>
      <c r="F47" s="30">
        <v>54</v>
      </c>
      <c r="G47" s="30">
        <v>53.5</v>
      </c>
      <c r="H47" s="30">
        <v>52.5</v>
      </c>
      <c r="I47" s="102">
        <f>+((I46/I48)/7)*1000</f>
        <v>54.368865866957456</v>
      </c>
      <c r="K47" s="110" t="s">
        <v>19</v>
      </c>
      <c r="L47" s="82">
        <v>63</v>
      </c>
      <c r="M47" s="30">
        <v>63</v>
      </c>
      <c r="N47" s="30">
        <v>63</v>
      </c>
      <c r="O47" s="30">
        <v>63</v>
      </c>
      <c r="P47" s="30"/>
      <c r="Q47" s="102">
        <f>+((Q46/Q48)/7)*1000</f>
        <v>62.995477520617193</v>
      </c>
      <c r="R47" s="63"/>
      <c r="S47" s="63"/>
    </row>
    <row r="48" spans="1:30" ht="33.75" customHeight="1" x14ac:dyDescent="0.25">
      <c r="A48" s="94" t="s">
        <v>20</v>
      </c>
      <c r="B48" s="83">
        <v>227</v>
      </c>
      <c r="C48" s="34">
        <v>500</v>
      </c>
      <c r="D48" s="34">
        <v>751</v>
      </c>
      <c r="E48" s="34">
        <v>495</v>
      </c>
      <c r="F48" s="34">
        <v>495</v>
      </c>
      <c r="G48" s="34">
        <v>605</v>
      </c>
      <c r="H48" s="34">
        <v>595</v>
      </c>
      <c r="I48" s="103">
        <f>SUM(B48:H48)</f>
        <v>3668</v>
      </c>
      <c r="J48" s="64"/>
      <c r="K48" s="94" t="s">
        <v>20</v>
      </c>
      <c r="L48" s="106">
        <v>164</v>
      </c>
      <c r="M48" s="65">
        <v>85</v>
      </c>
      <c r="N48" s="65">
        <v>228</v>
      </c>
      <c r="O48" s="65">
        <v>60</v>
      </c>
      <c r="P48" s="65"/>
      <c r="Q48" s="112">
        <f>SUM(L48:P48)</f>
        <v>537</v>
      </c>
      <c r="R48" s="66"/>
      <c r="S48" s="66"/>
    </row>
    <row r="49" spans="1:30" ht="33.75" customHeight="1" x14ac:dyDescent="0.25">
      <c r="A49" s="95" t="s">
        <v>21</v>
      </c>
      <c r="B49" s="84">
        <f t="shared" ref="B49:H49" si="19">((B48*B47)*7/1000-B39-B40)/3</f>
        <v>18.855833333333333</v>
      </c>
      <c r="C49" s="38">
        <f t="shared" si="19"/>
        <v>40.65</v>
      </c>
      <c r="D49" s="38">
        <f t="shared" si="19"/>
        <v>58.37833333333333</v>
      </c>
      <c r="E49" s="38">
        <f t="shared" si="19"/>
        <v>37.303333333333342</v>
      </c>
      <c r="F49" s="38">
        <f t="shared" si="19"/>
        <v>37.303333333333342</v>
      </c>
      <c r="G49" s="38">
        <f t="shared" ref="G49" si="20">((G48*G47)*7/1000-G39-G40)/3</f>
        <v>44.924166666666657</v>
      </c>
      <c r="H49" s="38">
        <f t="shared" si="19"/>
        <v>42.754166666666663</v>
      </c>
      <c r="I49" s="104">
        <f>((I46*1000)/I48)/7</f>
        <v>54.368865866957471</v>
      </c>
      <c r="K49" s="95" t="s">
        <v>21</v>
      </c>
      <c r="L49" s="84">
        <f t="shared" ref="L49:P49" si="21">((L48*L47)*7/1000-L39-L40)/3</f>
        <v>14.307999999999998</v>
      </c>
      <c r="M49" s="38">
        <f t="shared" si="21"/>
        <v>7.3616666666666672</v>
      </c>
      <c r="N49" s="38">
        <f t="shared" si="21"/>
        <v>19.916</v>
      </c>
      <c r="O49" s="38">
        <f t="shared" si="21"/>
        <v>5.1533333333333333</v>
      </c>
      <c r="P49" s="38">
        <f t="shared" si="21"/>
        <v>0</v>
      </c>
      <c r="Q49" s="113">
        <f>((Q46*1000)/Q48)/7</f>
        <v>62.995477520617179</v>
      </c>
      <c r="R49" s="66"/>
      <c r="S49" s="66"/>
    </row>
    <row r="50" spans="1:30" ht="33.75" customHeight="1" x14ac:dyDescent="0.25">
      <c r="A50" s="96" t="s">
        <v>22</v>
      </c>
      <c r="B50" s="85">
        <f t="shared" ref="B50:H50" si="22">((B48*B47)*7)/1000</f>
        <v>91.367500000000007</v>
      </c>
      <c r="C50" s="42">
        <f t="shared" si="22"/>
        <v>197.75</v>
      </c>
      <c r="D50" s="42">
        <f t="shared" si="22"/>
        <v>289.13499999999999</v>
      </c>
      <c r="E50" s="42">
        <f t="shared" si="22"/>
        <v>187.11</v>
      </c>
      <c r="F50" s="42">
        <f t="shared" si="22"/>
        <v>187.11</v>
      </c>
      <c r="G50" s="42">
        <f t="shared" ref="G50" si="23">((G48*G47)*7)/1000</f>
        <v>226.57249999999999</v>
      </c>
      <c r="H50" s="42">
        <f t="shared" si="22"/>
        <v>218.66249999999999</v>
      </c>
      <c r="I50" s="87"/>
      <c r="K50" s="96" t="s">
        <v>22</v>
      </c>
      <c r="L50" s="85">
        <f>((L48*L47)*7)/1000</f>
        <v>72.323999999999998</v>
      </c>
      <c r="M50" s="42">
        <f>((M48*M47)*7)/1000</f>
        <v>37.484999999999999</v>
      </c>
      <c r="N50" s="42">
        <f>((N48*N47)*7)/1000</f>
        <v>100.548</v>
      </c>
      <c r="O50" s="42">
        <f>((O48*O47)*7)/1000</f>
        <v>26.46</v>
      </c>
      <c r="P50" s="42">
        <f>((P48*P47)*7)/1000</f>
        <v>0</v>
      </c>
      <c r="Q50" s="114"/>
    </row>
    <row r="51" spans="1:30" ht="33.75" customHeight="1" thickBot="1" x14ac:dyDescent="0.3">
      <c r="A51" s="97" t="s">
        <v>23</v>
      </c>
      <c r="B51" s="86">
        <f t="shared" ref="B51:H51" si="24">+(B46/B48)/7*1000</f>
        <v>57.5</v>
      </c>
      <c r="C51" s="47">
        <f t="shared" si="24"/>
        <v>56.5</v>
      </c>
      <c r="D51" s="47">
        <f t="shared" si="24"/>
        <v>55</v>
      </c>
      <c r="E51" s="47">
        <f t="shared" si="24"/>
        <v>54</v>
      </c>
      <c r="F51" s="47">
        <f t="shared" si="24"/>
        <v>53.5</v>
      </c>
      <c r="G51" s="47">
        <f t="shared" ref="G51" si="25">+(G46/G48)/7*1000</f>
        <v>53.499999999999993</v>
      </c>
      <c r="H51" s="47">
        <f t="shared" si="24"/>
        <v>52.5</v>
      </c>
      <c r="I51" s="105"/>
      <c r="J51" s="50"/>
      <c r="K51" s="97" t="s">
        <v>23</v>
      </c>
      <c r="L51" s="86">
        <f>+(L46/L48)/7*1000</f>
        <v>62.979094076655059</v>
      </c>
      <c r="M51" s="47">
        <f>+(M46/M48)/7*1000</f>
        <v>63.193277310924373</v>
      </c>
      <c r="N51" s="47">
        <f>+(N46/N48)/7*1000</f>
        <v>62.969924812030079</v>
      </c>
      <c r="O51" s="47">
        <f>+(O46/O48)/7*1000</f>
        <v>62.857142857142861</v>
      </c>
      <c r="P51" s="47" t="e">
        <f>+(P46/P48)/7*1000</f>
        <v>#DIV/0!</v>
      </c>
      <c r="Q51" s="48"/>
      <c r="R51" s="51"/>
      <c r="S51" s="51"/>
    </row>
    <row r="52" spans="1:30" ht="33.75" customHeight="1" x14ac:dyDescent="0.25">
      <c r="A52" s="50"/>
      <c r="B52" s="13"/>
      <c r="C52" s="13"/>
      <c r="D52" s="13"/>
      <c r="E52" s="13"/>
      <c r="F52" s="13"/>
      <c r="G52" s="13"/>
      <c r="H52" s="50"/>
      <c r="I52" s="50"/>
      <c r="J52" s="50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2"/>
      <c r="V52" s="2"/>
      <c r="W52" s="2"/>
      <c r="X52" s="2"/>
      <c r="Y52" s="2"/>
    </row>
    <row r="53" spans="1:30" ht="33.75" customHeight="1" x14ac:dyDescent="0.25">
      <c r="A53" s="50"/>
      <c r="B53" s="51"/>
      <c r="C53" s="51"/>
      <c r="D53" s="51"/>
      <c r="E53" s="51"/>
      <c r="F53" s="51"/>
      <c r="G53" s="51"/>
      <c r="H53" s="50"/>
      <c r="I53" s="50"/>
      <c r="J53" s="51"/>
      <c r="K53" s="51"/>
      <c r="L53" s="51"/>
      <c r="M53" s="51"/>
      <c r="N53" s="51"/>
      <c r="O53" s="51"/>
      <c r="P53" s="51"/>
      <c r="Q53" s="51"/>
      <c r="R53" s="52"/>
      <c r="S53" s="52"/>
      <c r="T53" s="52"/>
      <c r="U53" s="2"/>
      <c r="V53" s="2"/>
      <c r="W53" s="2"/>
      <c r="X53" s="2"/>
      <c r="AB53" s="3"/>
    </row>
    <row r="54" spans="1:30" ht="33.75" customHeight="1" thickBot="1" x14ac:dyDescent="0.3">
      <c r="A54" s="67"/>
      <c r="B54" s="68"/>
      <c r="C54" s="68"/>
      <c r="D54" s="68"/>
      <c r="E54" s="68"/>
      <c r="F54" s="68"/>
      <c r="G54" s="68"/>
      <c r="H54" s="68"/>
      <c r="I54" s="68"/>
      <c r="J54" s="455"/>
      <c r="K54" s="455"/>
      <c r="L54" s="68"/>
      <c r="M54" s="68"/>
      <c r="N54" s="68"/>
      <c r="O54" s="69"/>
      <c r="T54" s="52"/>
      <c r="U54" s="52"/>
      <c r="V54" s="52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8" t="s">
        <v>28</v>
      </c>
      <c r="B55" s="452" t="s">
        <v>8</v>
      </c>
      <c r="C55" s="453"/>
      <c r="D55" s="453"/>
      <c r="E55" s="453"/>
      <c r="F55" s="454"/>
      <c r="G55" s="115"/>
      <c r="H55" s="70"/>
      <c r="I55" s="70"/>
      <c r="J55" s="71"/>
      <c r="K55" s="71"/>
      <c r="T55" s="52"/>
      <c r="U55" s="52"/>
      <c r="V55" s="52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9" t="s">
        <v>27</v>
      </c>
      <c r="B56" s="98"/>
      <c r="C56" s="15"/>
      <c r="D56" s="15"/>
      <c r="E56" s="15"/>
      <c r="F56" s="15"/>
      <c r="G56" s="100" t="s">
        <v>10</v>
      </c>
      <c r="I56" s="54"/>
      <c r="J56" s="54"/>
      <c r="K56" s="54"/>
      <c r="L56" s="54"/>
      <c r="M56" s="72"/>
      <c r="N56" s="72"/>
      <c r="O56" s="72"/>
      <c r="P56" s="54"/>
      <c r="Q56" s="54"/>
      <c r="R56" s="73"/>
      <c r="S56" s="73"/>
      <c r="T56" s="73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9" t="s">
        <v>11</v>
      </c>
      <c r="B57" s="98">
        <v>1</v>
      </c>
      <c r="C57" s="56">
        <v>2</v>
      </c>
      <c r="D57" s="56">
        <v>3</v>
      </c>
      <c r="E57" s="56">
        <v>4</v>
      </c>
      <c r="F57" s="56">
        <v>5</v>
      </c>
      <c r="G57" s="100"/>
      <c r="H57" s="54"/>
      <c r="I57" s="54"/>
      <c r="J57" s="54"/>
      <c r="K57" s="54"/>
      <c r="L57" s="54"/>
      <c r="M57" s="72"/>
      <c r="N57" s="72"/>
      <c r="O57" s="72"/>
      <c r="P57" s="54"/>
      <c r="Q57" s="54"/>
      <c r="R57" s="73"/>
      <c r="S57" s="73"/>
      <c r="T57" s="73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1" t="s">
        <v>12</v>
      </c>
      <c r="B58" s="79">
        <v>36.9</v>
      </c>
      <c r="C58" s="79">
        <v>54.7</v>
      </c>
      <c r="D58" s="79">
        <v>41.3</v>
      </c>
      <c r="E58" s="79">
        <v>39</v>
      </c>
      <c r="F58" s="79"/>
      <c r="G58" s="101">
        <f t="shared" ref="G58:G65" si="26">SUM(B58:F58)</f>
        <v>171.89999999999998</v>
      </c>
      <c r="H58" s="74"/>
      <c r="I58" s="2"/>
      <c r="J58" s="54"/>
      <c r="K58" s="54"/>
      <c r="L58" s="54"/>
      <c r="M58" s="72"/>
      <c r="N58" s="72"/>
      <c r="O58" s="72"/>
      <c r="P58" s="54"/>
      <c r="Q58" s="54"/>
      <c r="R58" s="73"/>
      <c r="S58" s="73"/>
      <c r="T58" s="73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2" t="s">
        <v>13</v>
      </c>
      <c r="B59" s="79">
        <v>36.9</v>
      </c>
      <c r="C59" s="79">
        <v>54.7</v>
      </c>
      <c r="D59" s="79">
        <v>41.3</v>
      </c>
      <c r="E59" s="79">
        <v>39</v>
      </c>
      <c r="F59" s="79"/>
      <c r="G59" s="101">
        <f t="shared" si="26"/>
        <v>171.89999999999998</v>
      </c>
      <c r="H59" s="74"/>
      <c r="I59" s="2"/>
      <c r="J59" s="54"/>
      <c r="K59" s="54"/>
      <c r="L59" s="54"/>
      <c r="M59" s="72"/>
      <c r="N59" s="72"/>
      <c r="O59" s="72"/>
      <c r="P59" s="54"/>
      <c r="Q59" s="54"/>
      <c r="R59" s="73"/>
      <c r="S59" s="73"/>
      <c r="T59" s="73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1" t="s">
        <v>14</v>
      </c>
      <c r="B60" s="79"/>
      <c r="C60" s="23"/>
      <c r="D60" s="23"/>
      <c r="E60" s="23"/>
      <c r="F60" s="23"/>
      <c r="G60" s="101">
        <f t="shared" si="26"/>
        <v>0</v>
      </c>
      <c r="H60" s="74"/>
      <c r="I60" s="2"/>
      <c r="J60" s="54"/>
      <c r="K60" s="54"/>
      <c r="L60" s="54"/>
      <c r="M60" s="72"/>
      <c r="N60" s="72"/>
      <c r="O60" s="72"/>
      <c r="P60" s="54"/>
      <c r="Q60" s="54"/>
      <c r="R60" s="73"/>
      <c r="S60" s="73"/>
      <c r="T60" s="73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2" t="s">
        <v>15</v>
      </c>
      <c r="B61" s="79">
        <v>35.9</v>
      </c>
      <c r="C61" s="79">
        <v>53.2</v>
      </c>
      <c r="D61" s="79">
        <v>40.200000000000003</v>
      </c>
      <c r="E61" s="79">
        <v>38.1</v>
      </c>
      <c r="F61" s="79"/>
      <c r="G61" s="101">
        <f t="shared" si="26"/>
        <v>167.4</v>
      </c>
      <c r="H61" s="74"/>
      <c r="I61" s="2"/>
      <c r="J61" s="54"/>
      <c r="K61" s="54"/>
      <c r="L61" s="54"/>
      <c r="M61" s="72"/>
      <c r="N61" s="72"/>
      <c r="O61" s="72"/>
      <c r="P61" s="54"/>
      <c r="Q61" s="54"/>
      <c r="R61" s="73"/>
      <c r="S61" s="73"/>
      <c r="T61" s="73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1" t="s">
        <v>16</v>
      </c>
      <c r="B62" s="79">
        <v>35.9</v>
      </c>
      <c r="C62" s="79">
        <v>53.2</v>
      </c>
      <c r="D62" s="79">
        <v>40.200000000000003</v>
      </c>
      <c r="E62" s="79">
        <v>38.1</v>
      </c>
      <c r="F62" s="79"/>
      <c r="G62" s="101">
        <f t="shared" si="26"/>
        <v>167.4</v>
      </c>
      <c r="H62" s="74"/>
      <c r="I62" s="2"/>
      <c r="J62" s="54"/>
      <c r="K62" s="54"/>
      <c r="L62" s="54"/>
      <c r="M62" s="72"/>
      <c r="N62" s="72"/>
      <c r="O62" s="72"/>
      <c r="P62" s="54"/>
      <c r="Q62" s="54"/>
      <c r="R62" s="73"/>
      <c r="S62" s="73"/>
      <c r="T62" s="73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2" t="s">
        <v>17</v>
      </c>
      <c r="B63" s="79"/>
      <c r="C63" s="79"/>
      <c r="D63" s="79"/>
      <c r="E63" s="79"/>
      <c r="F63" s="79"/>
      <c r="G63" s="101">
        <f t="shared" si="26"/>
        <v>0</v>
      </c>
      <c r="H63" s="74"/>
      <c r="I63" s="2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3"/>
      <c r="V63" s="3"/>
      <c r="Y63" s="2"/>
      <c r="Z63" s="2"/>
      <c r="AA63" s="2"/>
      <c r="AB63" s="2"/>
    </row>
    <row r="64" spans="1:30" ht="33.75" customHeight="1" x14ac:dyDescent="0.25">
      <c r="A64" s="91" t="s">
        <v>18</v>
      </c>
      <c r="B64" s="79">
        <v>37.1</v>
      </c>
      <c r="C64" s="79">
        <v>45</v>
      </c>
      <c r="D64" s="79">
        <v>36.4</v>
      </c>
      <c r="E64" s="79">
        <v>33.799999999999997</v>
      </c>
      <c r="F64" s="79">
        <v>15.1</v>
      </c>
      <c r="G64" s="101">
        <f t="shared" si="26"/>
        <v>167.4</v>
      </c>
      <c r="H64" s="74"/>
      <c r="I64" s="2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3"/>
      <c r="V64" s="3"/>
      <c r="Y64" s="2"/>
      <c r="Z64" s="2"/>
      <c r="AA64" s="2"/>
      <c r="AB64" s="2"/>
    </row>
    <row r="65" spans="1:28" ht="33.75" customHeight="1" x14ac:dyDescent="0.25">
      <c r="A65" s="119" t="s">
        <v>10</v>
      </c>
      <c r="B65" s="81">
        <f>SUM(B58:B64)</f>
        <v>182.7</v>
      </c>
      <c r="C65" s="27">
        <f t="shared" ref="C65:F65" si="27">SUM(C58:C64)</f>
        <v>260.8</v>
      </c>
      <c r="D65" s="27">
        <f t="shared" si="27"/>
        <v>199.4</v>
      </c>
      <c r="E65" s="27">
        <f t="shared" si="27"/>
        <v>188</v>
      </c>
      <c r="F65" s="27">
        <f t="shared" si="27"/>
        <v>15.1</v>
      </c>
      <c r="G65" s="101">
        <f t="shared" si="26"/>
        <v>846</v>
      </c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3" t="s">
        <v>19</v>
      </c>
      <c r="B66" s="82">
        <v>69</v>
      </c>
      <c r="C66" s="30">
        <v>69</v>
      </c>
      <c r="D66" s="30">
        <v>69</v>
      </c>
      <c r="E66" s="30">
        <v>69</v>
      </c>
      <c r="F66" s="30"/>
      <c r="G66" s="102">
        <f>+((G65/G67)/7)*1000</f>
        <v>68.982387475538161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4" t="s">
        <v>20</v>
      </c>
      <c r="B67" s="106">
        <v>388</v>
      </c>
      <c r="C67" s="65">
        <v>471</v>
      </c>
      <c r="D67" s="65">
        <v>381</v>
      </c>
      <c r="E67" s="65">
        <v>354</v>
      </c>
      <c r="F67" s="65">
        <v>158</v>
      </c>
      <c r="G67" s="112">
        <f>SUM(B67:F67)</f>
        <v>1752</v>
      </c>
      <c r="I67" s="75"/>
      <c r="M67" s="3"/>
      <c r="N67" s="3"/>
      <c r="O67" s="3"/>
      <c r="P67" s="3"/>
      <c r="Q67" s="3"/>
    </row>
    <row r="68" spans="1:28" ht="33.75" customHeight="1" x14ac:dyDescent="0.25">
      <c r="A68" s="95" t="s">
        <v>21</v>
      </c>
      <c r="B68" s="84">
        <f t="shared" ref="B68:F68" si="28">((B67*B66)*7/1000-B58-B59)/3</f>
        <v>37.867999999999995</v>
      </c>
      <c r="C68" s="38">
        <f t="shared" si="28"/>
        <v>39.364333333333335</v>
      </c>
      <c r="D68" s="38">
        <f t="shared" si="28"/>
        <v>33.80766666666667</v>
      </c>
      <c r="E68" s="38">
        <f t="shared" si="28"/>
        <v>30.994</v>
      </c>
      <c r="F68" s="38">
        <f t="shared" si="28"/>
        <v>0</v>
      </c>
      <c r="G68" s="116">
        <f>((G65*1000)/G67)/7</f>
        <v>68.982387475538161</v>
      </c>
      <c r="M68" s="3"/>
      <c r="N68" s="3"/>
      <c r="O68" s="3"/>
      <c r="P68" s="3"/>
      <c r="Q68" s="3"/>
    </row>
    <row r="69" spans="1:28" ht="33.75" customHeight="1" x14ac:dyDescent="0.25">
      <c r="A69" s="96" t="s">
        <v>22</v>
      </c>
      <c r="B69" s="85">
        <f>((B67*B66)*7)/1000</f>
        <v>187.404</v>
      </c>
      <c r="C69" s="42">
        <f>((C67*C66)*7)/1000</f>
        <v>227.49299999999999</v>
      </c>
      <c r="D69" s="42">
        <f>((D67*D66)*7)/1000</f>
        <v>184.023</v>
      </c>
      <c r="E69" s="42">
        <f>((E67*E66)*7)/1000</f>
        <v>170.982</v>
      </c>
      <c r="F69" s="42">
        <f>((F67*F66)*7)/1000</f>
        <v>0</v>
      </c>
      <c r="G69" s="87"/>
      <c r="H69" s="50"/>
      <c r="Q69" s="3"/>
    </row>
    <row r="70" spans="1:28" ht="33.75" customHeight="1" thickBot="1" x14ac:dyDescent="0.3">
      <c r="A70" s="97" t="s">
        <v>23</v>
      </c>
      <c r="B70" s="86">
        <f>+(B65/B67)/7*1000</f>
        <v>67.268041237113394</v>
      </c>
      <c r="C70" s="47">
        <f>+(C65/C67)/7*1000</f>
        <v>79.102214134061271</v>
      </c>
      <c r="D70" s="47">
        <f>+(D65/D67)/7*1000</f>
        <v>74.765654293213359</v>
      </c>
      <c r="E70" s="47">
        <f>+(E65/E67)/7*1000</f>
        <v>75.867635189669087</v>
      </c>
      <c r="F70" s="47">
        <f>+(F65/F67)/7*1000</f>
        <v>13.652802893309222</v>
      </c>
      <c r="G70" s="117"/>
      <c r="Q70" s="3"/>
    </row>
    <row r="71" spans="1:28" ht="33.75" customHeight="1" x14ac:dyDescent="0.25"/>
    <row r="72" spans="1:28" ht="33.75" customHeight="1" x14ac:dyDescent="0.25">
      <c r="B72" s="54"/>
      <c r="C72" s="54"/>
      <c r="D72" s="54"/>
      <c r="E72" s="54"/>
      <c r="F72" s="54"/>
      <c r="G72" s="54"/>
      <c r="H72" s="54"/>
      <c r="I72" s="66"/>
    </row>
    <row r="73" spans="1:28" ht="33.75" customHeight="1" x14ac:dyDescent="0.25"/>
    <row r="74" spans="1:28" ht="33.75" customHeight="1" x14ac:dyDescent="0.25">
      <c r="A74" s="54"/>
      <c r="B74" s="73"/>
      <c r="C74" s="73"/>
      <c r="D74" s="73"/>
      <c r="E74" s="73"/>
      <c r="F74" s="73"/>
      <c r="G74" s="73"/>
      <c r="H74" s="54"/>
      <c r="I74" s="54"/>
      <c r="J74" s="54"/>
    </row>
    <row r="75" spans="1:28" ht="33.75" customHeight="1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</row>
    <row r="76" spans="1:28" ht="33.75" customHeight="1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</row>
    <row r="77" spans="1:28" ht="33.75" customHeight="1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</row>
    <row r="78" spans="1:28" ht="33.75" customHeight="1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</row>
    <row r="79" spans="1:28" ht="33.75" customHeight="1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B55:F55"/>
    <mergeCell ref="A3:C3"/>
    <mergeCell ref="E9:G9"/>
    <mergeCell ref="B15:M15"/>
    <mergeCell ref="B36:H36"/>
    <mergeCell ref="R9:S9"/>
    <mergeCell ref="K11:L11"/>
    <mergeCell ref="N15:V15"/>
    <mergeCell ref="L36:P36"/>
    <mergeCell ref="J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47</vt:i4>
      </vt:variant>
      <vt:variant>
        <vt:lpstr>Rangos con nombre</vt:lpstr>
      </vt:variant>
      <vt:variant>
        <vt:i4>28</vt:i4>
      </vt:variant>
    </vt:vector>
  </HeadingPairs>
  <TitlesOfParts>
    <vt:vector size="75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SEM 36</vt:lpstr>
      <vt:lpstr>SEM 37</vt:lpstr>
      <vt:lpstr>SEM 38</vt:lpstr>
      <vt:lpstr>SEM 39</vt:lpstr>
      <vt:lpstr>SEM 40</vt:lpstr>
      <vt:lpstr>SEM 41</vt:lpstr>
      <vt:lpstr>SEM 42</vt:lpstr>
      <vt:lpstr>SEM 43</vt:lpstr>
      <vt:lpstr>IMPRIMIR</vt:lpstr>
      <vt:lpstr>Calcio_Imprimir</vt:lpstr>
      <vt:lpstr>Calcio</vt:lpstr>
      <vt:lpstr>CARBONATO DE CALCIO</vt:lpstr>
      <vt:lpstr>Calcio_Imprimir!Área_de_impresión</vt:lpstr>
      <vt:lpstr>'CARBONATO DE CALCIO'!Área_de_impresión</vt:lpstr>
      <vt:lpstr>IMPRIMIR!Área_de_impresión</vt:lpstr>
      <vt:lpstr>'SEM 19'!Área_de_impresión</vt:lpstr>
      <vt:lpstr>'SEM 20'!Área_de_impresión</vt:lpstr>
      <vt:lpstr>'SEM 21'!Área_de_impresión</vt:lpstr>
      <vt:lpstr>'SEM 22'!Área_de_impresión</vt:lpstr>
      <vt:lpstr>'SEM 23'!Área_de_impresión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  <vt:lpstr>'SEM 33'!Área_de_impresión</vt:lpstr>
      <vt:lpstr>'SEM 34'!Área_de_impresión</vt:lpstr>
      <vt:lpstr>'SEM 35'!Área_de_impresión</vt:lpstr>
      <vt:lpstr>'SEM 36'!Área_de_impresión</vt:lpstr>
      <vt:lpstr>'SEM 37'!Área_de_impresión</vt:lpstr>
      <vt:lpstr>'SEM 38'!Área_de_impresión</vt:lpstr>
      <vt:lpstr>'SEM 39'!Área_de_impresión</vt:lpstr>
      <vt:lpstr>'SEM 40'!Área_de_impresión</vt:lpstr>
      <vt:lpstr>'SEM 41'!Área_de_impresión</vt:lpstr>
      <vt:lpstr>'SEM 42'!Área_de_impresión</vt:lpstr>
      <vt:lpstr>'SEM 43'!Área_de_impresión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2022-02-07T17:13:34Z</cp:lastPrinted>
  <dcterms:created xsi:type="dcterms:W3CDTF">2021-03-04T08:17:33Z</dcterms:created>
  <dcterms:modified xsi:type="dcterms:W3CDTF">2022-02-07T17:13:55Z</dcterms:modified>
</cp:coreProperties>
</file>