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F50075F2-9AB3-42C6-BAB1-3F50A47CE0EF}" xr6:coauthVersionLast="36" xr6:coauthVersionMax="36" xr10:uidLastSave="{00000000-0000-0000-0000-000000000000}"/>
  <bookViews>
    <workbookView xWindow="0" yWindow="0" windowWidth="20490" windowHeight="7545" tabRatio="742" firstSheet="15" activeTab="25" xr2:uid="{00000000-000D-0000-FFFF-FFFF00000000}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SEM 14" sheetId="17" r:id="rId14"/>
    <sheet name="SEM 15" sheetId="18" r:id="rId15"/>
    <sheet name="SEM 16" sheetId="19" r:id="rId16"/>
    <sheet name="SEM 17" sheetId="21" r:id="rId17"/>
    <sheet name="SEM 18" sheetId="22" r:id="rId18"/>
    <sheet name="SEM 19" sheetId="23" r:id="rId19"/>
    <sheet name="SEM 20" sheetId="24" r:id="rId20"/>
    <sheet name="SEM 21" sheetId="25" r:id="rId21"/>
    <sheet name="SEM 22" sheetId="27" r:id="rId22"/>
    <sheet name="SEM 23" sheetId="28" r:id="rId23"/>
    <sheet name="SEM 23 (2)" sheetId="29" r:id="rId24"/>
    <sheet name="SEM 24" sheetId="30" r:id="rId25"/>
    <sheet name="IMPRIMIR" sheetId="2" r:id="rId26"/>
  </sheets>
  <definedNames>
    <definedName name="_xlnm.Print_Area" localSheetId="25">IMPRIMIR!$A$1:$V$44</definedName>
    <definedName name="_xlnm.Print_Area" localSheetId="23">'SEM 23 (2)'!$A$1:$W$70</definedName>
    <definedName name="_xlnm.Print_Area" localSheetId="24">'SEM 24'!$A$1:$W$70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9" i="30" l="1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R50" i="30"/>
  <c r="Q50" i="30"/>
  <c r="P50" i="30"/>
  <c r="O50" i="30"/>
  <c r="N50" i="30"/>
  <c r="M50" i="30"/>
  <c r="I50" i="30"/>
  <c r="H50" i="30"/>
  <c r="G50" i="30"/>
  <c r="F50" i="30"/>
  <c r="E50" i="30"/>
  <c r="D50" i="30"/>
  <c r="C50" i="30"/>
  <c r="B50" i="30"/>
  <c r="R49" i="30"/>
  <c r="Q49" i="30"/>
  <c r="P49" i="30"/>
  <c r="O49" i="30"/>
  <c r="N49" i="30"/>
  <c r="M49" i="30"/>
  <c r="I49" i="30"/>
  <c r="H49" i="30"/>
  <c r="G49" i="30"/>
  <c r="F49" i="30"/>
  <c r="E49" i="30"/>
  <c r="D49" i="30"/>
  <c r="C49" i="30"/>
  <c r="B49" i="30"/>
  <c r="S48" i="30"/>
  <c r="J48" i="30"/>
  <c r="R46" i="30"/>
  <c r="R51" i="30" s="1"/>
  <c r="Q46" i="30"/>
  <c r="Q51" i="30" s="1"/>
  <c r="P46" i="30"/>
  <c r="P51" i="30" s="1"/>
  <c r="O46" i="30"/>
  <c r="O51" i="30" s="1"/>
  <c r="N46" i="30"/>
  <c r="N51" i="30" s="1"/>
  <c r="M46" i="30"/>
  <c r="M51" i="30" s="1"/>
  <c r="I46" i="30"/>
  <c r="I51" i="30" s="1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S45" i="30"/>
  <c r="J45" i="30"/>
  <c r="S44" i="30"/>
  <c r="J44" i="30"/>
  <c r="S43" i="30"/>
  <c r="J43" i="30"/>
  <c r="S42" i="30"/>
  <c r="J42" i="30"/>
  <c r="S41" i="30"/>
  <c r="J41" i="30"/>
  <c r="S40" i="30"/>
  <c r="J40" i="30"/>
  <c r="S39" i="30"/>
  <c r="J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T24" i="30"/>
  <c r="T23" i="30"/>
  <c r="T22" i="30"/>
  <c r="T21" i="30"/>
  <c r="T20" i="30"/>
  <c r="T19" i="30"/>
  <c r="T18" i="30"/>
  <c r="T25" i="30" l="1"/>
  <c r="T26" i="30" s="1"/>
  <c r="B30" i="30"/>
  <c r="S46" i="30"/>
  <c r="J46" i="30"/>
  <c r="T65" i="30"/>
  <c r="S48" i="29"/>
  <c r="U27" i="30" l="1"/>
  <c r="J49" i="30"/>
  <c r="J47" i="30"/>
  <c r="T66" i="30"/>
  <c r="T68" i="30"/>
  <c r="S47" i="30"/>
  <c r="S49" i="30"/>
  <c r="N42" i="2"/>
  <c r="R50" i="29"/>
  <c r="Q50" i="29"/>
  <c r="P50" i="29"/>
  <c r="O50" i="29"/>
  <c r="N50" i="29"/>
  <c r="M50" i="29"/>
  <c r="R49" i="29"/>
  <c r="Q49" i="29"/>
  <c r="P49" i="29"/>
  <c r="O49" i="29"/>
  <c r="N49" i="29"/>
  <c r="M49" i="29"/>
  <c r="R46" i="29"/>
  <c r="R51" i="29" s="1"/>
  <c r="Q46" i="29"/>
  <c r="Q51" i="29" s="1"/>
  <c r="P46" i="29"/>
  <c r="P51" i="29" s="1"/>
  <c r="O46" i="29"/>
  <c r="O51" i="29" s="1"/>
  <c r="N46" i="29"/>
  <c r="N51" i="29" s="1"/>
  <c r="M46" i="29"/>
  <c r="S45" i="29"/>
  <c r="S44" i="29"/>
  <c r="S43" i="29"/>
  <c r="S42" i="29"/>
  <c r="S41" i="29"/>
  <c r="S40" i="29"/>
  <c r="S39" i="29"/>
  <c r="Q46" i="28"/>
  <c r="Q51" i="28" s="1"/>
  <c r="Q49" i="28"/>
  <c r="Q50" i="28"/>
  <c r="S46" i="29" l="1"/>
  <c r="S47" i="29" s="1"/>
  <c r="M51" i="29"/>
  <c r="S49" i="29" l="1"/>
  <c r="I18" i="2"/>
  <c r="J18" i="2"/>
  <c r="K18" i="2"/>
  <c r="S69" i="29" l="1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I50" i="29"/>
  <c r="H50" i="29"/>
  <c r="G50" i="29"/>
  <c r="F50" i="29"/>
  <c r="E50" i="29"/>
  <c r="D50" i="29"/>
  <c r="C50" i="29"/>
  <c r="B50" i="29"/>
  <c r="I49" i="29"/>
  <c r="H49" i="29"/>
  <c r="G49" i="29"/>
  <c r="F49" i="29"/>
  <c r="E49" i="29"/>
  <c r="D49" i="29"/>
  <c r="C49" i="29"/>
  <c r="B49" i="29"/>
  <c r="J48" i="29"/>
  <c r="I46" i="29"/>
  <c r="I51" i="29" s="1"/>
  <c r="H46" i="29"/>
  <c r="H51" i="29" s="1"/>
  <c r="G46" i="29"/>
  <c r="G51" i="29" s="1"/>
  <c r="F46" i="29"/>
  <c r="F51" i="29" s="1"/>
  <c r="E46" i="29"/>
  <c r="E51" i="29" s="1"/>
  <c r="D46" i="29"/>
  <c r="D51" i="29" s="1"/>
  <c r="C46" i="29"/>
  <c r="C51" i="29" s="1"/>
  <c r="B46" i="29"/>
  <c r="B51" i="29" s="1"/>
  <c r="J45" i="29"/>
  <c r="J44" i="29"/>
  <c r="J43" i="29"/>
  <c r="J42" i="29"/>
  <c r="J41" i="29"/>
  <c r="J40" i="29"/>
  <c r="J3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V27" i="29"/>
  <c r="U25" i="29"/>
  <c r="U30" i="29" s="1"/>
  <c r="T25" i="29"/>
  <c r="T30" i="29" s="1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V24" i="29"/>
  <c r="V23" i="29"/>
  <c r="V22" i="29"/>
  <c r="V21" i="29"/>
  <c r="V20" i="29"/>
  <c r="V19" i="29"/>
  <c r="V18" i="29"/>
  <c r="W29" i="28"/>
  <c r="W28" i="28"/>
  <c r="W25" i="28"/>
  <c r="W30" i="28" s="1"/>
  <c r="V29" i="28"/>
  <c r="V28" i="28"/>
  <c r="V25" i="28"/>
  <c r="V30" i="28" s="1"/>
  <c r="M29" i="28"/>
  <c r="L29" i="28"/>
  <c r="K29" i="28"/>
  <c r="M28" i="28"/>
  <c r="L28" i="28"/>
  <c r="K28" i="28"/>
  <c r="M25" i="28"/>
  <c r="M30" i="28" s="1"/>
  <c r="L25" i="28"/>
  <c r="L30" i="28" s="1"/>
  <c r="K25" i="28"/>
  <c r="K30" i="28" s="1"/>
  <c r="I29" i="28"/>
  <c r="I28" i="28"/>
  <c r="I25" i="28"/>
  <c r="I30" i="28" s="1"/>
  <c r="J46" i="29" l="1"/>
  <c r="J47" i="29" s="1"/>
  <c r="V25" i="29"/>
  <c r="T65" i="29"/>
  <c r="O42" i="2"/>
  <c r="M42" i="2"/>
  <c r="L42" i="2"/>
  <c r="K42" i="2"/>
  <c r="J42" i="2"/>
  <c r="P41" i="2"/>
  <c r="P40" i="2"/>
  <c r="P39" i="2"/>
  <c r="P38" i="2"/>
  <c r="P37" i="2"/>
  <c r="P36" i="2"/>
  <c r="P35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T29" i="2"/>
  <c r="T28" i="2"/>
  <c r="T27" i="2"/>
  <c r="T26" i="2"/>
  <c r="T25" i="2"/>
  <c r="T24" i="2"/>
  <c r="T23" i="2"/>
  <c r="J49" i="29" l="1"/>
  <c r="T66" i="29"/>
  <c r="T68" i="29"/>
  <c r="W27" i="29"/>
  <c r="V26" i="29"/>
  <c r="P42" i="2"/>
  <c r="T30" i="2"/>
  <c r="R69" i="28" l="1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S69" i="28"/>
  <c r="B69" i="28"/>
  <c r="S68" i="28"/>
  <c r="B68" i="28"/>
  <c r="T67" i="28"/>
  <c r="S65" i="28"/>
  <c r="S70" i="28" s="1"/>
  <c r="B65" i="28"/>
  <c r="T64" i="28"/>
  <c r="T63" i="28"/>
  <c r="T62" i="28"/>
  <c r="T61" i="28"/>
  <c r="T60" i="28"/>
  <c r="T59" i="28"/>
  <c r="T58" i="28"/>
  <c r="R50" i="28"/>
  <c r="P50" i="28"/>
  <c r="O50" i="28"/>
  <c r="N50" i="28"/>
  <c r="M50" i="28"/>
  <c r="I50" i="28"/>
  <c r="H50" i="28"/>
  <c r="G50" i="28"/>
  <c r="F50" i="28"/>
  <c r="E50" i="28"/>
  <c r="D50" i="28"/>
  <c r="C50" i="28"/>
  <c r="B50" i="28"/>
  <c r="R49" i="28"/>
  <c r="P49" i="28"/>
  <c r="O49" i="28"/>
  <c r="N49" i="28"/>
  <c r="M49" i="28"/>
  <c r="I49" i="28"/>
  <c r="H49" i="28"/>
  <c r="G49" i="28"/>
  <c r="F49" i="28"/>
  <c r="E49" i="28"/>
  <c r="D49" i="28"/>
  <c r="C49" i="28"/>
  <c r="B49" i="28"/>
  <c r="S48" i="28"/>
  <c r="J48" i="28"/>
  <c r="R46" i="28"/>
  <c r="R51" i="28" s="1"/>
  <c r="P46" i="28"/>
  <c r="P51" i="28" s="1"/>
  <c r="O46" i="28"/>
  <c r="O51" i="28" s="1"/>
  <c r="N46" i="28"/>
  <c r="N51" i="28" s="1"/>
  <c r="M46" i="28"/>
  <c r="M51" i="28" s="1"/>
  <c r="I46" i="28"/>
  <c r="I51" i="28" s="1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S45" i="28"/>
  <c r="J45" i="28"/>
  <c r="S44" i="28"/>
  <c r="J44" i="28"/>
  <c r="S43" i="28"/>
  <c r="J43" i="28"/>
  <c r="S42" i="28"/>
  <c r="J42" i="28"/>
  <c r="S41" i="28"/>
  <c r="J41" i="28"/>
  <c r="S40" i="28"/>
  <c r="J40" i="28"/>
  <c r="S39" i="28"/>
  <c r="J39" i="28"/>
  <c r="X29" i="28"/>
  <c r="U29" i="28"/>
  <c r="T29" i="28"/>
  <c r="S29" i="28"/>
  <c r="R29" i="28"/>
  <c r="Q29" i="28"/>
  <c r="P29" i="28"/>
  <c r="O29" i="28"/>
  <c r="N29" i="28"/>
  <c r="J29" i="28"/>
  <c r="H29" i="28"/>
  <c r="G29" i="28"/>
  <c r="F29" i="28"/>
  <c r="E29" i="28"/>
  <c r="D29" i="28"/>
  <c r="C29" i="28"/>
  <c r="B29" i="28"/>
  <c r="X28" i="28"/>
  <c r="U28" i="28"/>
  <c r="T28" i="28"/>
  <c r="S28" i="28"/>
  <c r="R28" i="28"/>
  <c r="Q28" i="28"/>
  <c r="P28" i="28"/>
  <c r="O28" i="28"/>
  <c r="N28" i="28"/>
  <c r="J28" i="28"/>
  <c r="H28" i="28"/>
  <c r="G28" i="28"/>
  <c r="F28" i="28"/>
  <c r="E28" i="28"/>
  <c r="D28" i="28"/>
  <c r="C28" i="28"/>
  <c r="B28" i="28"/>
  <c r="Y27" i="28"/>
  <c r="X25" i="28"/>
  <c r="X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J25" i="28"/>
  <c r="J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Y24" i="28"/>
  <c r="Y23" i="28"/>
  <c r="Y22" i="28"/>
  <c r="Y21" i="28"/>
  <c r="Y20" i="28"/>
  <c r="Y19" i="28"/>
  <c r="Y18" i="28"/>
  <c r="T65" i="28" l="1"/>
  <c r="T66" i="28" s="1"/>
  <c r="B70" i="28"/>
  <c r="J46" i="28"/>
  <c r="J49" i="28" s="1"/>
  <c r="Y25" i="28"/>
  <c r="Y26" i="28" s="1"/>
  <c r="B51" i="28"/>
  <c r="B30" i="28"/>
  <c r="S46" i="28"/>
  <c r="H36" i="2"/>
  <c r="H37" i="2"/>
  <c r="H38" i="2"/>
  <c r="H39" i="2"/>
  <c r="H40" i="2"/>
  <c r="H41" i="2"/>
  <c r="H35" i="2"/>
  <c r="G42" i="2"/>
  <c r="T68" i="28" l="1"/>
  <c r="J47" i="28"/>
  <c r="Z27" i="28"/>
  <c r="S49" i="28"/>
  <c r="S47" i="28"/>
  <c r="F70" i="27"/>
  <c r="E70" i="27"/>
  <c r="F69" i="27"/>
  <c r="E69" i="27"/>
  <c r="D69" i="27"/>
  <c r="C69" i="27"/>
  <c r="B69" i="27"/>
  <c r="F68" i="27"/>
  <c r="E68" i="27"/>
  <c r="D68" i="27"/>
  <c r="C68" i="27"/>
  <c r="B68" i="27"/>
  <c r="G67" i="27"/>
  <c r="F65" i="27"/>
  <c r="E65" i="27"/>
  <c r="D65" i="27"/>
  <c r="D70" i="27" s="1"/>
  <c r="C65" i="27"/>
  <c r="B65" i="27"/>
  <c r="B70" i="27" s="1"/>
  <c r="G64" i="27"/>
  <c r="G63" i="27"/>
  <c r="G62" i="27"/>
  <c r="G61" i="27"/>
  <c r="G60" i="27"/>
  <c r="G59" i="27"/>
  <c r="G58" i="27"/>
  <c r="Q50" i="27"/>
  <c r="P50" i="27"/>
  <c r="O50" i="27"/>
  <c r="N50" i="27"/>
  <c r="M50" i="27"/>
  <c r="I50" i="27"/>
  <c r="H50" i="27"/>
  <c r="G50" i="27"/>
  <c r="F50" i="27"/>
  <c r="E50" i="27"/>
  <c r="D50" i="27"/>
  <c r="C50" i="27"/>
  <c r="B50" i="27"/>
  <c r="Q49" i="27"/>
  <c r="P49" i="27"/>
  <c r="O49" i="27"/>
  <c r="N49" i="27"/>
  <c r="M49" i="27"/>
  <c r="I49" i="27"/>
  <c r="H49" i="27"/>
  <c r="G49" i="27"/>
  <c r="F49" i="27"/>
  <c r="E49" i="27"/>
  <c r="D49" i="27"/>
  <c r="C49" i="27"/>
  <c r="B49" i="27"/>
  <c r="R48" i="27"/>
  <c r="J48" i="27"/>
  <c r="Q46" i="27"/>
  <c r="Q51" i="27" s="1"/>
  <c r="P46" i="27"/>
  <c r="P51" i="27" s="1"/>
  <c r="O46" i="27"/>
  <c r="O51" i="27" s="1"/>
  <c r="N46" i="27"/>
  <c r="N51" i="27" s="1"/>
  <c r="M46" i="27"/>
  <c r="M51" i="27" s="1"/>
  <c r="I46" i="27"/>
  <c r="I51" i="27" s="1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R45" i="27"/>
  <c r="J45" i="27"/>
  <c r="R44" i="27"/>
  <c r="J44" i="27"/>
  <c r="R43" i="27"/>
  <c r="J43" i="27"/>
  <c r="R42" i="27"/>
  <c r="J42" i="27"/>
  <c r="R41" i="27"/>
  <c r="J41" i="27"/>
  <c r="R40" i="27"/>
  <c r="J40" i="27"/>
  <c r="R39" i="27"/>
  <c r="J3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V27" i="27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V24" i="27"/>
  <c r="V23" i="27"/>
  <c r="V22" i="27"/>
  <c r="V21" i="27"/>
  <c r="V20" i="27"/>
  <c r="V19" i="27"/>
  <c r="V18" i="27"/>
  <c r="G65" i="27" l="1"/>
  <c r="G68" i="27" s="1"/>
  <c r="J46" i="27"/>
  <c r="J47" i="27" s="1"/>
  <c r="V25" i="27"/>
  <c r="R46" i="27"/>
  <c r="B51" i="27"/>
  <c r="C70" i="27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B70" i="25" s="1"/>
  <c r="G64" i="25"/>
  <c r="G63" i="25"/>
  <c r="G62" i="25"/>
  <c r="G61" i="25"/>
  <c r="G60" i="25"/>
  <c r="G59" i="25"/>
  <c r="G58" i="25"/>
  <c r="I51" i="25"/>
  <c r="H51" i="25"/>
  <c r="G51" i="25"/>
  <c r="Q50" i="25"/>
  <c r="P50" i="25"/>
  <c r="O50" i="25"/>
  <c r="N50" i="25"/>
  <c r="M50" i="25"/>
  <c r="I50" i="25"/>
  <c r="H50" i="25"/>
  <c r="G50" i="25"/>
  <c r="F50" i="25"/>
  <c r="E50" i="25"/>
  <c r="D50" i="25"/>
  <c r="C50" i="25"/>
  <c r="B50" i="25"/>
  <c r="Q49" i="25"/>
  <c r="P49" i="25"/>
  <c r="O49" i="25"/>
  <c r="N49" i="25"/>
  <c r="M49" i="25"/>
  <c r="I49" i="25"/>
  <c r="H49" i="25"/>
  <c r="G49" i="25"/>
  <c r="F49" i="25"/>
  <c r="E49" i="25"/>
  <c r="D49" i="25"/>
  <c r="C49" i="25"/>
  <c r="B49" i="25"/>
  <c r="R48" i="25"/>
  <c r="J48" i="25"/>
  <c r="Q46" i="25"/>
  <c r="Q51" i="25" s="1"/>
  <c r="P46" i="25"/>
  <c r="P51" i="25" s="1"/>
  <c r="O46" i="25"/>
  <c r="O51" i="25" s="1"/>
  <c r="N46" i="25"/>
  <c r="N51" i="25" s="1"/>
  <c r="M46" i="25"/>
  <c r="M51" i="25" s="1"/>
  <c r="I46" i="25"/>
  <c r="H46" i="25"/>
  <c r="G46" i="25"/>
  <c r="F46" i="25"/>
  <c r="F51" i="25" s="1"/>
  <c r="E46" i="25"/>
  <c r="E51" i="25" s="1"/>
  <c r="D46" i="25"/>
  <c r="D51" i="25" s="1"/>
  <c r="C46" i="25"/>
  <c r="C51" i="25" s="1"/>
  <c r="B46" i="25"/>
  <c r="R45" i="25"/>
  <c r="J45" i="25"/>
  <c r="R44" i="25"/>
  <c r="J44" i="25"/>
  <c r="R43" i="25"/>
  <c r="J43" i="25"/>
  <c r="R42" i="25"/>
  <c r="J42" i="25"/>
  <c r="R41" i="25"/>
  <c r="J41" i="25"/>
  <c r="R40" i="25"/>
  <c r="J40" i="25"/>
  <c r="R39" i="25"/>
  <c r="J3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V27" i="25"/>
  <c r="U25" i="25"/>
  <c r="U30" i="25" s="1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C25" i="25"/>
  <c r="C30" i="25" s="1"/>
  <c r="B25" i="25"/>
  <c r="B30" i="25" s="1"/>
  <c r="V24" i="25"/>
  <c r="V23" i="25"/>
  <c r="V22" i="25"/>
  <c r="V21" i="25"/>
  <c r="V20" i="25"/>
  <c r="V19" i="25"/>
  <c r="V18" i="25"/>
  <c r="G66" i="27" l="1"/>
  <c r="J49" i="27"/>
  <c r="R49" i="27"/>
  <c r="R47" i="27"/>
  <c r="W27" i="27"/>
  <c r="V26" i="27"/>
  <c r="G65" i="25"/>
  <c r="G68" i="25" s="1"/>
  <c r="J46" i="25"/>
  <c r="J47" i="25" s="1"/>
  <c r="V25" i="25"/>
  <c r="W27" i="25" s="1"/>
  <c r="D30" i="25"/>
  <c r="R46" i="25"/>
  <c r="B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Q51" i="24"/>
  <c r="P51" i="24"/>
  <c r="H51" i="24"/>
  <c r="E51" i="24"/>
  <c r="Q50" i="24"/>
  <c r="P50" i="24"/>
  <c r="O50" i="24"/>
  <c r="N50" i="24"/>
  <c r="M50" i="24"/>
  <c r="I50" i="24"/>
  <c r="H50" i="24"/>
  <c r="G50" i="24"/>
  <c r="F50" i="24"/>
  <c r="E50" i="24"/>
  <c r="D50" i="24"/>
  <c r="C50" i="24"/>
  <c r="B50" i="24"/>
  <c r="Q49" i="24"/>
  <c r="P49" i="24"/>
  <c r="O49" i="24"/>
  <c r="N49" i="24"/>
  <c r="M49" i="24"/>
  <c r="I49" i="24"/>
  <c r="H49" i="24"/>
  <c r="G49" i="24"/>
  <c r="F49" i="24"/>
  <c r="E49" i="24"/>
  <c r="D49" i="24"/>
  <c r="C49" i="24"/>
  <c r="B49" i="24"/>
  <c r="R48" i="24"/>
  <c r="J48" i="24"/>
  <c r="Q46" i="24"/>
  <c r="P46" i="24"/>
  <c r="O46" i="24"/>
  <c r="O51" i="24" s="1"/>
  <c r="N46" i="24"/>
  <c r="N51" i="24" s="1"/>
  <c r="M46" i="24"/>
  <c r="I46" i="24"/>
  <c r="I51" i="24" s="1"/>
  <c r="H46" i="24"/>
  <c r="G46" i="24"/>
  <c r="G51" i="24" s="1"/>
  <c r="F46" i="24"/>
  <c r="F51" i="24" s="1"/>
  <c r="E46" i="24"/>
  <c r="D46" i="24"/>
  <c r="D51" i="24" s="1"/>
  <c r="C46" i="24"/>
  <c r="C51" i="24" s="1"/>
  <c r="B46" i="24"/>
  <c r="B51" i="24" s="1"/>
  <c r="R45" i="24"/>
  <c r="J45" i="24"/>
  <c r="R44" i="24"/>
  <c r="J44" i="24"/>
  <c r="R43" i="24"/>
  <c r="J43" i="24"/>
  <c r="R42" i="24"/>
  <c r="J42" i="24"/>
  <c r="R41" i="24"/>
  <c r="J41" i="24"/>
  <c r="R40" i="24"/>
  <c r="J40" i="24"/>
  <c r="R39" i="24"/>
  <c r="J3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V27" i="24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V24" i="24"/>
  <c r="V23" i="24"/>
  <c r="V22" i="24"/>
  <c r="V21" i="24"/>
  <c r="V20" i="24"/>
  <c r="V19" i="24"/>
  <c r="V18" i="24"/>
  <c r="G66" i="25" l="1"/>
  <c r="J49" i="25"/>
  <c r="V26" i="25"/>
  <c r="R47" i="25"/>
  <c r="R49" i="25"/>
  <c r="G65" i="24"/>
  <c r="G68" i="24" s="1"/>
  <c r="R46" i="24"/>
  <c r="R49" i="24" s="1"/>
  <c r="M51" i="24"/>
  <c r="J46" i="24"/>
  <c r="J47" i="24" s="1"/>
  <c r="V25" i="24"/>
  <c r="B70" i="24"/>
  <c r="Q49" i="23"/>
  <c r="P49" i="23"/>
  <c r="O49" i="23"/>
  <c r="N49" i="23"/>
  <c r="M49" i="23"/>
  <c r="F68" i="23"/>
  <c r="E68" i="23"/>
  <c r="D68" i="23"/>
  <c r="C68" i="23"/>
  <c r="B68" i="23"/>
  <c r="F69" i="23"/>
  <c r="E69" i="23"/>
  <c r="D69" i="23"/>
  <c r="C69" i="23"/>
  <c r="B69" i="23"/>
  <c r="G67" i="23"/>
  <c r="F65" i="23"/>
  <c r="F70" i="23" s="1"/>
  <c r="E65" i="23"/>
  <c r="E70" i="23" s="1"/>
  <c r="D65" i="23"/>
  <c r="D70" i="23" s="1"/>
  <c r="C65" i="23"/>
  <c r="C70" i="23" s="1"/>
  <c r="B65" i="23"/>
  <c r="B70" i="23" s="1"/>
  <c r="G64" i="23"/>
  <c r="G63" i="23"/>
  <c r="G62" i="23"/>
  <c r="G61" i="23"/>
  <c r="G60" i="23"/>
  <c r="G59" i="23"/>
  <c r="G58" i="23"/>
  <c r="Q50" i="23"/>
  <c r="P50" i="23"/>
  <c r="O50" i="23"/>
  <c r="N50" i="23"/>
  <c r="M50" i="23"/>
  <c r="I50" i="23"/>
  <c r="H50" i="23"/>
  <c r="G50" i="23"/>
  <c r="F50" i="23"/>
  <c r="E50" i="23"/>
  <c r="D50" i="23"/>
  <c r="C50" i="23"/>
  <c r="B50" i="23"/>
  <c r="I49" i="23"/>
  <c r="H49" i="23"/>
  <c r="G49" i="23"/>
  <c r="F49" i="23"/>
  <c r="E49" i="23"/>
  <c r="D49" i="23"/>
  <c r="C49" i="23"/>
  <c r="B49" i="23"/>
  <c r="R48" i="23"/>
  <c r="J48" i="23"/>
  <c r="Q46" i="23"/>
  <c r="Q51" i="23" s="1"/>
  <c r="P46" i="23"/>
  <c r="P51" i="23" s="1"/>
  <c r="O46" i="23"/>
  <c r="O51" i="23" s="1"/>
  <c r="N46" i="23"/>
  <c r="N51" i="23" s="1"/>
  <c r="M46" i="23"/>
  <c r="M51" i="23" s="1"/>
  <c r="I46" i="23"/>
  <c r="I51" i="23" s="1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R45" i="23"/>
  <c r="J45" i="23"/>
  <c r="R44" i="23"/>
  <c r="J44" i="23"/>
  <c r="R43" i="23"/>
  <c r="J43" i="23"/>
  <c r="R42" i="23"/>
  <c r="J42" i="23"/>
  <c r="R41" i="23"/>
  <c r="J41" i="23"/>
  <c r="R40" i="23"/>
  <c r="J40" i="23"/>
  <c r="R39" i="23"/>
  <c r="J3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V27" i="23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C25" i="23"/>
  <c r="C30" i="23" s="1"/>
  <c r="B25" i="23"/>
  <c r="B30" i="23" s="1"/>
  <c r="V24" i="23"/>
  <c r="V23" i="23"/>
  <c r="V22" i="23"/>
  <c r="V21" i="23"/>
  <c r="V20" i="23"/>
  <c r="V19" i="23"/>
  <c r="V18" i="23"/>
  <c r="G66" i="24" l="1"/>
  <c r="R47" i="24"/>
  <c r="J49" i="24"/>
  <c r="W27" i="24"/>
  <c r="V26" i="24"/>
  <c r="V25" i="23"/>
  <c r="W27" i="23" s="1"/>
  <c r="G65" i="23"/>
  <c r="G66" i="23" s="1"/>
  <c r="J46" i="23"/>
  <c r="J49" i="23" s="1"/>
  <c r="D30" i="23"/>
  <c r="R46" i="23"/>
  <c r="B51" i="23"/>
  <c r="I49" i="22"/>
  <c r="H49" i="22"/>
  <c r="G49" i="22"/>
  <c r="F49" i="22"/>
  <c r="E49" i="22"/>
  <c r="D49" i="22"/>
  <c r="C49" i="22"/>
  <c r="B49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V26" i="23" l="1"/>
  <c r="G68" i="23"/>
  <c r="J47" i="23"/>
  <c r="R49" i="23"/>
  <c r="R47" i="23"/>
  <c r="F68" i="22"/>
  <c r="E68" i="22"/>
  <c r="D68" i="22"/>
  <c r="C68" i="22"/>
  <c r="B68" i="22"/>
  <c r="Q49" i="22"/>
  <c r="P49" i="22"/>
  <c r="O49" i="22"/>
  <c r="N49" i="22"/>
  <c r="M49" i="22"/>
  <c r="F70" i="22"/>
  <c r="F69" i="22"/>
  <c r="E69" i="22"/>
  <c r="D69" i="22"/>
  <c r="C69" i="22"/>
  <c r="B69" i="22"/>
  <c r="G67" i="22"/>
  <c r="F65" i="22"/>
  <c r="E65" i="22"/>
  <c r="E70" i="22" s="1"/>
  <c r="D65" i="22"/>
  <c r="D70" i="22" s="1"/>
  <c r="C65" i="22"/>
  <c r="C70" i="22" s="1"/>
  <c r="B65" i="22"/>
  <c r="B70" i="22" s="1"/>
  <c r="G64" i="22"/>
  <c r="G63" i="22"/>
  <c r="G62" i="22"/>
  <c r="G61" i="22"/>
  <c r="G60" i="22"/>
  <c r="G59" i="22"/>
  <c r="G58" i="22"/>
  <c r="P51" i="22"/>
  <c r="I51" i="22"/>
  <c r="H51" i="22"/>
  <c r="Q50" i="22"/>
  <c r="P50" i="22"/>
  <c r="O50" i="22"/>
  <c r="N50" i="22"/>
  <c r="M50" i="22"/>
  <c r="I50" i="22"/>
  <c r="H50" i="22"/>
  <c r="G50" i="22"/>
  <c r="F50" i="22"/>
  <c r="E50" i="22"/>
  <c r="D50" i="22"/>
  <c r="C50" i="22"/>
  <c r="B50" i="22"/>
  <c r="R48" i="22"/>
  <c r="J48" i="22"/>
  <c r="Q46" i="22"/>
  <c r="Q51" i="22" s="1"/>
  <c r="P46" i="22"/>
  <c r="O46" i="22"/>
  <c r="O51" i="22" s="1"/>
  <c r="N46" i="22"/>
  <c r="N51" i="22" s="1"/>
  <c r="M46" i="22"/>
  <c r="M51" i="22" s="1"/>
  <c r="I46" i="22"/>
  <c r="H46" i="22"/>
  <c r="G46" i="22"/>
  <c r="G51" i="22" s="1"/>
  <c r="F46" i="22"/>
  <c r="F51" i="22" s="1"/>
  <c r="E46" i="22"/>
  <c r="E51" i="22" s="1"/>
  <c r="D46" i="22"/>
  <c r="D51" i="22" s="1"/>
  <c r="C46" i="22"/>
  <c r="C51" i="22" s="1"/>
  <c r="B46" i="22"/>
  <c r="R45" i="22"/>
  <c r="J45" i="22"/>
  <c r="R44" i="22"/>
  <c r="J44" i="22"/>
  <c r="R43" i="22"/>
  <c r="J43" i="22"/>
  <c r="R42" i="22"/>
  <c r="J42" i="22"/>
  <c r="R41" i="22"/>
  <c r="J41" i="22"/>
  <c r="R40" i="22"/>
  <c r="J40" i="22"/>
  <c r="R39" i="22"/>
  <c r="J3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V27" i="22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E25" i="22"/>
  <c r="E30" i="22" s="1"/>
  <c r="D25" i="22"/>
  <c r="D30" i="22" s="1"/>
  <c r="C25" i="22"/>
  <c r="C30" i="22" s="1"/>
  <c r="B25" i="22"/>
  <c r="B30" i="22" s="1"/>
  <c r="V24" i="22"/>
  <c r="V23" i="22"/>
  <c r="V22" i="22"/>
  <c r="V21" i="22"/>
  <c r="V20" i="22"/>
  <c r="V19" i="22"/>
  <c r="V18" i="22"/>
  <c r="J46" i="22" l="1"/>
  <c r="J49" i="22" s="1"/>
  <c r="V25" i="22"/>
  <c r="W27" i="22" s="1"/>
  <c r="F30" i="22"/>
  <c r="B51" i="22"/>
  <c r="R46" i="22"/>
  <c r="G65" i="22"/>
  <c r="J47" i="22" l="1"/>
  <c r="V26" i="22"/>
  <c r="G66" i="22"/>
  <c r="G68" i="22"/>
  <c r="R49" i="22"/>
  <c r="R47" i="22"/>
  <c r="I49" i="21" l="1"/>
  <c r="H49" i="21"/>
  <c r="G49" i="21"/>
  <c r="F49" i="21"/>
  <c r="E49" i="21"/>
  <c r="D49" i="21"/>
  <c r="C49" i="21"/>
  <c r="B49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8" i="21" l="1"/>
  <c r="E68" i="21"/>
  <c r="D68" i="21"/>
  <c r="C68" i="21"/>
  <c r="B68" i="21"/>
  <c r="Q49" i="21"/>
  <c r="P49" i="21"/>
  <c r="O49" i="21"/>
  <c r="N49" i="21"/>
  <c r="M49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G64" i="21"/>
  <c r="G63" i="21"/>
  <c r="G62" i="21"/>
  <c r="G61" i="21"/>
  <c r="G60" i="21"/>
  <c r="G59" i="21"/>
  <c r="G58" i="21"/>
  <c r="I51" i="21"/>
  <c r="H51" i="21"/>
  <c r="Q50" i="21"/>
  <c r="P50" i="21"/>
  <c r="O50" i="21"/>
  <c r="N50" i="21"/>
  <c r="M50" i="21"/>
  <c r="I50" i="21"/>
  <c r="H50" i="21"/>
  <c r="G50" i="21"/>
  <c r="F50" i="21"/>
  <c r="E50" i="21"/>
  <c r="D50" i="21"/>
  <c r="C50" i="21"/>
  <c r="B50" i="21"/>
  <c r="R48" i="21"/>
  <c r="J48" i="21"/>
  <c r="Q46" i="21"/>
  <c r="P46" i="21"/>
  <c r="P51" i="21" s="1"/>
  <c r="O46" i="21"/>
  <c r="O51" i="21" s="1"/>
  <c r="N46" i="21"/>
  <c r="N51" i="21" s="1"/>
  <c r="M46" i="21"/>
  <c r="M51" i="21" s="1"/>
  <c r="I46" i="21"/>
  <c r="H46" i="2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R45" i="21"/>
  <c r="J45" i="21"/>
  <c r="R44" i="21"/>
  <c r="J44" i="21"/>
  <c r="R43" i="21"/>
  <c r="J43" i="21"/>
  <c r="R42" i="21"/>
  <c r="J42" i="21"/>
  <c r="R41" i="21"/>
  <c r="J41" i="21"/>
  <c r="R40" i="21"/>
  <c r="J40" i="21"/>
  <c r="R39" i="21"/>
  <c r="J3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V27" i="2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V24" i="21"/>
  <c r="V23" i="21"/>
  <c r="V22" i="21"/>
  <c r="V21" i="21"/>
  <c r="V20" i="21"/>
  <c r="V19" i="21"/>
  <c r="V18" i="21"/>
  <c r="G65" i="21" l="1"/>
  <c r="G68" i="21" s="1"/>
  <c r="R46" i="21"/>
  <c r="R49" i="21" s="1"/>
  <c r="J46" i="21"/>
  <c r="B51" i="21"/>
  <c r="V25" i="21"/>
  <c r="V26" i="21" s="1"/>
  <c r="J47" i="21"/>
  <c r="J49" i="21"/>
  <c r="Q51" i="21"/>
  <c r="B70" i="21"/>
  <c r="B30" i="21"/>
  <c r="F69" i="19"/>
  <c r="E69" i="19"/>
  <c r="D69" i="19"/>
  <c r="C69" i="19"/>
  <c r="B69" i="19"/>
  <c r="F68" i="19"/>
  <c r="E68" i="19"/>
  <c r="D68" i="19"/>
  <c r="C68" i="19"/>
  <c r="B68" i="19"/>
  <c r="G67" i="19"/>
  <c r="F65" i="19"/>
  <c r="F70" i="19" s="1"/>
  <c r="E65" i="19"/>
  <c r="E70" i="19" s="1"/>
  <c r="D65" i="19"/>
  <c r="D70" i="19" s="1"/>
  <c r="C65" i="19"/>
  <c r="C70" i="19" s="1"/>
  <c r="B65" i="19"/>
  <c r="G64" i="19"/>
  <c r="G63" i="19"/>
  <c r="G62" i="19"/>
  <c r="G61" i="19"/>
  <c r="G60" i="19"/>
  <c r="G59" i="19"/>
  <c r="G58" i="19"/>
  <c r="Q51" i="19"/>
  <c r="Q50" i="19"/>
  <c r="P50" i="19"/>
  <c r="O50" i="19"/>
  <c r="N50" i="19"/>
  <c r="M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I49" i="19"/>
  <c r="H49" i="19"/>
  <c r="G49" i="19"/>
  <c r="F49" i="19"/>
  <c r="E49" i="19"/>
  <c r="D49" i="19"/>
  <c r="C49" i="19"/>
  <c r="B49" i="19"/>
  <c r="R48" i="19"/>
  <c r="J48" i="19"/>
  <c r="Q46" i="19"/>
  <c r="P46" i="19"/>
  <c r="P51" i="19" s="1"/>
  <c r="O46" i="19"/>
  <c r="O51" i="19" s="1"/>
  <c r="N46" i="19"/>
  <c r="N51" i="19" s="1"/>
  <c r="M46" i="19"/>
  <c r="M51" i="19" s="1"/>
  <c r="I46" i="19"/>
  <c r="I51" i="19" s="1"/>
  <c r="H46" i="19"/>
  <c r="H51" i="19" s="1"/>
  <c r="G46" i="19"/>
  <c r="G51" i="19" s="1"/>
  <c r="F46" i="19"/>
  <c r="F51" i="19" s="1"/>
  <c r="E46" i="19"/>
  <c r="E51" i="19" s="1"/>
  <c r="D46" i="19"/>
  <c r="D51" i="19" s="1"/>
  <c r="C46" i="19"/>
  <c r="C51" i="19" s="1"/>
  <c r="B46" i="19"/>
  <c r="R45" i="19"/>
  <c r="J45" i="19"/>
  <c r="R44" i="19"/>
  <c r="J44" i="19"/>
  <c r="R43" i="19"/>
  <c r="J43" i="19"/>
  <c r="R42" i="19"/>
  <c r="J42" i="19"/>
  <c r="R41" i="19"/>
  <c r="J41" i="19"/>
  <c r="R40" i="19"/>
  <c r="J40" i="19"/>
  <c r="R39" i="19"/>
  <c r="J3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V27" i="19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V24" i="19"/>
  <c r="V23" i="19"/>
  <c r="V22" i="19"/>
  <c r="V21" i="19"/>
  <c r="V20" i="19"/>
  <c r="V19" i="19"/>
  <c r="V18" i="19"/>
  <c r="G66" i="21" l="1"/>
  <c r="R47" i="21"/>
  <c r="W27" i="21"/>
  <c r="G65" i="19"/>
  <c r="G66" i="19" s="1"/>
  <c r="B70" i="19"/>
  <c r="J46" i="19"/>
  <c r="J47" i="19" s="1"/>
  <c r="V25" i="19"/>
  <c r="B51" i="19"/>
  <c r="R46" i="19"/>
  <c r="F70" i="18"/>
  <c r="F69" i="18"/>
  <c r="E69" i="18"/>
  <c r="D69" i="18"/>
  <c r="C69" i="18"/>
  <c r="B69" i="18"/>
  <c r="F68" i="18"/>
  <c r="E68" i="18"/>
  <c r="D68" i="18"/>
  <c r="C68" i="18"/>
  <c r="B68" i="18"/>
  <c r="G67" i="18"/>
  <c r="F65" i="18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E51" i="18"/>
  <c r="Q50" i="18"/>
  <c r="P50" i="18"/>
  <c r="O50" i="18"/>
  <c r="N50" i="18"/>
  <c r="M50" i="18"/>
  <c r="I50" i="18"/>
  <c r="H50" i="18"/>
  <c r="G50" i="18"/>
  <c r="F50" i="18"/>
  <c r="E50" i="18"/>
  <c r="D50" i="18"/>
  <c r="C50" i="18"/>
  <c r="B50" i="18"/>
  <c r="Q49" i="18"/>
  <c r="P49" i="18"/>
  <c r="O49" i="18"/>
  <c r="N49" i="18"/>
  <c r="M49" i="18"/>
  <c r="I49" i="18"/>
  <c r="H49" i="18"/>
  <c r="G49" i="18"/>
  <c r="F49" i="18"/>
  <c r="E49" i="18"/>
  <c r="D49" i="18"/>
  <c r="C49" i="18"/>
  <c r="B49" i="18"/>
  <c r="R48" i="18"/>
  <c r="J48" i="18"/>
  <c r="Q46" i="18"/>
  <c r="Q51" i="18" s="1"/>
  <c r="P46" i="18"/>
  <c r="P51" i="18" s="1"/>
  <c r="O46" i="18"/>
  <c r="O51" i="18" s="1"/>
  <c r="N46" i="18"/>
  <c r="N51" i="18" s="1"/>
  <c r="M46" i="18"/>
  <c r="M51" i="18" s="1"/>
  <c r="I46" i="18"/>
  <c r="I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R45" i="18"/>
  <c r="J45" i="18"/>
  <c r="R44" i="18"/>
  <c r="J44" i="18"/>
  <c r="R43" i="18"/>
  <c r="J43" i="18"/>
  <c r="R42" i="18"/>
  <c r="J42" i="18"/>
  <c r="R41" i="18"/>
  <c r="J41" i="18"/>
  <c r="R40" i="18"/>
  <c r="J40" i="18"/>
  <c r="R39" i="18"/>
  <c r="J3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27" i="18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X24" i="18"/>
  <c r="X23" i="18"/>
  <c r="X22" i="18"/>
  <c r="X21" i="18"/>
  <c r="X20" i="18"/>
  <c r="X19" i="18"/>
  <c r="X18" i="18"/>
  <c r="J49" i="19" l="1"/>
  <c r="G68" i="19"/>
  <c r="R49" i="19"/>
  <c r="R47" i="19"/>
  <c r="W27" i="19"/>
  <c r="V26" i="19"/>
  <c r="G65" i="18"/>
  <c r="G68" i="18" s="1"/>
  <c r="J46" i="18"/>
  <c r="J47" i="18" s="1"/>
  <c r="X25" i="18"/>
  <c r="R46" i="18"/>
  <c r="F70" i="17"/>
  <c r="F69" i="17"/>
  <c r="E69" i="17"/>
  <c r="D69" i="17"/>
  <c r="C69" i="17"/>
  <c r="B69" i="17"/>
  <c r="F68" i="17"/>
  <c r="E68" i="17"/>
  <c r="D68" i="17"/>
  <c r="C68" i="17"/>
  <c r="B68" i="17"/>
  <c r="G67" i="17"/>
  <c r="F65" i="17"/>
  <c r="E65" i="17"/>
  <c r="E70" i="17" s="1"/>
  <c r="D65" i="17"/>
  <c r="D70" i="17" s="1"/>
  <c r="C65" i="17"/>
  <c r="B65" i="17"/>
  <c r="B70" i="17" s="1"/>
  <c r="G64" i="17"/>
  <c r="G63" i="17"/>
  <c r="G62" i="17"/>
  <c r="G61" i="17"/>
  <c r="G60" i="17"/>
  <c r="G59" i="17"/>
  <c r="G58" i="17"/>
  <c r="Q50" i="17"/>
  <c r="P50" i="17"/>
  <c r="O50" i="17"/>
  <c r="N50" i="17"/>
  <c r="M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I49" i="17"/>
  <c r="H49" i="17"/>
  <c r="G49" i="17"/>
  <c r="F49" i="17"/>
  <c r="E49" i="17"/>
  <c r="D49" i="17"/>
  <c r="C49" i="17"/>
  <c r="B49" i="17"/>
  <c r="R48" i="17"/>
  <c r="J48" i="17"/>
  <c r="Q46" i="17"/>
  <c r="Q51" i="17" s="1"/>
  <c r="P46" i="17"/>
  <c r="P51" i="17" s="1"/>
  <c r="O46" i="17"/>
  <c r="O51" i="17" s="1"/>
  <c r="N46" i="17"/>
  <c r="N51" i="17" s="1"/>
  <c r="M46" i="17"/>
  <c r="M51" i="17" s="1"/>
  <c r="I46" i="17"/>
  <c r="I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R45" i="17"/>
  <c r="J45" i="17"/>
  <c r="R44" i="17"/>
  <c r="J44" i="17"/>
  <c r="R43" i="17"/>
  <c r="J43" i="17"/>
  <c r="R42" i="17"/>
  <c r="J42" i="17"/>
  <c r="R41" i="17"/>
  <c r="J41" i="17"/>
  <c r="R40" i="17"/>
  <c r="J40" i="17"/>
  <c r="R39" i="17"/>
  <c r="J3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X27" i="17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X24" i="17"/>
  <c r="X23" i="17"/>
  <c r="X22" i="17"/>
  <c r="X21" i="17"/>
  <c r="X20" i="17"/>
  <c r="X19" i="17"/>
  <c r="X18" i="17"/>
  <c r="G66" i="18" l="1"/>
  <c r="J49" i="18"/>
  <c r="Y27" i="18"/>
  <c r="X26" i="18"/>
  <c r="R49" i="18"/>
  <c r="R47" i="18"/>
  <c r="G65" i="17"/>
  <c r="G68" i="17" s="1"/>
  <c r="J46" i="17"/>
  <c r="J47" i="17" s="1"/>
  <c r="X25" i="17"/>
  <c r="Y27" i="17" s="1"/>
  <c r="H30" i="17"/>
  <c r="R46" i="17"/>
  <c r="B51" i="17"/>
  <c r="C70" i="17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6" i="17" l="1"/>
  <c r="J49" i="17"/>
  <c r="X26" i="17"/>
  <c r="R49" i="17"/>
  <c r="R47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J46" i="16"/>
  <c r="J49" i="16" s="1"/>
  <c r="R49" i="16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46" i="15" l="1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Q49" i="13" s="1"/>
  <c r="X25" i="13"/>
  <c r="Y27" i="13" s="1"/>
  <c r="X26" i="13"/>
  <c r="G65" i="13"/>
  <c r="C30" i="13"/>
  <c r="I46" i="13"/>
  <c r="H49" i="12"/>
  <c r="G49" i="12"/>
  <c r="F49" i="12"/>
  <c r="E49" i="12"/>
  <c r="D49" i="12"/>
  <c r="C49" i="12"/>
  <c r="B49" i="12"/>
  <c r="Q47" i="13" l="1"/>
  <c r="I47" i="13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P51" i="12" s="1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O18" i="2"/>
  <c r="P25" i="11"/>
  <c r="P30" i="11" s="1"/>
  <c r="P28" i="11"/>
  <c r="P29" i="11"/>
  <c r="Q49" i="12" l="1"/>
  <c r="I49" i="12"/>
  <c r="G66" i="12"/>
  <c r="G68" i="12"/>
  <c r="X26" i="12"/>
  <c r="Y27" i="12"/>
  <c r="C18" i="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M18" i="2" l="1"/>
  <c r="N18" i="2"/>
  <c r="L18" i="2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O51" i="10" s="1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G68" i="10"/>
  <c r="B70" i="10"/>
  <c r="V25" i="10"/>
  <c r="L51" i="10"/>
  <c r="P46" i="10"/>
  <c r="P51" i="10" s="1"/>
  <c r="Q40" i="10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 s="1"/>
  <c r="I44" i="8"/>
  <c r="P43" i="8"/>
  <c r="Q43" i="8" s="1"/>
  <c r="I43" i="8"/>
  <c r="P42" i="8"/>
  <c r="Q42" i="8" s="1"/>
  <c r="I42" i="8"/>
  <c r="P41" i="8"/>
  <c r="Q41" i="8" s="1"/>
  <c r="O46" i="8"/>
  <c r="O51" i="8" s="1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Q46" i="10" l="1"/>
  <c r="Q49" i="10" s="1"/>
  <c r="P49" i="8"/>
  <c r="I49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S18" i="2"/>
  <c r="T11" i="2"/>
  <c r="T12" i="2"/>
  <c r="T13" i="2"/>
  <c r="T14" i="2"/>
  <c r="T15" i="2"/>
  <c r="T16" i="2"/>
  <c r="T17" i="2"/>
  <c r="Q47" i="10" l="1"/>
  <c r="I47" i="8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H25" i="6"/>
  <c r="H30" i="6" s="1"/>
  <c r="I25" i="6"/>
  <c r="I30" i="6" s="1"/>
  <c r="J25" i="6"/>
  <c r="H28" i="6"/>
  <c r="I28" i="6"/>
  <c r="J28" i="6"/>
  <c r="H29" i="6"/>
  <c r="I29" i="6"/>
  <c r="J29" i="6"/>
  <c r="I49" i="7" l="1"/>
  <c r="W27" i="7"/>
  <c r="G65" i="7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G61" i="4" l="1"/>
  <c r="P42" i="4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P18" i="2"/>
  <c r="Q18" i="2"/>
  <c r="R18" i="2"/>
  <c r="H48" i="1" l="1"/>
  <c r="V27" i="1"/>
  <c r="F18" i="2" l="1"/>
  <c r="G18" i="2"/>
  <c r="H18" i="2"/>
  <c r="E69" i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F42" i="2" l="1"/>
  <c r="E42" i="2"/>
  <c r="D42" i="2"/>
  <c r="C42" i="2"/>
  <c r="B42" i="2"/>
  <c r="E18" i="2"/>
  <c r="D18" i="2"/>
  <c r="B18" i="2"/>
  <c r="H42" i="2" l="1"/>
  <c r="T18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<sst xmlns="http://schemas.openxmlformats.org/spreadsheetml/2006/main" count="2061" uniqueCount="83">
  <si>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</si>
  <si>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</si>
  <si>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</si>
  <si>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</si>
  <si>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</si>
  <si>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</si>
  <si>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</si>
  <si>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</si>
  <si>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</si>
  <si>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</si>
  <si>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</si>
  <si>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</si>
  <si>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</si>
  <si>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</si>
  <si>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</si>
  <si>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</si>
  <si>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</si>
  <si>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</si>
  <si>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</si>
  <si>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</si>
  <si>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</si>
  <si>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</si>
  <si>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</si>
  <si>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</si>
  <si>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</si>
  <si>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</si>
  <si>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</si>
  <si>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</si>
  <si>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</si>
  <si>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</si>
  <si>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</si>
  <si>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</si>
  <si>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</si>
  <si>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</si>
  <si>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</si>
  <si>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</si>
  <si>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</si>
  <si>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</si>
  <si>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</si>
  <si>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</si>
  <si>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</si>
  <si>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</si>
  <si>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</si>
  <si>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</si>
  <si>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</si>
  <si>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</si>
  <si>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</si>
  <si>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</si>
  <si>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</si>
  <si>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</si>
  <si>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CASETA D</t>
  </si>
  <si>
    <t>CASETA C</t>
  </si>
  <si>
    <t>SEMANA 2</t>
  </si>
  <si>
    <t>SEMANA 3</t>
  </si>
  <si>
    <t>SEMANA 4</t>
  </si>
  <si>
    <t>SEMANA 5</t>
  </si>
  <si>
    <t>SEMANA 7</t>
  </si>
  <si>
    <t>SEMANA 8</t>
  </si>
  <si>
    <t>SEMANA 9</t>
  </si>
  <si>
    <t>SEMANA 10</t>
  </si>
  <si>
    <t>SEMANA 11</t>
  </si>
  <si>
    <t>SEMANA 12</t>
  </si>
  <si>
    <t>SEMANA 13</t>
  </si>
  <si>
    <t>LINEA 4</t>
  </si>
  <si>
    <t>SEMANA 14</t>
  </si>
  <si>
    <t>F543 - M544</t>
  </si>
  <si>
    <t>SEMANA 15</t>
  </si>
  <si>
    <t>SEMANA 16</t>
  </si>
  <si>
    <t>SEMANA 17</t>
  </si>
  <si>
    <t>SEMANA 18</t>
  </si>
  <si>
    <t>SEMANA 19</t>
  </si>
  <si>
    <t>SEMANA 20</t>
  </si>
  <si>
    <t>SEMANA 21</t>
  </si>
  <si>
    <t xml:space="preserve">Prepostura  </t>
  </si>
  <si>
    <t>SEMANA 22</t>
  </si>
  <si>
    <t>SEMANA 23</t>
  </si>
  <si>
    <t>4 REC</t>
  </si>
  <si>
    <t>10 REC</t>
  </si>
  <si>
    <t>16 REC</t>
  </si>
  <si>
    <t>CEPA 1 - CASETA A</t>
  </si>
  <si>
    <t>SEMANA 24</t>
  </si>
  <si>
    <t>29 AL 4 DE NOV</t>
  </si>
  <si>
    <t>Por favor contar los machos diariamente y soltar la cepa 7 el dia martes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</si>
</sst>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8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4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9" fillId="4" borderId="41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47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25" fillId="2" borderId="22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0" fillId="8" borderId="40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19" xfId="0" quotePrefix="1" applyFont="1" applyFill="1" applyBorder="1" applyAlignment="1">
      <alignment horizontal="center" vertical="center"/>
    </xf>
    <xf numFmtId="0" fontId="10" fillId="3" borderId="36" xfId="0" quotePrefix="1" applyFont="1" applyFill="1" applyBorder="1" applyAlignment="1">
      <alignment horizontal="center" vertical="center"/>
    </xf>
    <xf numFmtId="0" fontId="10" fillId="3" borderId="18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164" fontId="20" fillId="0" borderId="16" xfId="0" applyNumberFormat="1" applyFont="1" applyFill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164" fontId="20" fillId="0" borderId="10" xfId="0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64" fontId="20" fillId="0" borderId="23" xfId="0" applyNumberFormat="1" applyFont="1" applyFill="1" applyBorder="1" applyAlignment="1">
      <alignment horizontal="center" vertical="center"/>
    </xf>
    <xf numFmtId="164" fontId="20" fillId="0" borderId="31" xfId="0" applyNumberFormat="1" applyFont="1" applyFill="1" applyBorder="1" applyAlignment="1">
      <alignment horizontal="center" vertical="center"/>
    </xf>
    <xf numFmtId="164" fontId="20" fillId="0" borderId="13" xfId="0" applyNumberFormat="1" applyFont="1" applyBorder="1" applyAlignment="1">
      <alignment horizontal="center" vertical="center"/>
    </xf>
    <xf numFmtId="164" fontId="20" fillId="0" borderId="14" xfId="0" applyNumberFormat="1" applyFont="1" applyBorder="1" applyAlignment="1">
      <alignment horizontal="center" vertical="center"/>
    </xf>
    <xf numFmtId="164" fontId="20" fillId="0" borderId="46" xfId="0" applyNumberFormat="1" applyFont="1" applyBorder="1" applyAlignment="1">
      <alignment horizontal="center" vertical="center"/>
    </xf>
    <xf numFmtId="164" fontId="20" fillId="0" borderId="33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164" fontId="10" fillId="0" borderId="35" xfId="0" applyNumberFormat="1" applyFont="1" applyFill="1" applyBorder="1" applyAlignment="1">
      <alignment horizontal="center" vertical="center"/>
    </xf>
    <xf numFmtId="164" fontId="10" fillId="0" borderId="34" xfId="0" applyNumberFormat="1" applyFont="1" applyFill="1" applyBorder="1" applyAlignment="1">
      <alignment horizontal="center" vertical="center"/>
    </xf>
    <xf numFmtId="164" fontId="10" fillId="0" borderId="48" xfId="0" applyNumberFormat="1" applyFont="1" applyFill="1" applyBorder="1" applyAlignment="1">
      <alignment horizontal="center" vertical="center"/>
    </xf>
    <xf numFmtId="164" fontId="10" fillId="0" borderId="27" xfId="0" applyNumberFormat="1" applyFont="1" applyFill="1" applyBorder="1" applyAlignment="1">
      <alignment horizontal="center" vertical="center"/>
    </xf>
    <xf numFmtId="164" fontId="10" fillId="0" borderId="42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9" borderId="37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9" xfId="0" applyNumberFormat="1" applyFont="1" applyFill="1" applyBorder="1" applyAlignment="1">
      <alignment horizontal="center" vertical="center"/>
    </xf>
    <xf numFmtId="164" fontId="20" fillId="2" borderId="13" xfId="0" applyNumberFormat="1" applyFont="1" applyFill="1" applyBorder="1" applyAlignment="1">
      <alignment horizontal="center" vertical="center"/>
    </xf>
    <xf numFmtId="164" fontId="20" fillId="2" borderId="14" xfId="0" applyNumberFormat="1" applyFont="1" applyFill="1" applyBorder="1" applyAlignment="1">
      <alignment horizontal="center" vertical="center"/>
    </xf>
    <xf numFmtId="164" fontId="10" fillId="2" borderId="42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0" fontId="10" fillId="7" borderId="42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9" borderId="40" xfId="0" applyFont="1" applyFill="1" applyBorder="1" applyAlignment="1">
      <alignment horizontal="center" vertical="center"/>
    </xf>
    <xf numFmtId="164" fontId="20" fillId="0" borderId="7" xfId="0" applyNumberFormat="1" applyFont="1" applyFill="1" applyBorder="1" applyAlignment="1">
      <alignment horizontal="center" vertical="center"/>
    </xf>
    <xf numFmtId="164" fontId="20" fillId="0" borderId="41" xfId="0" applyNumberFormat="1" applyFont="1" applyFill="1" applyBorder="1" applyAlignment="1">
      <alignment horizontal="center" vertical="center"/>
    </xf>
    <xf numFmtId="164" fontId="20" fillId="0" borderId="32" xfId="0" applyNumberFormat="1" applyFont="1" applyBorder="1" applyAlignment="1">
      <alignment horizontal="center" vertical="center"/>
    </xf>
    <xf numFmtId="164" fontId="20" fillId="0" borderId="32" xfId="0" applyNumberFormat="1" applyFont="1" applyFill="1" applyBorder="1" applyAlignment="1">
      <alignment horizontal="center" vertical="center"/>
    </xf>
    <xf numFmtId="164" fontId="20" fillId="0" borderId="43" xfId="0" applyNumberFormat="1" applyFont="1" applyFill="1" applyBorder="1" applyAlignment="1">
      <alignment horizontal="center" vertical="center"/>
    </xf>
    <xf numFmtId="164" fontId="10" fillId="0" borderId="45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0" fillId="0" borderId="38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0" fillId="3" borderId="28" xfId="0" quotePrefix="1" applyFont="1" applyFill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 vertical="center"/>
    </xf>
    <xf numFmtId="164" fontId="10" fillId="0" borderId="51" xfId="0" applyNumberFormat="1" applyFont="1" applyFill="1" applyBorder="1" applyAlignment="1">
      <alignment horizontal="center" vertical="center"/>
    </xf>
    <xf numFmtId="164" fontId="10" fillId="2" borderId="52" xfId="0" applyNumberFormat="1" applyFont="1" applyFill="1" applyBorder="1" applyAlignment="1">
      <alignment horizontal="center" vertical="center"/>
    </xf>
    <xf numFmtId="164" fontId="20" fillId="0" borderId="12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0" fontId="10" fillId="3" borderId="29" xfId="0" applyFont="1" applyFill="1" applyBorder="1" applyAlignment="1">
      <alignment horizontal="center" vertical="center"/>
    </xf>
    <xf numFmtId="164" fontId="20" fillId="0" borderId="3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2" fontId="13" fillId="4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2" fillId="5" borderId="1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vertical="center" wrapText="1"/>
    </xf>
    <xf numFmtId="0" fontId="10" fillId="8" borderId="17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64" fontId="20" fillId="0" borderId="53" xfId="0" applyNumberFormat="1" applyFont="1" applyBorder="1" applyAlignment="1">
      <alignment horizontal="center" vertical="center"/>
    </xf>
    <xf numFmtId="164" fontId="10" fillId="0" borderId="54" xfId="0" applyNumberFormat="1" applyFont="1" applyFill="1" applyBorder="1" applyAlignment="1">
      <alignment horizontal="center" vertical="center"/>
    </xf>
    <xf numFmtId="164" fontId="10" fillId="0" borderId="55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4" fontId="20" fillId="0" borderId="4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5" fillId="2" borderId="39" xfId="0" applyFont="1" applyFill="1" applyBorder="1" applyAlignment="1">
      <alignment horizontal="center" vertical="center"/>
    </xf>
    <xf numFmtId="0" fontId="25" fillId="2" borderId="42" xfId="0" applyFont="1" applyFill="1" applyBorder="1" applyAlignment="1">
      <alignment horizontal="center" vertical="center"/>
    </xf>
    <xf numFmtId="0" fontId="25" fillId="2" borderId="50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 wrapText="1"/>
    </xf>
    <xf numFmtId="164" fontId="10" fillId="2" borderId="51" xfId="0" applyNumberFormat="1" applyFont="1" applyFill="1" applyBorder="1" applyAlignment="1">
      <alignment horizontal="center" vertical="center"/>
    </xf>
    <xf numFmtId="164" fontId="10" fillId="2" borderId="5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308046</xdr:colOff>
      <xdr:row>0</xdr:row>
      <xdr:rowOff>87537</xdr:rowOff>
    </xdr:from>
    <xdr:to>
      <xdr:col>0</xdr:col>
      <xdr:colOff>2109105</xdr:colOff>
      <xdr:row>2</xdr:row>
      <xdr:rowOff>260511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046" y="87537"/>
          <a:ext cx="1801059" cy="798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1" t="s">
        <v>0</v>
      </c>
      <c r="B3" s="331"/>
      <c r="C3" s="33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32" t="s">
        <v>2</v>
      </c>
      <c r="F9" s="332"/>
      <c r="G9" s="3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2"/>
      <c r="S9" s="3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333" t="s">
        <v>5</v>
      </c>
      <c r="L11" s="333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2" t="s">
        <v>8</v>
      </c>
      <c r="C15" s="343"/>
      <c r="D15" s="343"/>
      <c r="E15" s="343"/>
      <c r="F15" s="343"/>
      <c r="G15" s="343"/>
      <c r="H15" s="343"/>
      <c r="I15" s="343"/>
      <c r="J15" s="343"/>
      <c r="K15" s="344"/>
      <c r="L15" s="336" t="s">
        <v>50</v>
      </c>
      <c r="M15" s="337"/>
      <c r="N15" s="337"/>
      <c r="O15" s="337"/>
      <c r="P15" s="337"/>
      <c r="Q15" s="337"/>
      <c r="R15" s="337"/>
      <c r="S15" s="337"/>
      <c r="T15" s="337"/>
      <c r="U15" s="338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4" t="s">
        <v>25</v>
      </c>
      <c r="C36" s="335"/>
      <c r="D36" s="335"/>
      <c r="E36" s="335"/>
      <c r="F36" s="335"/>
      <c r="G36" s="335"/>
      <c r="H36" s="97"/>
      <c r="I36" s="52" t="s">
        <v>26</v>
      </c>
      <c r="J36" s="105"/>
      <c r="K36" s="340" t="s">
        <v>25</v>
      </c>
      <c r="L36" s="340"/>
      <c r="M36" s="340"/>
      <c r="N36" s="340"/>
      <c r="O36" s="334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1"/>
      <c r="K54" s="34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9" t="s">
        <v>8</v>
      </c>
      <c r="C55" s="340"/>
      <c r="D55" s="340"/>
      <c r="E55" s="340"/>
      <c r="F55" s="33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U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1" t="s">
        <v>0</v>
      </c>
      <c r="B3" s="331"/>
      <c r="C3" s="33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332" t="s">
        <v>2</v>
      </c>
      <c r="F9" s="332"/>
      <c r="G9" s="3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2"/>
      <c r="S9" s="3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3</v>
      </c>
      <c r="F11" s="1"/>
      <c r="G11" s="1"/>
      <c r="H11" s="1"/>
      <c r="I11" s="1"/>
      <c r="J11" s="1"/>
      <c r="K11" s="333" t="s">
        <v>59</v>
      </c>
      <c r="L11" s="333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5" t="s">
        <v>8</v>
      </c>
      <c r="C15" s="346"/>
      <c r="D15" s="346"/>
      <c r="E15" s="346"/>
      <c r="F15" s="346"/>
      <c r="G15" s="346"/>
      <c r="H15" s="346"/>
      <c r="I15" s="346"/>
      <c r="J15" s="347"/>
      <c r="K15" s="348" t="s">
        <v>51</v>
      </c>
      <c r="L15" s="349"/>
      <c r="M15" s="349"/>
      <c r="N15" s="350"/>
      <c r="O15" s="353" t="s">
        <v>50</v>
      </c>
      <c r="P15" s="351"/>
      <c r="Q15" s="351"/>
      <c r="R15" s="351"/>
      <c r="S15" s="351"/>
      <c r="T15" s="351"/>
      <c r="U15" s="351"/>
      <c r="V15" s="351"/>
      <c r="W15" s="352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57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56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58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0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9" t="s">
        <v>25</v>
      </c>
      <c r="C36" s="340"/>
      <c r="D36" s="340"/>
      <c r="E36" s="340"/>
      <c r="F36" s="340"/>
      <c r="G36" s="340"/>
      <c r="H36" s="334"/>
      <c r="I36" s="97"/>
      <c r="J36" s="52" t="s">
        <v>26</v>
      </c>
      <c r="K36" s="105"/>
      <c r="L36" s="340" t="s">
        <v>25</v>
      </c>
      <c r="M36" s="340"/>
      <c r="N36" s="340"/>
      <c r="O36" s="340"/>
      <c r="P36" s="334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1"/>
      <c r="K54" s="34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9" t="s">
        <v>8</v>
      </c>
      <c r="C55" s="340"/>
      <c r="D55" s="340"/>
      <c r="E55" s="340"/>
      <c r="F55" s="33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1" t="s">
        <v>0</v>
      </c>
      <c r="B3" s="331"/>
      <c r="C3" s="331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332" t="s">
        <v>2</v>
      </c>
      <c r="F9" s="332"/>
      <c r="G9" s="3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2"/>
      <c r="S9" s="3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3</v>
      </c>
      <c r="F11" s="1"/>
      <c r="G11" s="1"/>
      <c r="H11" s="1"/>
      <c r="I11" s="1"/>
      <c r="J11" s="1"/>
      <c r="K11" s="333" t="s">
        <v>60</v>
      </c>
      <c r="L11" s="333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5" t="s">
        <v>8</v>
      </c>
      <c r="C15" s="346"/>
      <c r="D15" s="346"/>
      <c r="E15" s="346"/>
      <c r="F15" s="346"/>
      <c r="G15" s="346"/>
      <c r="H15" s="346"/>
      <c r="I15" s="346"/>
      <c r="J15" s="347"/>
      <c r="K15" s="348" t="s">
        <v>51</v>
      </c>
      <c r="L15" s="349"/>
      <c r="M15" s="349"/>
      <c r="N15" s="350"/>
      <c r="O15" s="353" t="s">
        <v>50</v>
      </c>
      <c r="P15" s="351"/>
      <c r="Q15" s="351"/>
      <c r="R15" s="351"/>
      <c r="S15" s="351"/>
      <c r="T15" s="351"/>
      <c r="U15" s="351"/>
      <c r="V15" s="351"/>
      <c r="W15" s="352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57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56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58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0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9" t="s">
        <v>25</v>
      </c>
      <c r="C36" s="340"/>
      <c r="D36" s="340"/>
      <c r="E36" s="340"/>
      <c r="F36" s="340"/>
      <c r="G36" s="340"/>
      <c r="H36" s="334"/>
      <c r="I36" s="97"/>
      <c r="J36" s="52" t="s">
        <v>26</v>
      </c>
      <c r="K36" s="105"/>
      <c r="L36" s="340" t="s">
        <v>25</v>
      </c>
      <c r="M36" s="340"/>
      <c r="N36" s="340"/>
      <c r="O36" s="340"/>
      <c r="P36" s="334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1"/>
      <c r="K54" s="34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9" t="s">
        <v>8</v>
      </c>
      <c r="C55" s="340"/>
      <c r="D55" s="340"/>
      <c r="E55" s="340"/>
      <c r="F55" s="33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39"/>
  <sheetViews>
    <sheetView topLeftCell="C11" zoomScale="30" zoomScaleNormal="30" workbookViewId="0">
      <selection activeCell="B27" sqref="B27:X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1" t="s">
        <v>0</v>
      </c>
      <c r="B3" s="331"/>
      <c r="C3" s="331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332" t="s">
        <v>2</v>
      </c>
      <c r="F9" s="332"/>
      <c r="G9" s="3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2"/>
      <c r="S9" s="3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333" t="s">
        <v>61</v>
      </c>
      <c r="L11" s="333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5" t="s">
        <v>8</v>
      </c>
      <c r="C15" s="346"/>
      <c r="D15" s="346"/>
      <c r="E15" s="346"/>
      <c r="F15" s="346"/>
      <c r="G15" s="346"/>
      <c r="H15" s="346"/>
      <c r="I15" s="346"/>
      <c r="J15" s="347"/>
      <c r="K15" s="348" t="s">
        <v>51</v>
      </c>
      <c r="L15" s="349"/>
      <c r="M15" s="349"/>
      <c r="N15" s="350"/>
      <c r="O15" s="353" t="s">
        <v>50</v>
      </c>
      <c r="P15" s="351"/>
      <c r="Q15" s="351"/>
      <c r="R15" s="351"/>
      <c r="S15" s="351"/>
      <c r="T15" s="351"/>
      <c r="U15" s="351"/>
      <c r="V15" s="351"/>
      <c r="W15" s="351"/>
      <c r="X15" s="352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3"/>
      <c r="P16" s="165"/>
      <c r="Q16" s="15"/>
      <c r="R16" s="15"/>
      <c r="S16" s="15"/>
      <c r="T16" s="15"/>
      <c r="U16" s="15"/>
      <c r="V16" s="15"/>
      <c r="W16" s="15"/>
      <c r="X16" s="164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181"/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182"/>
      <c r="Y18" s="24">
        <f t="shared" ref="Y18:Y25" si="0">SUM(B18:X18)</f>
        <v>884.46453703703719</v>
      </c>
      <c r="AA18" s="2"/>
      <c r="AB18" s="18"/>
    </row>
    <row r="19" spans="1:30" ht="39.950000000000003" customHeight="1" x14ac:dyDescent="0.25">
      <c r="A19" s="157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182"/>
      <c r="Y19" s="24">
        <f t="shared" si="0"/>
        <v>884.46453703703719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182"/>
      <c r="Y21" s="24">
        <f t="shared" si="0"/>
        <v>944.39538271604954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182"/>
      <c r="Y22" s="24">
        <f t="shared" si="0"/>
        <v>582.33336419753073</v>
      </c>
      <c r="AA22" s="2"/>
      <c r="AB22" s="18"/>
    </row>
    <row r="23" spans="1:30" ht="39.950000000000003" customHeight="1" x14ac:dyDescent="0.25">
      <c r="A23" s="157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182"/>
      <c r="Y23" s="24">
        <f t="shared" si="0"/>
        <v>362.1</v>
      </c>
      <c r="AA23" s="2"/>
      <c r="AB23" s="18"/>
    </row>
    <row r="24" spans="1:30" ht="39.950000000000003" customHeight="1" x14ac:dyDescent="0.25">
      <c r="A24" s="156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182">
        <v>34.799999999999997</v>
      </c>
      <c r="Y24" s="24">
        <f t="shared" si="0"/>
        <v>944.4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183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25">
      <c r="A26" s="158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184"/>
      <c r="Y26" s="31">
        <f>+((Y25/Y27)/7)*1000</f>
        <v>53.634452380808504</v>
      </c>
    </row>
    <row r="27" spans="1:30" s="2" customFormat="1" ht="33" customHeight="1" x14ac:dyDescent="0.25">
      <c r="A27" s="159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185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25">
      <c r="A28" s="160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186">
        <f t="shared" si="6"/>
        <v>0</v>
      </c>
      <c r="Y28" s="39"/>
    </row>
    <row r="29" spans="1:30" ht="33.75" customHeight="1" x14ac:dyDescent="0.25">
      <c r="A29" s="161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187">
        <f t="shared" si="10"/>
        <v>0</v>
      </c>
      <c r="Y29" s="44"/>
    </row>
    <row r="30" spans="1:30" ht="33.75" customHeight="1" thickBot="1" x14ac:dyDescent="0.3">
      <c r="A30" s="162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188">
        <f t="shared" si="14"/>
        <v>10.902255639097744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9" t="s">
        <v>25</v>
      </c>
      <c r="C36" s="340"/>
      <c r="D36" s="340"/>
      <c r="E36" s="340"/>
      <c r="F36" s="340"/>
      <c r="G36" s="340"/>
      <c r="H36" s="340"/>
      <c r="I36" s="334"/>
      <c r="J36" s="97"/>
      <c r="K36" s="52" t="s">
        <v>26</v>
      </c>
      <c r="L36" s="105"/>
      <c r="M36" s="340" t="s">
        <v>25</v>
      </c>
      <c r="N36" s="340"/>
      <c r="O36" s="340"/>
      <c r="P36" s="340"/>
      <c r="Q36" s="334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1"/>
      <c r="K54" s="34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9" t="s">
        <v>8</v>
      </c>
      <c r="C55" s="340"/>
      <c r="D55" s="340"/>
      <c r="E55" s="340"/>
      <c r="F55" s="33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M36:Q36"/>
    <mergeCell ref="J54:K54"/>
    <mergeCell ref="B55:F55"/>
    <mergeCell ref="B36:I36"/>
    <mergeCell ref="A3:C3"/>
    <mergeCell ref="E9:G9"/>
    <mergeCell ref="R9:S9"/>
    <mergeCell ref="K11:L11"/>
    <mergeCell ref="B15:J15"/>
    <mergeCell ref="K15:N15"/>
    <mergeCell ref="O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239"/>
  <sheetViews>
    <sheetView topLeftCell="A14" zoomScale="30" zoomScaleNormal="30" workbookViewId="0">
      <selection activeCell="W42" sqref="W42"/>
    </sheetView>
  </sheetViews>
  <sheetFormatPr baseColWidth="10" defaultRowHeight="15" x14ac:dyDescent="0.25"/>
  <cols>
    <col min="1" max="1" width="52.42578125" style="17" bestFit="1" customWidth="1"/>
    <col min="2" max="25" width="21.140625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1" t="s">
        <v>0</v>
      </c>
      <c r="B3" s="331"/>
      <c r="C3" s="33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332" t="s">
        <v>2</v>
      </c>
      <c r="F9" s="332"/>
      <c r="G9" s="3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2"/>
      <c r="S9" s="3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89">
        <v>3</v>
      </c>
      <c r="F11" s="1"/>
      <c r="G11" s="1"/>
      <c r="H11" s="1"/>
      <c r="I11" s="1"/>
      <c r="J11" s="1"/>
      <c r="K11" s="333" t="s">
        <v>62</v>
      </c>
      <c r="L11" s="333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5" t="s">
        <v>8</v>
      </c>
      <c r="C15" s="346"/>
      <c r="D15" s="346"/>
      <c r="E15" s="346"/>
      <c r="F15" s="346"/>
      <c r="G15" s="346"/>
      <c r="H15" s="346"/>
      <c r="I15" s="347"/>
      <c r="J15" s="348" t="s">
        <v>51</v>
      </c>
      <c r="K15" s="349"/>
      <c r="L15" s="349"/>
      <c r="M15" s="350"/>
      <c r="N15" s="353" t="s">
        <v>50</v>
      </c>
      <c r="O15" s="351"/>
      <c r="P15" s="351"/>
      <c r="Q15" s="351"/>
      <c r="R15" s="351"/>
      <c r="S15" s="351"/>
      <c r="T15" s="351"/>
      <c r="U15" s="351"/>
      <c r="V15" s="351"/>
      <c r="W15" s="352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182">
        <v>34.799999999999997</v>
      </c>
      <c r="X18" s="24">
        <f t="shared" ref="X18:X25" si="0">SUM(B18:W18)</f>
        <v>944.4</v>
      </c>
      <c r="Z18" s="2"/>
      <c r="AA18" s="18"/>
    </row>
    <row r="19" spans="1:30" ht="39.950000000000003" customHeight="1" x14ac:dyDescent="0.25">
      <c r="A19" s="157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182">
        <v>34.799999999999997</v>
      </c>
      <c r="X19" s="24">
        <f t="shared" si="0"/>
        <v>944.4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182">
        <v>34.255999999999993</v>
      </c>
      <c r="X21" s="24">
        <f t="shared" si="0"/>
        <v>989.08466666666686</v>
      </c>
      <c r="Z21" s="2"/>
      <c r="AA21" s="18"/>
    </row>
    <row r="22" spans="1:30" ht="39.950000000000003" customHeight="1" x14ac:dyDescent="0.25">
      <c r="A22" s="156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182">
        <v>34.255999999999993</v>
      </c>
      <c r="X22" s="24">
        <f t="shared" si="0"/>
        <v>989.08466666666686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182">
        <v>34.255999999999993</v>
      </c>
      <c r="X24" s="24">
        <f t="shared" si="0"/>
        <v>989.08466666666686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120.18300000000001</v>
      </c>
      <c r="C25" s="26">
        <f t="shared" si="1"/>
        <v>180.32</v>
      </c>
      <c r="D25" s="26">
        <f t="shared" si="1"/>
        <v>300.97550000000001</v>
      </c>
      <c r="E25" s="26">
        <f>SUM(E18:E24)</f>
        <v>291.64800000000002</v>
      </c>
      <c r="F25" s="26">
        <f t="shared" ref="F25:K25" si="2">SUM(F18:F24)</f>
        <v>213.67499999999998</v>
      </c>
      <c r="G25" s="26">
        <f t="shared" si="2"/>
        <v>269.88499999999999</v>
      </c>
      <c r="H25" s="26">
        <f t="shared" si="2"/>
        <v>265.524</v>
      </c>
      <c r="I25" s="26">
        <f t="shared" si="2"/>
        <v>205.63200000000001</v>
      </c>
      <c r="J25" s="25">
        <f t="shared" si="2"/>
        <v>93.309999999999988</v>
      </c>
      <c r="K25" s="26">
        <f t="shared" si="2"/>
        <v>302.82</v>
      </c>
      <c r="L25" s="26">
        <f>SUM(L18:L24)</f>
        <v>335.762</v>
      </c>
      <c r="M25" s="27">
        <f t="shared" ref="M25:P25" si="3">SUM(M18:M24)</f>
        <v>217.92050000000003</v>
      </c>
      <c r="N25" s="25">
        <f t="shared" si="3"/>
        <v>198.19800000000004</v>
      </c>
      <c r="O25" s="26">
        <f t="shared" si="3"/>
        <v>266.74200000000008</v>
      </c>
      <c r="P25" s="26">
        <f t="shared" si="3"/>
        <v>196.42000000000002</v>
      </c>
      <c r="Q25" s="26">
        <f>SUM(Q18:Q24)</f>
        <v>196.42000000000002</v>
      </c>
      <c r="R25" s="26">
        <f t="shared" ref="R25:T25" si="4">SUM(R18:R24)</f>
        <v>166.90100000000001</v>
      </c>
      <c r="S25" s="26">
        <f t="shared" si="4"/>
        <v>166.90100000000001</v>
      </c>
      <c r="T25" s="26">
        <f t="shared" si="4"/>
        <v>295.17599999999999</v>
      </c>
      <c r="U25" s="26">
        <f>SUM(U18:U24)</f>
        <v>241.64699999999996</v>
      </c>
      <c r="V25" s="26">
        <f t="shared" ref="V25:W25" si="5">SUM(V18:V24)</f>
        <v>157.626</v>
      </c>
      <c r="W25" s="183">
        <f t="shared" si="5"/>
        <v>172.36799999999999</v>
      </c>
      <c r="X25" s="24">
        <f t="shared" si="0"/>
        <v>4856.054000000001</v>
      </c>
    </row>
    <row r="26" spans="1:30" s="2" customFormat="1" ht="36.75" customHeight="1" x14ac:dyDescent="0.25">
      <c r="A26" s="158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184">
        <v>54</v>
      </c>
      <c r="X26" s="31">
        <f>+((X25/X27)/7)*1000</f>
        <v>56.667374611991512</v>
      </c>
    </row>
    <row r="27" spans="1:30" s="2" customFormat="1" ht="33" customHeight="1" x14ac:dyDescent="0.25">
      <c r="A27" s="159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25">
      <c r="A28" s="160" t="s">
        <v>21</v>
      </c>
      <c r="B28" s="36">
        <f>((B27*B26)*7/1000-B18-B19)/3</f>
        <v>25.12766666666667</v>
      </c>
      <c r="C28" s="37">
        <f t="shared" ref="C28:W28" si="6">((C27*C26)*7/1000-C18-C19)/3</f>
        <v>37.239999999999995</v>
      </c>
      <c r="D28" s="37">
        <f t="shared" si="6"/>
        <v>61.591833333333341</v>
      </c>
      <c r="E28" s="37">
        <f t="shared" si="6"/>
        <v>59.282666666666671</v>
      </c>
      <c r="F28" s="37">
        <f t="shared" si="6"/>
        <v>43.225000000000001</v>
      </c>
      <c r="G28" s="37">
        <f t="shared" si="6"/>
        <v>54.228333333333332</v>
      </c>
      <c r="H28" s="37">
        <f t="shared" si="6"/>
        <v>53.041333333333341</v>
      </c>
      <c r="I28" s="37">
        <f t="shared" si="6"/>
        <v>40.81066666666667</v>
      </c>
      <c r="J28" s="36">
        <f t="shared" si="6"/>
        <v>19.503333333333334</v>
      </c>
      <c r="K28" s="37">
        <f t="shared" si="6"/>
        <v>62.54</v>
      </c>
      <c r="L28" s="37">
        <f t="shared" si="6"/>
        <v>67.520666666666685</v>
      </c>
      <c r="M28" s="38">
        <f t="shared" si="6"/>
        <v>43.306833333333337</v>
      </c>
      <c r="N28" s="36">
        <f t="shared" si="6"/>
        <v>42.199333333333342</v>
      </c>
      <c r="O28" s="37">
        <f t="shared" si="6"/>
        <v>55.447333333333347</v>
      </c>
      <c r="P28" s="37">
        <f t="shared" si="6"/>
        <v>40.606666666666669</v>
      </c>
      <c r="Q28" s="37">
        <f t="shared" si="6"/>
        <v>40.606666666666669</v>
      </c>
      <c r="R28" s="37">
        <f t="shared" si="6"/>
        <v>34.167000000000009</v>
      </c>
      <c r="S28" s="37">
        <f t="shared" si="6"/>
        <v>34.167000000000009</v>
      </c>
      <c r="T28" s="37">
        <f t="shared" si="6"/>
        <v>60.05866666666666</v>
      </c>
      <c r="U28" s="37">
        <f t="shared" si="6"/>
        <v>48.882333333333328</v>
      </c>
      <c r="V28" s="37">
        <f t="shared" si="6"/>
        <v>31.275333333333332</v>
      </c>
      <c r="W28" s="186">
        <f t="shared" si="6"/>
        <v>34.255999999999993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120.18300000000001</v>
      </c>
      <c r="C29" s="41">
        <f t="shared" si="7"/>
        <v>180.32</v>
      </c>
      <c r="D29" s="41">
        <f t="shared" si="7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8">((G27*G26)*7)/1000</f>
        <v>269.88499999999999</v>
      </c>
      <c r="H29" s="41">
        <f t="shared" si="8"/>
        <v>265.524</v>
      </c>
      <c r="I29" s="41">
        <f t="shared" si="8"/>
        <v>205.63200000000001</v>
      </c>
      <c r="J29" s="40">
        <f t="shared" si="8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9">((N27*N26)*7)/1000</f>
        <v>198.19800000000001</v>
      </c>
      <c r="O29" s="41">
        <f t="shared" si="9"/>
        <v>266.74200000000002</v>
      </c>
      <c r="P29" s="41">
        <f t="shared" si="9"/>
        <v>196.42</v>
      </c>
      <c r="Q29" s="42">
        <f t="shared" si="9"/>
        <v>196.42</v>
      </c>
      <c r="R29" s="42">
        <f t="shared" si="9"/>
        <v>166.90100000000001</v>
      </c>
      <c r="S29" s="42">
        <f t="shared" si="9"/>
        <v>166.90100000000001</v>
      </c>
      <c r="T29" s="42">
        <f t="shared" si="9"/>
        <v>295.17599999999999</v>
      </c>
      <c r="U29" s="42">
        <f t="shared" si="9"/>
        <v>241.64699999999999</v>
      </c>
      <c r="V29" s="42">
        <f t="shared" si="9"/>
        <v>157.626</v>
      </c>
      <c r="W29" s="187">
        <f t="shared" si="9"/>
        <v>172.36799999999999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59.000000000000007</v>
      </c>
      <c r="C30" s="46">
        <f t="shared" si="10"/>
        <v>57.499999999999993</v>
      </c>
      <c r="D30" s="46">
        <f t="shared" si="10"/>
        <v>56.5</v>
      </c>
      <c r="E30" s="46">
        <f>+(E25/E27)/7*1000</f>
        <v>56</v>
      </c>
      <c r="F30" s="46">
        <f t="shared" ref="F30:K30" si="11">+(F25/F27)/7*1000</f>
        <v>55.499999999999993</v>
      </c>
      <c r="G30" s="46">
        <f t="shared" si="11"/>
        <v>55</v>
      </c>
      <c r="H30" s="46">
        <f t="shared" si="11"/>
        <v>54.5</v>
      </c>
      <c r="I30" s="46">
        <f t="shared" si="11"/>
        <v>54</v>
      </c>
      <c r="J30" s="45">
        <f t="shared" si="11"/>
        <v>61.999999999999993</v>
      </c>
      <c r="K30" s="46">
        <f t="shared" si="11"/>
        <v>60</v>
      </c>
      <c r="L30" s="46">
        <f>+(L25/L27)/7*1000</f>
        <v>58</v>
      </c>
      <c r="M30" s="47">
        <f t="shared" ref="M30:W30" si="12">+(M25/M27)/7*1000</f>
        <v>56.500000000000007</v>
      </c>
      <c r="N30" s="45">
        <f t="shared" si="12"/>
        <v>60.500000000000014</v>
      </c>
      <c r="O30" s="46">
        <f t="shared" si="12"/>
        <v>58.000000000000014</v>
      </c>
      <c r="P30" s="46">
        <f t="shared" si="12"/>
        <v>57.5</v>
      </c>
      <c r="Q30" s="46">
        <f t="shared" si="12"/>
        <v>57.5</v>
      </c>
      <c r="R30" s="46">
        <f t="shared" si="12"/>
        <v>56.5</v>
      </c>
      <c r="S30" s="46">
        <f t="shared" si="12"/>
        <v>56.5</v>
      </c>
      <c r="T30" s="46">
        <f t="shared" si="12"/>
        <v>55.999999999999993</v>
      </c>
      <c r="U30" s="46">
        <f t="shared" si="12"/>
        <v>55.499999999999993</v>
      </c>
      <c r="V30" s="46">
        <f t="shared" si="12"/>
        <v>54</v>
      </c>
      <c r="W30" s="188">
        <f t="shared" si="12"/>
        <v>54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9" t="s">
        <v>25</v>
      </c>
      <c r="C36" s="340"/>
      <c r="D36" s="340"/>
      <c r="E36" s="340"/>
      <c r="F36" s="340"/>
      <c r="G36" s="340"/>
      <c r="H36" s="340"/>
      <c r="I36" s="334"/>
      <c r="J36" s="97"/>
      <c r="K36" s="52" t="s">
        <v>26</v>
      </c>
      <c r="L36" s="105"/>
      <c r="M36" s="340" t="s">
        <v>25</v>
      </c>
      <c r="N36" s="340"/>
      <c r="O36" s="340"/>
      <c r="P36" s="340"/>
      <c r="Q36" s="334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3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4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3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4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3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4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3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4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3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4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130.88249999999999</v>
      </c>
      <c r="C46" s="26">
        <f t="shared" si="15"/>
        <v>243.47399999999999</v>
      </c>
      <c r="D46" s="26">
        <f t="shared" si="15"/>
        <v>246.15499999999997</v>
      </c>
      <c r="E46" s="26">
        <f t="shared" si="15"/>
        <v>193.08799999999999</v>
      </c>
      <c r="F46" s="26">
        <f t="shared" si="15"/>
        <v>213.0625</v>
      </c>
      <c r="G46" s="26">
        <f t="shared" si="15"/>
        <v>250.98150000000001</v>
      </c>
      <c r="H46" s="26">
        <f t="shared" si="15"/>
        <v>163.89449999999997</v>
      </c>
      <c r="I46" s="26">
        <f t="shared" si="15"/>
        <v>169.82350000000002</v>
      </c>
      <c r="J46" s="99">
        <f t="shared" si="13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4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25.833833333333331</v>
      </c>
      <c r="C49" s="37">
        <f t="shared" si="16"/>
        <v>48.568777777777768</v>
      </c>
      <c r="D49" s="37">
        <f t="shared" si="16"/>
        <v>49.41</v>
      </c>
      <c r="E49" s="37">
        <f t="shared" si="16"/>
        <v>39.085888888888888</v>
      </c>
      <c r="F49" s="37">
        <f t="shared" si="16"/>
        <v>43.188722222222225</v>
      </c>
      <c r="G49" s="37">
        <f t="shared" si="16"/>
        <v>51.256166666666665</v>
      </c>
      <c r="H49" s="37">
        <f t="shared" si="16"/>
        <v>33.681166666666662</v>
      </c>
      <c r="I49" s="37">
        <f t="shared" si="16"/>
        <v>34.779277777777786</v>
      </c>
      <c r="J49" s="102">
        <f>((J46*1000)/J48)/7</f>
        <v>63.34466152999449</v>
      </c>
      <c r="L49" s="93" t="s">
        <v>21</v>
      </c>
      <c r="M49" s="82">
        <f t="shared" ref="M49:Q49" si="17">((M48*M47)*7/1000-M39-M40)/3</f>
        <v>15.651166666666663</v>
      </c>
      <c r="N49" s="37">
        <f t="shared" si="17"/>
        <v>10.045499999999999</v>
      </c>
      <c r="O49" s="37">
        <f t="shared" si="17"/>
        <v>12.308666666666667</v>
      </c>
      <c r="P49" s="37">
        <f t="shared" si="17"/>
        <v>0</v>
      </c>
      <c r="Q49" s="37">
        <f t="shared" si="17"/>
        <v>0</v>
      </c>
      <c r="R49" s="111">
        <f>((R46*1000)/R48)/7</f>
        <v>69.49404761904762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130.88249999999999</v>
      </c>
      <c r="C50" s="41">
        <f t="shared" si="18"/>
        <v>243.47399999999999</v>
      </c>
      <c r="D50" s="41">
        <f t="shared" si="18"/>
        <v>246.155</v>
      </c>
      <c r="E50" s="41">
        <f t="shared" si="18"/>
        <v>193.08799999999999</v>
      </c>
      <c r="F50" s="41">
        <f t="shared" si="18"/>
        <v>213.0625</v>
      </c>
      <c r="G50" s="41">
        <f t="shared" si="18"/>
        <v>250.98150000000001</v>
      </c>
      <c r="H50" s="41">
        <f t="shared" si="18"/>
        <v>163.89449999999999</v>
      </c>
      <c r="I50" s="41">
        <f t="shared" si="18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67.499999999999986</v>
      </c>
      <c r="C51" s="46">
        <f t="shared" si="19"/>
        <v>65.999999999999986</v>
      </c>
      <c r="D51" s="46">
        <f t="shared" si="19"/>
        <v>64.999999999999986</v>
      </c>
      <c r="E51" s="46">
        <f t="shared" si="19"/>
        <v>64</v>
      </c>
      <c r="F51" s="46">
        <f t="shared" si="19"/>
        <v>62.5</v>
      </c>
      <c r="G51" s="46">
        <f t="shared" si="19"/>
        <v>61.5</v>
      </c>
      <c r="H51" s="46">
        <f t="shared" si="19"/>
        <v>60.499999999999993</v>
      </c>
      <c r="I51" s="46">
        <f t="shared" si="19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1"/>
      <c r="K54" s="34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9" t="s">
        <v>8</v>
      </c>
      <c r="C55" s="340"/>
      <c r="D55" s="340"/>
      <c r="E55" s="340"/>
      <c r="F55" s="33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20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20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20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20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20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20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40.666666666666671</v>
      </c>
      <c r="C68" s="37">
        <f t="shared" si="21"/>
        <v>31.941666666666674</v>
      </c>
      <c r="D68" s="37">
        <f t="shared" si="21"/>
        <v>29.583333333333332</v>
      </c>
      <c r="E68" s="37">
        <f t="shared" si="21"/>
        <v>34</v>
      </c>
      <c r="F68" s="37">
        <f t="shared" si="21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J15:M15"/>
    <mergeCell ref="N15:W15"/>
    <mergeCell ref="B36:I36"/>
    <mergeCell ref="M36:Q36"/>
    <mergeCell ref="J54:K54"/>
    <mergeCell ref="B55:F55"/>
    <mergeCell ref="B15:I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CE36-82B1-4D7B-812A-F4D999C1F2A8}">
  <dimension ref="A1:AD239"/>
  <sheetViews>
    <sheetView topLeftCell="A1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1" t="s">
        <v>0</v>
      </c>
      <c r="B3" s="331"/>
      <c r="C3" s="33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332" t="s">
        <v>2</v>
      </c>
      <c r="F9" s="332"/>
      <c r="G9" s="3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2"/>
      <c r="S9" s="3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3</v>
      </c>
      <c r="F11" s="1"/>
      <c r="G11" s="1"/>
      <c r="H11" s="1"/>
      <c r="I11" s="1"/>
      <c r="J11" s="1"/>
      <c r="K11" s="333" t="s">
        <v>64</v>
      </c>
      <c r="L11" s="333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5" t="s">
        <v>8</v>
      </c>
      <c r="C15" s="346"/>
      <c r="D15" s="346"/>
      <c r="E15" s="346"/>
      <c r="F15" s="346"/>
      <c r="G15" s="346"/>
      <c r="H15" s="346"/>
      <c r="I15" s="347"/>
      <c r="J15" s="348" t="s">
        <v>51</v>
      </c>
      <c r="K15" s="349"/>
      <c r="L15" s="349"/>
      <c r="M15" s="350"/>
      <c r="N15" s="353" t="s">
        <v>50</v>
      </c>
      <c r="O15" s="351"/>
      <c r="P15" s="351"/>
      <c r="Q15" s="351"/>
      <c r="R15" s="351"/>
      <c r="S15" s="351"/>
      <c r="T15" s="351"/>
      <c r="U15" s="351"/>
      <c r="V15" s="351"/>
      <c r="W15" s="352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25.12766666666667</v>
      </c>
      <c r="C18" s="78">
        <v>37.239999999999995</v>
      </c>
      <c r="D18" s="22">
        <v>61.591833333333341</v>
      </c>
      <c r="E18" s="22">
        <v>59.282666666666671</v>
      </c>
      <c r="F18" s="22">
        <v>43.225000000000001</v>
      </c>
      <c r="G18" s="22">
        <v>54.228333333333332</v>
      </c>
      <c r="H18" s="22">
        <v>53.041333333333341</v>
      </c>
      <c r="I18" s="22">
        <v>40.81066666666667</v>
      </c>
      <c r="J18" s="21">
        <v>19.503333333333334</v>
      </c>
      <c r="K18" s="22">
        <v>62.54</v>
      </c>
      <c r="L18" s="22">
        <v>67.520666666666685</v>
      </c>
      <c r="M18" s="23">
        <v>43.306833333333337</v>
      </c>
      <c r="N18" s="21">
        <v>42.199333333333342</v>
      </c>
      <c r="O18" s="78">
        <v>55.447333333333347</v>
      </c>
      <c r="P18" s="22">
        <v>40.606666666666669</v>
      </c>
      <c r="Q18" s="22">
        <v>40.606666666666669</v>
      </c>
      <c r="R18" s="22">
        <v>34.167000000000009</v>
      </c>
      <c r="S18" s="22">
        <v>34.167000000000009</v>
      </c>
      <c r="T18" s="22">
        <v>60.05866666666666</v>
      </c>
      <c r="U18" s="22">
        <v>48.882333333333328</v>
      </c>
      <c r="V18" s="22">
        <v>31.275333333333332</v>
      </c>
      <c r="W18" s="182">
        <v>34.255999999999993</v>
      </c>
      <c r="X18" s="24">
        <f t="shared" ref="X18:X25" si="0">SUM(B18:W18)</f>
        <v>989.08466666666686</v>
      </c>
      <c r="Z18" s="2"/>
      <c r="AA18" s="18"/>
    </row>
    <row r="19" spans="1:30" ht="39.950000000000003" customHeight="1" x14ac:dyDescent="0.25">
      <c r="A19" s="157" t="s">
        <v>13</v>
      </c>
      <c r="B19" s="21">
        <v>25.12766666666667</v>
      </c>
      <c r="C19" s="78">
        <v>37.239999999999995</v>
      </c>
      <c r="D19" s="22">
        <v>61.591833333333341</v>
      </c>
      <c r="E19" s="22">
        <v>59.282666666666671</v>
      </c>
      <c r="F19" s="22">
        <v>43.225000000000001</v>
      </c>
      <c r="G19" s="22">
        <v>54.228333333333332</v>
      </c>
      <c r="H19" s="22">
        <v>53.041333333333341</v>
      </c>
      <c r="I19" s="22">
        <v>40.81066666666667</v>
      </c>
      <c r="J19" s="21">
        <v>19.503333333333334</v>
      </c>
      <c r="K19" s="22">
        <v>62.54</v>
      </c>
      <c r="L19" s="22">
        <v>67.520666666666685</v>
      </c>
      <c r="M19" s="23">
        <v>43.306833333333337</v>
      </c>
      <c r="N19" s="21">
        <v>42.199333333333342</v>
      </c>
      <c r="O19" s="78">
        <v>55.447333333333347</v>
      </c>
      <c r="P19" s="22">
        <v>40.606666666666669</v>
      </c>
      <c r="Q19" s="22">
        <v>40.606666666666669</v>
      </c>
      <c r="R19" s="22">
        <v>34.167000000000009</v>
      </c>
      <c r="S19" s="22">
        <v>34.167000000000009</v>
      </c>
      <c r="T19" s="22">
        <v>60.05866666666666</v>
      </c>
      <c r="U19" s="22">
        <v>48.882333333333328</v>
      </c>
      <c r="V19" s="22">
        <v>31.275333333333332</v>
      </c>
      <c r="W19" s="182">
        <v>34.255999999999993</v>
      </c>
      <c r="X19" s="24">
        <f t="shared" si="0"/>
        <v>989.08466666666686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24.86322222222222</v>
      </c>
      <c r="C21" s="78">
        <v>38.416000000000004</v>
      </c>
      <c r="D21" s="22">
        <v>64.452111111111108</v>
      </c>
      <c r="E21" s="22">
        <v>62.902222222222214</v>
      </c>
      <c r="F21" s="22">
        <v>46.258333333333333</v>
      </c>
      <c r="G21" s="22">
        <v>58.716444444444448</v>
      </c>
      <c r="H21" s="22">
        <v>58.019111111111101</v>
      </c>
      <c r="I21" s="22">
        <v>44.878888888888895</v>
      </c>
      <c r="J21" s="21">
        <v>19.606111111111115</v>
      </c>
      <c r="K21" s="22">
        <v>64.293666666666681</v>
      </c>
      <c r="L21" s="22">
        <v>72.695888888888888</v>
      </c>
      <c r="M21" s="23">
        <v>47.625944444444436</v>
      </c>
      <c r="N21" s="21">
        <v>40.36911111111111</v>
      </c>
      <c r="O21" s="78">
        <v>55.781611111111111</v>
      </c>
      <c r="P21" s="22">
        <v>41.818222222222218</v>
      </c>
      <c r="Q21" s="22">
        <v>41.818222222222218</v>
      </c>
      <c r="R21" s="22">
        <v>35.809666666666665</v>
      </c>
      <c r="S21" s="22">
        <v>35.809666666666665</v>
      </c>
      <c r="T21" s="22">
        <v>62.745388888888897</v>
      </c>
      <c r="U21" s="22">
        <v>51.589111111111123</v>
      </c>
      <c r="V21" s="22">
        <v>34.610777777777784</v>
      </c>
      <c r="W21" s="182">
        <v>37.278666666666673</v>
      </c>
      <c r="X21" s="24">
        <f t="shared" si="0"/>
        <v>1040.3583888888891</v>
      </c>
      <c r="Z21" s="2"/>
      <c r="AA21" s="18"/>
    </row>
    <row r="22" spans="1:30" ht="39.950000000000003" customHeight="1" x14ac:dyDescent="0.25">
      <c r="A22" s="156" t="s">
        <v>16</v>
      </c>
      <c r="B22" s="21">
        <v>24.86322222222222</v>
      </c>
      <c r="C22" s="78">
        <v>38.416000000000004</v>
      </c>
      <c r="D22" s="22">
        <v>64.452111111111108</v>
      </c>
      <c r="E22" s="22">
        <v>62.902222222222214</v>
      </c>
      <c r="F22" s="22">
        <v>46.258333333333333</v>
      </c>
      <c r="G22" s="22">
        <v>58.716444444444448</v>
      </c>
      <c r="H22" s="22">
        <v>58.019111111111101</v>
      </c>
      <c r="I22" s="22">
        <v>44.878888888888895</v>
      </c>
      <c r="J22" s="21">
        <v>19.606111111111115</v>
      </c>
      <c r="K22" s="22">
        <v>64.293666666666681</v>
      </c>
      <c r="L22" s="22">
        <v>72.695888888888888</v>
      </c>
      <c r="M22" s="23">
        <v>47.625944444444436</v>
      </c>
      <c r="N22" s="21">
        <v>40.36911111111111</v>
      </c>
      <c r="O22" s="78">
        <v>55.781611111111111</v>
      </c>
      <c r="P22" s="22">
        <v>41.818222222222218</v>
      </c>
      <c r="Q22" s="22">
        <v>41.818222222222218</v>
      </c>
      <c r="R22" s="22">
        <v>35.809666666666665</v>
      </c>
      <c r="S22" s="22">
        <v>35.809666666666665</v>
      </c>
      <c r="T22" s="22">
        <v>62.745388888888897</v>
      </c>
      <c r="U22" s="22">
        <v>51.589111111111123</v>
      </c>
      <c r="V22" s="22">
        <v>34.610777777777784</v>
      </c>
      <c r="W22" s="182">
        <v>37.278666666666673</v>
      </c>
      <c r="X22" s="24">
        <f t="shared" si="0"/>
        <v>1040.3583888888891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24.86322222222222</v>
      </c>
      <c r="C24" s="78">
        <v>38.416000000000004</v>
      </c>
      <c r="D24" s="22">
        <v>64.452111111111108</v>
      </c>
      <c r="E24" s="22">
        <v>62.902222222222214</v>
      </c>
      <c r="F24" s="22">
        <v>46.258333333333333</v>
      </c>
      <c r="G24" s="22">
        <v>58.716444444444448</v>
      </c>
      <c r="H24" s="22">
        <v>58.019111111111101</v>
      </c>
      <c r="I24" s="22">
        <v>44.878888888888895</v>
      </c>
      <c r="J24" s="21">
        <v>19.606111111111115</v>
      </c>
      <c r="K24" s="22">
        <v>64.293666666666681</v>
      </c>
      <c r="L24" s="22">
        <v>72.695888888888888</v>
      </c>
      <c r="M24" s="23">
        <v>47.625944444444436</v>
      </c>
      <c r="N24" s="21">
        <v>40.36911111111111</v>
      </c>
      <c r="O24" s="78">
        <v>55.781611111111111</v>
      </c>
      <c r="P24" s="22">
        <v>41.818222222222218</v>
      </c>
      <c r="Q24" s="22">
        <v>41.818222222222218</v>
      </c>
      <c r="R24" s="22">
        <v>35.809666666666665</v>
      </c>
      <c r="S24" s="22">
        <v>35.809666666666665</v>
      </c>
      <c r="T24" s="22">
        <v>62.745388888888897</v>
      </c>
      <c r="U24" s="22">
        <v>51.589111111111123</v>
      </c>
      <c r="V24" s="22">
        <v>34.610777777777784</v>
      </c>
      <c r="W24" s="182">
        <v>37.278666666666673</v>
      </c>
      <c r="X24" s="24">
        <f t="shared" si="0"/>
        <v>1040.3583888888891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124.845</v>
      </c>
      <c r="C25" s="26">
        <f t="shared" si="1"/>
        <v>189.72799999999998</v>
      </c>
      <c r="D25" s="26">
        <f t="shared" si="1"/>
        <v>316.53999999999996</v>
      </c>
      <c r="E25" s="26">
        <f>SUM(E18:E24)</f>
        <v>307.27199999999999</v>
      </c>
      <c r="F25" s="26">
        <f t="shared" ref="F25:K25" si="2">SUM(F18:F24)</f>
        <v>225.22499999999999</v>
      </c>
      <c r="G25" s="26">
        <f t="shared" si="2"/>
        <v>284.60599999999999</v>
      </c>
      <c r="H25" s="26">
        <f t="shared" si="2"/>
        <v>280.14</v>
      </c>
      <c r="I25" s="26">
        <f t="shared" si="2"/>
        <v>216.25800000000001</v>
      </c>
      <c r="J25" s="25">
        <f t="shared" si="2"/>
        <v>97.825000000000017</v>
      </c>
      <c r="K25" s="26">
        <f t="shared" si="2"/>
        <v>317.96100000000007</v>
      </c>
      <c r="L25" s="26">
        <f>SUM(L18:L24)</f>
        <v>353.12900000000002</v>
      </c>
      <c r="M25" s="27">
        <f t="shared" ref="M25:P25" si="3">SUM(M18:M24)</f>
        <v>229.49149999999997</v>
      </c>
      <c r="N25" s="25">
        <f t="shared" si="3"/>
        <v>205.50600000000003</v>
      </c>
      <c r="O25" s="26">
        <f t="shared" si="3"/>
        <v>278.23950000000002</v>
      </c>
      <c r="P25" s="26">
        <f t="shared" si="3"/>
        <v>206.66800000000001</v>
      </c>
      <c r="Q25" s="26">
        <f>SUM(Q18:Q24)</f>
        <v>206.66800000000001</v>
      </c>
      <c r="R25" s="26">
        <f t="shared" ref="R25:T25" si="4">SUM(R18:R24)</f>
        <v>175.76300000000001</v>
      </c>
      <c r="S25" s="26">
        <f t="shared" si="4"/>
        <v>175.76300000000001</v>
      </c>
      <c r="T25" s="26">
        <f t="shared" si="4"/>
        <v>308.3535</v>
      </c>
      <c r="U25" s="26">
        <f>SUM(U18:U24)</f>
        <v>252.53200000000004</v>
      </c>
      <c r="V25" s="26">
        <f t="shared" ref="V25:W25" si="5">SUM(V18:V24)</f>
        <v>166.38300000000004</v>
      </c>
      <c r="W25" s="183">
        <f t="shared" si="5"/>
        <v>180.34800000000001</v>
      </c>
      <c r="X25" s="24">
        <f t="shared" si="0"/>
        <v>5099.2445000000007</v>
      </c>
    </row>
    <row r="26" spans="1:30" s="2" customFormat="1" ht="36.75" customHeight="1" x14ac:dyDescent="0.25">
      <c r="A26" s="158" t="s">
        <v>19</v>
      </c>
      <c r="B26" s="28">
        <v>61.5</v>
      </c>
      <c r="C26" s="80">
        <v>60.5</v>
      </c>
      <c r="D26" s="29">
        <v>59.5</v>
      </c>
      <c r="E26" s="29">
        <v>59</v>
      </c>
      <c r="F26" s="29">
        <v>58.5</v>
      </c>
      <c r="G26" s="29">
        <v>58</v>
      </c>
      <c r="H26" s="29">
        <v>57.5</v>
      </c>
      <c r="I26" s="29">
        <v>57</v>
      </c>
      <c r="J26" s="28">
        <v>65</v>
      </c>
      <c r="K26" s="29">
        <v>63</v>
      </c>
      <c r="L26" s="29">
        <v>61</v>
      </c>
      <c r="M26" s="30">
        <v>59.5</v>
      </c>
      <c r="N26" s="28">
        <v>63</v>
      </c>
      <c r="O26" s="29">
        <v>60.5</v>
      </c>
      <c r="P26" s="29">
        <v>60.5</v>
      </c>
      <c r="Q26" s="29">
        <v>60.5</v>
      </c>
      <c r="R26" s="29">
        <v>59.5</v>
      </c>
      <c r="S26" s="29">
        <v>59.5</v>
      </c>
      <c r="T26" s="29">
        <v>58.5</v>
      </c>
      <c r="U26" s="29">
        <v>58</v>
      </c>
      <c r="V26" s="29">
        <v>57</v>
      </c>
      <c r="W26" s="184">
        <v>56.5</v>
      </c>
      <c r="X26" s="31">
        <f>+((X25/X27)/7)*1000</f>
        <v>59.53444753187317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744</v>
      </c>
      <c r="F27" s="33">
        <v>550</v>
      </c>
      <c r="G27" s="33">
        <v>701</v>
      </c>
      <c r="H27" s="33">
        <v>696</v>
      </c>
      <c r="I27" s="33">
        <v>542</v>
      </c>
      <c r="J27" s="32">
        <v>215</v>
      </c>
      <c r="K27" s="33">
        <v>721</v>
      </c>
      <c r="L27" s="33">
        <v>827</v>
      </c>
      <c r="M27" s="34">
        <v>551</v>
      </c>
      <c r="N27" s="32">
        <v>466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12236</v>
      </c>
      <c r="Y27" s="2">
        <f>((X25*1000)/X27)/7</f>
        <v>59.534447531873177</v>
      </c>
    </row>
    <row r="28" spans="1:30" s="2" customFormat="1" ht="33" customHeight="1" x14ac:dyDescent="0.25">
      <c r="A28" s="160" t="s">
        <v>21</v>
      </c>
      <c r="B28" s="36">
        <f>((B27*B26)*7/1000-B18-B19)/3</f>
        <v>24.86322222222222</v>
      </c>
      <c r="C28" s="37">
        <f t="shared" ref="C28:W28" si="6">((C27*C26)*7/1000-C18-C19)/3</f>
        <v>38.416000000000004</v>
      </c>
      <c r="D28" s="37">
        <f t="shared" si="6"/>
        <v>64.452111111111108</v>
      </c>
      <c r="E28" s="37">
        <f t="shared" si="6"/>
        <v>62.902222222222214</v>
      </c>
      <c r="F28" s="37">
        <f t="shared" si="6"/>
        <v>46.258333333333333</v>
      </c>
      <c r="G28" s="37">
        <f t="shared" si="6"/>
        <v>58.716444444444448</v>
      </c>
      <c r="H28" s="37">
        <f t="shared" si="6"/>
        <v>58.019111111111101</v>
      </c>
      <c r="I28" s="37">
        <f t="shared" si="6"/>
        <v>44.878888888888895</v>
      </c>
      <c r="J28" s="36">
        <f t="shared" si="6"/>
        <v>19.606111111111115</v>
      </c>
      <c r="K28" s="37">
        <f t="shared" si="6"/>
        <v>64.293666666666681</v>
      </c>
      <c r="L28" s="37">
        <f t="shared" si="6"/>
        <v>72.695888888888888</v>
      </c>
      <c r="M28" s="38">
        <f t="shared" si="6"/>
        <v>47.625944444444436</v>
      </c>
      <c r="N28" s="36">
        <f t="shared" si="6"/>
        <v>40.36911111111111</v>
      </c>
      <c r="O28" s="37">
        <f t="shared" si="6"/>
        <v>55.781611111111111</v>
      </c>
      <c r="P28" s="37">
        <f t="shared" si="6"/>
        <v>41.818222222222218</v>
      </c>
      <c r="Q28" s="37">
        <f t="shared" si="6"/>
        <v>41.818222222222218</v>
      </c>
      <c r="R28" s="37">
        <f t="shared" si="6"/>
        <v>35.809666666666665</v>
      </c>
      <c r="S28" s="37">
        <f t="shared" si="6"/>
        <v>35.809666666666665</v>
      </c>
      <c r="T28" s="37">
        <f t="shared" si="6"/>
        <v>62.745388888888897</v>
      </c>
      <c r="U28" s="37">
        <f t="shared" si="6"/>
        <v>51.589111111111123</v>
      </c>
      <c r="V28" s="37">
        <f t="shared" si="6"/>
        <v>34.610777777777784</v>
      </c>
      <c r="W28" s="186">
        <f t="shared" si="6"/>
        <v>37.278666666666673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124.845</v>
      </c>
      <c r="C29" s="41">
        <f t="shared" si="7"/>
        <v>189.72800000000001</v>
      </c>
      <c r="D29" s="41">
        <f t="shared" si="7"/>
        <v>316.54000000000002</v>
      </c>
      <c r="E29" s="41">
        <f>((E27*E26)*7)/1000</f>
        <v>307.27199999999999</v>
      </c>
      <c r="F29" s="41">
        <f>((F27*F26)*7)/1000</f>
        <v>225.22499999999999</v>
      </c>
      <c r="G29" s="41">
        <f t="shared" ref="G29:J29" si="8">((G27*G26)*7)/1000</f>
        <v>284.60599999999999</v>
      </c>
      <c r="H29" s="41">
        <f t="shared" si="8"/>
        <v>280.14</v>
      </c>
      <c r="I29" s="41">
        <f t="shared" si="8"/>
        <v>216.25800000000001</v>
      </c>
      <c r="J29" s="40">
        <f t="shared" si="8"/>
        <v>97.825000000000003</v>
      </c>
      <c r="K29" s="41">
        <f>((K27*K26)*7)/1000</f>
        <v>317.96100000000001</v>
      </c>
      <c r="L29" s="41">
        <f>((L27*L26)*7)/1000</f>
        <v>353.12900000000002</v>
      </c>
      <c r="M29" s="85">
        <f>((M27*M26)*7)/1000</f>
        <v>229.4915</v>
      </c>
      <c r="N29" s="40">
        <f t="shared" ref="N29:W29" si="9">((N27*N26)*7)/1000</f>
        <v>205.506</v>
      </c>
      <c r="O29" s="41">
        <f t="shared" si="9"/>
        <v>278.23950000000002</v>
      </c>
      <c r="P29" s="41">
        <f t="shared" si="9"/>
        <v>206.66800000000001</v>
      </c>
      <c r="Q29" s="42">
        <f t="shared" si="9"/>
        <v>206.66800000000001</v>
      </c>
      <c r="R29" s="42">
        <f t="shared" si="9"/>
        <v>175.76300000000001</v>
      </c>
      <c r="S29" s="42">
        <f t="shared" si="9"/>
        <v>175.76300000000001</v>
      </c>
      <c r="T29" s="42">
        <f t="shared" si="9"/>
        <v>308.3535</v>
      </c>
      <c r="U29" s="42">
        <f t="shared" si="9"/>
        <v>252.53200000000001</v>
      </c>
      <c r="V29" s="42">
        <f t="shared" si="9"/>
        <v>166.38300000000001</v>
      </c>
      <c r="W29" s="187">
        <f t="shared" si="9"/>
        <v>180.34800000000001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61.5</v>
      </c>
      <c r="C30" s="46">
        <f t="shared" si="10"/>
        <v>60.499999999999993</v>
      </c>
      <c r="D30" s="46">
        <f t="shared" si="10"/>
        <v>59.499999999999993</v>
      </c>
      <c r="E30" s="46">
        <f>+(E25/E27)/7*1000</f>
        <v>59</v>
      </c>
      <c r="F30" s="46">
        <f t="shared" ref="F30:K30" si="11">+(F25/F27)/7*1000</f>
        <v>58.5</v>
      </c>
      <c r="G30" s="46">
        <f t="shared" si="11"/>
        <v>57.999999999999993</v>
      </c>
      <c r="H30" s="46">
        <f t="shared" si="11"/>
        <v>57.499999999999993</v>
      </c>
      <c r="I30" s="46">
        <f t="shared" si="11"/>
        <v>57</v>
      </c>
      <c r="J30" s="45">
        <f t="shared" si="11"/>
        <v>65.000000000000014</v>
      </c>
      <c r="K30" s="46">
        <f t="shared" si="11"/>
        <v>63.000000000000014</v>
      </c>
      <c r="L30" s="46">
        <f>+(L25/L27)/7*1000</f>
        <v>61.000000000000007</v>
      </c>
      <c r="M30" s="47">
        <f t="shared" ref="M30:W30" si="12">+(M25/M27)/7*1000</f>
        <v>59.499999999999993</v>
      </c>
      <c r="N30" s="45">
        <f t="shared" si="12"/>
        <v>63.000000000000014</v>
      </c>
      <c r="O30" s="46">
        <f t="shared" si="12"/>
        <v>60.500000000000007</v>
      </c>
      <c r="P30" s="46">
        <f t="shared" si="12"/>
        <v>60.5</v>
      </c>
      <c r="Q30" s="46">
        <f t="shared" si="12"/>
        <v>60.5</v>
      </c>
      <c r="R30" s="46">
        <f t="shared" si="12"/>
        <v>59.500000000000007</v>
      </c>
      <c r="S30" s="46">
        <f t="shared" si="12"/>
        <v>59.500000000000007</v>
      </c>
      <c r="T30" s="46">
        <f t="shared" si="12"/>
        <v>58.5</v>
      </c>
      <c r="U30" s="46">
        <f t="shared" si="12"/>
        <v>58.000000000000007</v>
      </c>
      <c r="V30" s="46">
        <f t="shared" si="12"/>
        <v>57.000000000000007</v>
      </c>
      <c r="W30" s="188">
        <f t="shared" si="12"/>
        <v>56.5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9" t="s">
        <v>25</v>
      </c>
      <c r="C36" s="340"/>
      <c r="D36" s="340"/>
      <c r="E36" s="340"/>
      <c r="F36" s="340"/>
      <c r="G36" s="340"/>
      <c r="H36" s="340"/>
      <c r="I36" s="334"/>
      <c r="J36" s="97"/>
      <c r="K36" s="52" t="s">
        <v>26</v>
      </c>
      <c r="L36" s="105"/>
      <c r="M36" s="340" t="s">
        <v>25</v>
      </c>
      <c r="N36" s="340"/>
      <c r="O36" s="340"/>
      <c r="P36" s="340"/>
      <c r="Q36" s="334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25.833833333333331</v>
      </c>
      <c r="C39" s="78">
        <v>48.568777777777768</v>
      </c>
      <c r="D39" s="78">
        <v>49.41</v>
      </c>
      <c r="E39" s="78">
        <v>39.085888888888888</v>
      </c>
      <c r="F39" s="78">
        <v>43.188722222222225</v>
      </c>
      <c r="G39" s="78">
        <v>51.256166666666665</v>
      </c>
      <c r="H39" s="78">
        <v>33.681166666666662</v>
      </c>
      <c r="I39" s="78">
        <v>34.779277777777786</v>
      </c>
      <c r="J39" s="99">
        <f t="shared" ref="J39:J46" si="13">SUM(B39:I39)</f>
        <v>325.80383333333333</v>
      </c>
      <c r="K39" s="2"/>
      <c r="L39" s="89" t="s">
        <v>12</v>
      </c>
      <c r="M39" s="78">
        <v>15.7</v>
      </c>
      <c r="N39" s="78">
        <v>10.1</v>
      </c>
      <c r="O39" s="78">
        <v>12.3</v>
      </c>
      <c r="P39" s="78"/>
      <c r="Q39" s="78"/>
      <c r="R39" s="99">
        <f t="shared" ref="R39:R46" si="14">SUM(M39:Q39)</f>
        <v>38.099999999999994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25.833833333333331</v>
      </c>
      <c r="C40" s="78">
        <v>48.568777777777768</v>
      </c>
      <c r="D40" s="78">
        <v>49.41</v>
      </c>
      <c r="E40" s="78">
        <v>39.085888888888888</v>
      </c>
      <c r="F40" s="78">
        <v>43.188722222222225</v>
      </c>
      <c r="G40" s="78">
        <v>51.256166666666665</v>
      </c>
      <c r="H40" s="78">
        <v>33.681166666666662</v>
      </c>
      <c r="I40" s="78">
        <v>34.779277777777786</v>
      </c>
      <c r="J40" s="99">
        <f t="shared" si="13"/>
        <v>325.80383333333333</v>
      </c>
      <c r="K40" s="2"/>
      <c r="L40" s="90" t="s">
        <v>13</v>
      </c>
      <c r="M40" s="78">
        <v>15.7</v>
      </c>
      <c r="N40" s="78">
        <v>10.1</v>
      </c>
      <c r="O40" s="78">
        <v>12.3</v>
      </c>
      <c r="P40" s="78"/>
      <c r="Q40" s="78"/>
      <c r="R40" s="99">
        <f t="shared" si="14"/>
        <v>38.099999999999994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27.697611111111115</v>
      </c>
      <c r="C42" s="22">
        <v>51.852981481481486</v>
      </c>
      <c r="D42" s="22">
        <v>52.267500000000005</v>
      </c>
      <c r="E42" s="22">
        <v>40.162740740740738</v>
      </c>
      <c r="F42" s="22">
        <v>44.501018518518521</v>
      </c>
      <c r="G42" s="22">
        <v>52.210388888888893</v>
      </c>
      <c r="H42" s="22">
        <v>34.434888888888899</v>
      </c>
      <c r="I42" s="22">
        <v>35.292981481481469</v>
      </c>
      <c r="J42" s="99">
        <f t="shared" si="13"/>
        <v>338.42011111111117</v>
      </c>
      <c r="K42" s="2"/>
      <c r="L42" s="90" t="s">
        <v>15</v>
      </c>
      <c r="M42" s="78">
        <v>16.399999999999999</v>
      </c>
      <c r="N42" s="78">
        <v>10.3</v>
      </c>
      <c r="O42" s="78">
        <v>12.7</v>
      </c>
      <c r="P42" s="78"/>
      <c r="Q42" s="78"/>
      <c r="R42" s="99">
        <f t="shared" si="14"/>
        <v>39.4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27.697611111111115</v>
      </c>
      <c r="C43" s="22">
        <v>51.852981481481486</v>
      </c>
      <c r="D43" s="22">
        <v>52.267500000000005</v>
      </c>
      <c r="E43" s="22">
        <v>40.162740740740738</v>
      </c>
      <c r="F43" s="22">
        <v>44.501018518518521</v>
      </c>
      <c r="G43" s="22">
        <v>52.210388888888893</v>
      </c>
      <c r="H43" s="22">
        <v>34.434888888888899</v>
      </c>
      <c r="I43" s="22">
        <v>35.292981481481469</v>
      </c>
      <c r="J43" s="99">
        <f t="shared" si="13"/>
        <v>338.42011111111117</v>
      </c>
      <c r="K43" s="2"/>
      <c r="L43" s="89" t="s">
        <v>16</v>
      </c>
      <c r="M43" s="78">
        <v>16.399999999999999</v>
      </c>
      <c r="N43" s="78">
        <v>10.4</v>
      </c>
      <c r="O43" s="78">
        <v>12.8</v>
      </c>
      <c r="P43" s="78"/>
      <c r="Q43" s="78"/>
      <c r="R43" s="99">
        <f t="shared" si="14"/>
        <v>39.599999999999994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27.697611111111115</v>
      </c>
      <c r="C45" s="78">
        <v>51.852981481481486</v>
      </c>
      <c r="D45" s="78">
        <v>52.267500000000005</v>
      </c>
      <c r="E45" s="78">
        <v>40.162740740740738</v>
      </c>
      <c r="F45" s="78">
        <v>44.501018518518521</v>
      </c>
      <c r="G45" s="78">
        <v>52.210388888888893</v>
      </c>
      <c r="H45" s="78">
        <v>34.434888888888899</v>
      </c>
      <c r="I45" s="78">
        <v>35.292981481481469</v>
      </c>
      <c r="J45" s="99">
        <f t="shared" si="13"/>
        <v>338.42011111111117</v>
      </c>
      <c r="K45" s="2"/>
      <c r="L45" s="89" t="s">
        <v>18</v>
      </c>
      <c r="M45" s="78">
        <v>16.5</v>
      </c>
      <c r="N45" s="78">
        <v>10.4</v>
      </c>
      <c r="O45" s="78">
        <v>12.8</v>
      </c>
      <c r="P45" s="78"/>
      <c r="Q45" s="78"/>
      <c r="R45" s="99">
        <f t="shared" si="14"/>
        <v>39.700000000000003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134.76050000000001</v>
      </c>
      <c r="C46" s="26">
        <f t="shared" si="15"/>
        <v>252.69650000000001</v>
      </c>
      <c r="D46" s="26">
        <f t="shared" si="15"/>
        <v>255.62250000000003</v>
      </c>
      <c r="E46" s="26">
        <f t="shared" si="15"/>
        <v>198.65999999999997</v>
      </c>
      <c r="F46" s="26">
        <f t="shared" si="15"/>
        <v>219.88050000000001</v>
      </c>
      <c r="G46" s="26">
        <f t="shared" si="15"/>
        <v>259.14350000000002</v>
      </c>
      <c r="H46" s="26">
        <f t="shared" si="15"/>
        <v>170.66700000000003</v>
      </c>
      <c r="I46" s="26">
        <f t="shared" si="15"/>
        <v>175.43749999999997</v>
      </c>
      <c r="J46" s="99">
        <f t="shared" si="13"/>
        <v>1666.8679999999999</v>
      </c>
      <c r="L46" s="76" t="s">
        <v>10</v>
      </c>
      <c r="M46" s="79">
        <f>SUM(M39:M45)</f>
        <v>80.699999999999989</v>
      </c>
      <c r="N46" s="26">
        <f>SUM(N39:N45)</f>
        <v>51.3</v>
      </c>
      <c r="O46" s="26">
        <f>SUM(O39:O45)</f>
        <v>62.899999999999991</v>
      </c>
      <c r="P46" s="26">
        <f>SUM(P39:P45)</f>
        <v>0</v>
      </c>
      <c r="Q46" s="26">
        <f>SUM(Q39:Q45)</f>
        <v>0</v>
      </c>
      <c r="R46" s="99">
        <f t="shared" si="14"/>
        <v>194.89999999999998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69.5</v>
      </c>
      <c r="C47" s="29">
        <v>68.5</v>
      </c>
      <c r="D47" s="29">
        <v>67.5</v>
      </c>
      <c r="E47" s="29">
        <v>66</v>
      </c>
      <c r="F47" s="29">
        <v>64.5</v>
      </c>
      <c r="G47" s="29">
        <v>63.5</v>
      </c>
      <c r="H47" s="29">
        <v>63</v>
      </c>
      <c r="I47" s="29">
        <v>62.5</v>
      </c>
      <c r="J47" s="100">
        <f>+((J46/J48)/7)*1000</f>
        <v>65.54472887420863</v>
      </c>
      <c r="L47" s="108" t="s">
        <v>19</v>
      </c>
      <c r="M47" s="80">
        <v>72.5</v>
      </c>
      <c r="N47" s="29">
        <v>72.5</v>
      </c>
      <c r="O47" s="29">
        <v>72.5</v>
      </c>
      <c r="P47" s="29"/>
      <c r="Q47" s="29"/>
      <c r="R47" s="100">
        <f>+((R46/R48)/7)*1000</f>
        <v>72.507440476190467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3633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27.697611111111115</v>
      </c>
      <c r="C49" s="37">
        <f t="shared" si="16"/>
        <v>51.852981481481486</v>
      </c>
      <c r="D49" s="37">
        <f t="shared" si="16"/>
        <v>52.267500000000005</v>
      </c>
      <c r="E49" s="37">
        <f t="shared" si="16"/>
        <v>40.162740740740738</v>
      </c>
      <c r="F49" s="37">
        <f t="shared" si="16"/>
        <v>44.501018518518521</v>
      </c>
      <c r="G49" s="37">
        <f t="shared" si="16"/>
        <v>52.210388888888893</v>
      </c>
      <c r="H49" s="37">
        <f t="shared" si="16"/>
        <v>34.434888888888899</v>
      </c>
      <c r="I49" s="37">
        <f t="shared" si="16"/>
        <v>35.292981481481469</v>
      </c>
      <c r="J49" s="102">
        <f>((J46*1000)/J48)/7</f>
        <v>65.544728874208644</v>
      </c>
      <c r="L49" s="93" t="s">
        <v>21</v>
      </c>
      <c r="M49" s="82">
        <f t="shared" ref="M49:Q49" si="17">((M48*M47)*7/1000-M39-M40)/3</f>
        <v>16.430833333333329</v>
      </c>
      <c r="N49" s="37">
        <f t="shared" si="17"/>
        <v>10.352499999999999</v>
      </c>
      <c r="O49" s="37">
        <f t="shared" si="17"/>
        <v>12.776666666666666</v>
      </c>
      <c r="P49" s="37">
        <f t="shared" si="17"/>
        <v>0</v>
      </c>
      <c r="Q49" s="37">
        <f t="shared" si="17"/>
        <v>0</v>
      </c>
      <c r="R49" s="111">
        <f>((R46*1000)/R48)/7</f>
        <v>72.507440476190467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134.76050000000001</v>
      </c>
      <c r="C50" s="41">
        <f t="shared" si="18"/>
        <v>252.69649999999999</v>
      </c>
      <c r="D50" s="41">
        <f t="shared" si="18"/>
        <v>255.6225</v>
      </c>
      <c r="E50" s="41">
        <f t="shared" si="18"/>
        <v>198.66</v>
      </c>
      <c r="F50" s="41">
        <f t="shared" si="18"/>
        <v>219.88050000000001</v>
      </c>
      <c r="G50" s="41">
        <f t="shared" si="18"/>
        <v>259.14350000000002</v>
      </c>
      <c r="H50" s="41">
        <f t="shared" si="18"/>
        <v>170.667</v>
      </c>
      <c r="I50" s="41">
        <f t="shared" si="18"/>
        <v>175.4375</v>
      </c>
      <c r="J50" s="85"/>
      <c r="L50" s="94" t="s">
        <v>22</v>
      </c>
      <c r="M50" s="83">
        <f>((M48*M47)*7)/1000</f>
        <v>80.692499999999995</v>
      </c>
      <c r="N50" s="41">
        <f>((N48*N47)*7)/1000</f>
        <v>51.2575</v>
      </c>
      <c r="O50" s="41">
        <f>((O48*O47)*7)/1000</f>
        <v>62.93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69.5</v>
      </c>
      <c r="C51" s="46">
        <f t="shared" si="19"/>
        <v>68.5</v>
      </c>
      <c r="D51" s="46">
        <f t="shared" si="19"/>
        <v>67.5</v>
      </c>
      <c r="E51" s="46">
        <f t="shared" si="19"/>
        <v>65.999999999999986</v>
      </c>
      <c r="F51" s="46">
        <f t="shared" si="19"/>
        <v>64.5</v>
      </c>
      <c r="G51" s="46">
        <f t="shared" si="19"/>
        <v>63.5</v>
      </c>
      <c r="H51" s="46">
        <f t="shared" si="19"/>
        <v>63.000000000000014</v>
      </c>
      <c r="I51" s="46">
        <f t="shared" si="19"/>
        <v>62.499999999999993</v>
      </c>
      <c r="J51" s="103"/>
      <c r="K51" s="49"/>
      <c r="L51" s="95" t="s">
        <v>23</v>
      </c>
      <c r="M51" s="84">
        <f>+(M46/M48)/7*1000</f>
        <v>72.506738544474388</v>
      </c>
      <c r="N51" s="46">
        <f>+(N46/N48)/7*1000</f>
        <v>72.560113154172555</v>
      </c>
      <c r="O51" s="46">
        <f>+(O46/O48)/7*1000</f>
        <v>72.46543778801842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1"/>
      <c r="K54" s="34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9" t="s">
        <v>8</v>
      </c>
      <c r="C55" s="340"/>
      <c r="D55" s="340"/>
      <c r="E55" s="340"/>
      <c r="F55" s="33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40.700000000000003</v>
      </c>
      <c r="C58" s="78">
        <v>31.9</v>
      </c>
      <c r="D58" s="78">
        <v>29.6</v>
      </c>
      <c r="E58" s="78">
        <v>34</v>
      </c>
      <c r="F58" s="78"/>
      <c r="G58" s="99">
        <f t="shared" ref="G58:G65" si="20">SUM(B58:F58)</f>
        <v>136.19999999999999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40.700000000000003</v>
      </c>
      <c r="C59" s="78">
        <v>31.9</v>
      </c>
      <c r="D59" s="78">
        <v>29.6</v>
      </c>
      <c r="E59" s="78">
        <v>34</v>
      </c>
      <c r="F59" s="78"/>
      <c r="G59" s="99">
        <f t="shared" si="20"/>
        <v>136.19999999999999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41.5</v>
      </c>
      <c r="C61" s="78">
        <v>32.799999999999997</v>
      </c>
      <c r="D61" s="78">
        <v>30.2</v>
      </c>
      <c r="E61" s="78">
        <v>34.799999999999997</v>
      </c>
      <c r="F61" s="78"/>
      <c r="G61" s="99">
        <f t="shared" si="20"/>
        <v>139.30000000000001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41.5</v>
      </c>
      <c r="C62" s="78">
        <v>32.799999999999997</v>
      </c>
      <c r="D62" s="78">
        <v>30.2</v>
      </c>
      <c r="E62" s="78">
        <v>34.799999999999997</v>
      </c>
      <c r="F62" s="78"/>
      <c r="G62" s="99">
        <f t="shared" si="20"/>
        <v>139.30000000000001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41.5</v>
      </c>
      <c r="C64" s="78">
        <v>32.799999999999997</v>
      </c>
      <c r="D64" s="78">
        <v>30.2</v>
      </c>
      <c r="E64" s="78">
        <v>34.799999999999997</v>
      </c>
      <c r="F64" s="78"/>
      <c r="G64" s="99">
        <f t="shared" si="20"/>
        <v>139.30000000000001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205.9</v>
      </c>
      <c r="C65" s="26">
        <f>SUM(C58:C64)</f>
        <v>162.19999999999999</v>
      </c>
      <c r="D65" s="26">
        <f>SUM(D58:D64)</f>
        <v>149.80000000000001</v>
      </c>
      <c r="E65" s="26">
        <f>SUM(E58:E64)</f>
        <v>172.39999999999998</v>
      </c>
      <c r="F65" s="26">
        <f>SUM(F58:F64)</f>
        <v>0</v>
      </c>
      <c r="G65" s="99">
        <f t="shared" si="20"/>
        <v>690.30000000000007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77</v>
      </c>
      <c r="C66" s="29">
        <v>77</v>
      </c>
      <c r="D66" s="29">
        <v>77</v>
      </c>
      <c r="E66" s="29">
        <v>77</v>
      </c>
      <c r="F66" s="29"/>
      <c r="G66" s="100">
        <f>+((G65/G67)/7)*1000</f>
        <v>76.982268317162948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278</v>
      </c>
      <c r="E67" s="64">
        <v>320</v>
      </c>
      <c r="F67" s="64"/>
      <c r="G67" s="110">
        <f>SUM(B67:F67)</f>
        <v>1281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41.499333333333325</v>
      </c>
      <c r="C68" s="37">
        <f t="shared" si="21"/>
        <v>32.812999999999995</v>
      </c>
      <c r="D68" s="37">
        <f t="shared" si="21"/>
        <v>30.214000000000009</v>
      </c>
      <c r="E68" s="37">
        <f t="shared" si="21"/>
        <v>34.826666666666661</v>
      </c>
      <c r="F68" s="37">
        <f t="shared" si="21"/>
        <v>0</v>
      </c>
      <c r="G68" s="114">
        <f>((G65*1000)/G67)/7</f>
        <v>76.982268317162948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205.898</v>
      </c>
      <c r="C69" s="41">
        <f>((C67*C66)*7)/1000</f>
        <v>162.239</v>
      </c>
      <c r="D69" s="41">
        <f>((D67*D66)*7)/1000</f>
        <v>149.84200000000001</v>
      </c>
      <c r="E69" s="41">
        <f>((E67*E66)*7)/1000</f>
        <v>172.48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77.000747943156327</v>
      </c>
      <c r="C70" s="46">
        <f>+(C65/C67)/7*1000</f>
        <v>76.981490270526805</v>
      </c>
      <c r="D70" s="46">
        <f>+(D65/D67)/7*1000</f>
        <v>76.978417266187051</v>
      </c>
      <c r="E70" s="46">
        <f>+(E65/E67)/7*1000</f>
        <v>76.964285714285708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BECE-CCEF-437B-8A0C-8D3DA3A626BF}">
  <dimension ref="A1:AD239"/>
  <sheetViews>
    <sheetView topLeftCell="A25" zoomScale="30" zoomScaleNormal="30" workbookViewId="0">
      <selection activeCell="J27" sqref="J27:M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1" t="s">
        <v>0</v>
      </c>
      <c r="B3" s="331"/>
      <c r="C3" s="331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332" t="s">
        <v>2</v>
      </c>
      <c r="F9" s="332"/>
      <c r="G9" s="3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2"/>
      <c r="S9" s="3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5">
        <v>3</v>
      </c>
      <c r="F11" s="1"/>
      <c r="G11" s="1"/>
      <c r="H11" s="1"/>
      <c r="I11" s="1"/>
      <c r="J11" s="1"/>
      <c r="K11" s="333" t="s">
        <v>66</v>
      </c>
      <c r="L11" s="333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5" t="s">
        <v>8</v>
      </c>
      <c r="C15" s="346"/>
      <c r="D15" s="346"/>
      <c r="E15" s="346"/>
      <c r="F15" s="346"/>
      <c r="G15" s="346"/>
      <c r="H15" s="346"/>
      <c r="I15" s="347"/>
      <c r="J15" s="348" t="s">
        <v>51</v>
      </c>
      <c r="K15" s="349"/>
      <c r="L15" s="349"/>
      <c r="M15" s="350"/>
      <c r="N15" s="353" t="s">
        <v>50</v>
      </c>
      <c r="O15" s="351"/>
      <c r="P15" s="351"/>
      <c r="Q15" s="351"/>
      <c r="R15" s="351"/>
      <c r="S15" s="351"/>
      <c r="T15" s="351"/>
      <c r="U15" s="351"/>
      <c r="V15" s="351"/>
      <c r="W15" s="352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24.86322222222222</v>
      </c>
      <c r="C18" s="78">
        <v>38.416000000000004</v>
      </c>
      <c r="D18" s="22">
        <v>64.452111111111108</v>
      </c>
      <c r="E18" s="22">
        <v>62.902222222222214</v>
      </c>
      <c r="F18" s="22">
        <v>46.258333333333333</v>
      </c>
      <c r="G18" s="22">
        <v>58.716444444444448</v>
      </c>
      <c r="H18" s="22">
        <v>58.019111111111101</v>
      </c>
      <c r="I18" s="22">
        <v>44.878888888888895</v>
      </c>
      <c r="J18" s="21">
        <v>19.606111111111115</v>
      </c>
      <c r="K18" s="22">
        <v>64.293666666666681</v>
      </c>
      <c r="L18" s="22">
        <v>72.695888888888888</v>
      </c>
      <c r="M18" s="23">
        <v>47.625944444444436</v>
      </c>
      <c r="N18" s="21">
        <v>40.36911111111111</v>
      </c>
      <c r="O18" s="78">
        <v>55.781611111111111</v>
      </c>
      <c r="P18" s="22">
        <v>41.818222222222218</v>
      </c>
      <c r="Q18" s="22">
        <v>41.818222222222218</v>
      </c>
      <c r="R18" s="22">
        <v>35.809666666666665</v>
      </c>
      <c r="S18" s="22">
        <v>35.809666666666665</v>
      </c>
      <c r="T18" s="22">
        <v>62.745388888888897</v>
      </c>
      <c r="U18" s="22">
        <v>51.589111111111123</v>
      </c>
      <c r="V18" s="22">
        <v>34.610777777777784</v>
      </c>
      <c r="W18" s="182">
        <v>37.278666666666673</v>
      </c>
      <c r="X18" s="24">
        <f t="shared" ref="X18:X25" si="0">SUM(B18:W18)</f>
        <v>1040.3583888888891</v>
      </c>
      <c r="Z18" s="2"/>
      <c r="AA18" s="18"/>
    </row>
    <row r="19" spans="1:30" ht="39.950000000000003" customHeight="1" x14ac:dyDescent="0.25">
      <c r="A19" s="157" t="s">
        <v>13</v>
      </c>
      <c r="B19" s="21">
        <v>24.86322222222222</v>
      </c>
      <c r="C19" s="78">
        <v>38.416000000000004</v>
      </c>
      <c r="D19" s="22">
        <v>64.452111111111108</v>
      </c>
      <c r="E19" s="22">
        <v>62.902222222222214</v>
      </c>
      <c r="F19" s="22">
        <v>46.258333333333333</v>
      </c>
      <c r="G19" s="22">
        <v>58.716444444444448</v>
      </c>
      <c r="H19" s="22">
        <v>58.019111111111101</v>
      </c>
      <c r="I19" s="22">
        <v>44.878888888888895</v>
      </c>
      <c r="J19" s="21">
        <v>19.606111111111115</v>
      </c>
      <c r="K19" s="22">
        <v>64.293666666666681</v>
      </c>
      <c r="L19" s="22">
        <v>72.695888888888888</v>
      </c>
      <c r="M19" s="23">
        <v>47.625944444444436</v>
      </c>
      <c r="N19" s="21">
        <v>40.36911111111111</v>
      </c>
      <c r="O19" s="78">
        <v>55.781611111111111</v>
      </c>
      <c r="P19" s="22">
        <v>41.818222222222218</v>
      </c>
      <c r="Q19" s="22">
        <v>41.818222222222218</v>
      </c>
      <c r="R19" s="22">
        <v>35.809666666666665</v>
      </c>
      <c r="S19" s="22">
        <v>35.809666666666665</v>
      </c>
      <c r="T19" s="22">
        <v>62.745388888888897</v>
      </c>
      <c r="U19" s="22">
        <v>51.589111111111123</v>
      </c>
      <c r="V19" s="22">
        <v>34.610777777777784</v>
      </c>
      <c r="W19" s="182">
        <v>37.278666666666673</v>
      </c>
      <c r="X19" s="24">
        <f t="shared" si="0"/>
        <v>1040.3583888888891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28.084518518518518</v>
      </c>
      <c r="C21" s="78">
        <v>42.858666666666664</v>
      </c>
      <c r="D21" s="22">
        <v>71.411925925925928</v>
      </c>
      <c r="E21" s="22">
        <v>69.01985185185184</v>
      </c>
      <c r="F21" s="22">
        <v>50.652777777777779</v>
      </c>
      <c r="G21" s="22">
        <v>63.902703703703708</v>
      </c>
      <c r="H21" s="22">
        <v>62.820592592592597</v>
      </c>
      <c r="I21" s="22">
        <v>49.122407407407401</v>
      </c>
      <c r="J21" s="21">
        <v>21.632925925925921</v>
      </c>
      <c r="K21" s="22">
        <v>71.536222222222207</v>
      </c>
      <c r="L21" s="22">
        <v>78.894074074074084</v>
      </c>
      <c r="M21" s="23">
        <v>51.817703703703721</v>
      </c>
      <c r="N21" s="21">
        <v>46.708592592592595</v>
      </c>
      <c r="O21" s="78">
        <v>63.223759259259261</v>
      </c>
      <c r="P21" s="22">
        <v>46.703851851851844</v>
      </c>
      <c r="Q21" s="22">
        <v>46.703851851851844</v>
      </c>
      <c r="R21" s="22">
        <v>39.637888888888888</v>
      </c>
      <c r="S21" s="22">
        <v>39.637888888888888</v>
      </c>
      <c r="T21" s="22">
        <v>69.73924074074074</v>
      </c>
      <c r="U21" s="22">
        <v>57.041259259259256</v>
      </c>
      <c r="V21" s="22">
        <v>37.252148148148144</v>
      </c>
      <c r="W21" s="182">
        <v>40.440055555555546</v>
      </c>
      <c r="X21" s="24">
        <f t="shared" si="0"/>
        <v>1148.8429074074074</v>
      </c>
      <c r="Z21" s="2"/>
      <c r="AA21" s="18"/>
    </row>
    <row r="22" spans="1:30" ht="39.950000000000003" customHeight="1" x14ac:dyDescent="0.25">
      <c r="A22" s="156" t="s">
        <v>16</v>
      </c>
      <c r="B22" s="21">
        <v>28.084518518518518</v>
      </c>
      <c r="C22" s="78">
        <v>42.858666666666664</v>
      </c>
      <c r="D22" s="22">
        <v>71.411925925925928</v>
      </c>
      <c r="E22" s="22">
        <v>69.01985185185184</v>
      </c>
      <c r="F22" s="22">
        <v>50.652777777777779</v>
      </c>
      <c r="G22" s="22">
        <v>63.902703703703708</v>
      </c>
      <c r="H22" s="22">
        <v>62.820592592592597</v>
      </c>
      <c r="I22" s="22">
        <v>49.122407407407401</v>
      </c>
      <c r="J22" s="21">
        <v>21.632925925925921</v>
      </c>
      <c r="K22" s="22">
        <v>71.536222222222207</v>
      </c>
      <c r="L22" s="22">
        <v>78.894074074074084</v>
      </c>
      <c r="M22" s="23">
        <v>51.817703703703721</v>
      </c>
      <c r="N22" s="21">
        <v>46.708592592592595</v>
      </c>
      <c r="O22" s="78">
        <v>63.223759259259261</v>
      </c>
      <c r="P22" s="22">
        <v>46.703851851851844</v>
      </c>
      <c r="Q22" s="22">
        <v>46.703851851851844</v>
      </c>
      <c r="R22" s="22">
        <v>39.637888888888888</v>
      </c>
      <c r="S22" s="22">
        <v>39.637888888888888</v>
      </c>
      <c r="T22" s="22">
        <v>69.73924074074074</v>
      </c>
      <c r="U22" s="22">
        <v>57.041259259259256</v>
      </c>
      <c r="V22" s="22">
        <v>37.252148148148144</v>
      </c>
      <c r="W22" s="182">
        <v>40.440055555555546</v>
      </c>
      <c r="X22" s="24">
        <f t="shared" si="0"/>
        <v>1148.8429074074074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28.084518518518518</v>
      </c>
      <c r="C24" s="78">
        <v>42.858666666666664</v>
      </c>
      <c r="D24" s="22">
        <v>71.411925925925928</v>
      </c>
      <c r="E24" s="22">
        <v>69.01985185185184</v>
      </c>
      <c r="F24" s="22">
        <v>50.652777777777779</v>
      </c>
      <c r="G24" s="22">
        <v>63.902703703703708</v>
      </c>
      <c r="H24" s="22">
        <v>62.820592592592597</v>
      </c>
      <c r="I24" s="22">
        <v>49.122407407407401</v>
      </c>
      <c r="J24" s="21">
        <v>21.632925925925921</v>
      </c>
      <c r="K24" s="22">
        <v>71.536222222222207</v>
      </c>
      <c r="L24" s="22">
        <v>78.894074074074084</v>
      </c>
      <c r="M24" s="23">
        <v>51.817703703703721</v>
      </c>
      <c r="N24" s="21">
        <v>46.708592592592595</v>
      </c>
      <c r="O24" s="78">
        <v>63.223759259259261</v>
      </c>
      <c r="P24" s="22">
        <v>46.703851851851844</v>
      </c>
      <c r="Q24" s="22">
        <v>46.703851851851844</v>
      </c>
      <c r="R24" s="22">
        <v>39.637888888888888</v>
      </c>
      <c r="S24" s="22">
        <v>39.637888888888888</v>
      </c>
      <c r="T24" s="22">
        <v>69.73924074074074</v>
      </c>
      <c r="U24" s="22">
        <v>57.041259259259256</v>
      </c>
      <c r="V24" s="22">
        <v>37.252148148148144</v>
      </c>
      <c r="W24" s="182">
        <v>40.440055555555546</v>
      </c>
      <c r="X24" s="24">
        <f t="shared" si="0"/>
        <v>1148.8429074074074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133.97999999999999</v>
      </c>
      <c r="C25" s="26">
        <f t="shared" si="1"/>
        <v>205.40799999999999</v>
      </c>
      <c r="D25" s="26">
        <f t="shared" si="1"/>
        <v>343.14</v>
      </c>
      <c r="E25" s="26">
        <f>SUM(E18:E24)</f>
        <v>332.86399999999998</v>
      </c>
      <c r="F25" s="26">
        <f t="shared" ref="F25:K25" si="2">SUM(F18:F24)</f>
        <v>244.47499999999999</v>
      </c>
      <c r="G25" s="26">
        <f t="shared" si="2"/>
        <v>309.14100000000002</v>
      </c>
      <c r="H25" s="26">
        <f t="shared" si="2"/>
        <v>304.5</v>
      </c>
      <c r="I25" s="26">
        <f t="shared" si="2"/>
        <v>237.12499999999997</v>
      </c>
      <c r="J25" s="25">
        <f t="shared" si="2"/>
        <v>104.11099999999999</v>
      </c>
      <c r="K25" s="26">
        <f t="shared" si="2"/>
        <v>343.19599999999997</v>
      </c>
      <c r="L25" s="26">
        <f>SUM(L18:L24)</f>
        <v>382.07400000000001</v>
      </c>
      <c r="M25" s="27">
        <f t="shared" ref="M25:P25" si="3">SUM(M18:M24)</f>
        <v>250.70500000000004</v>
      </c>
      <c r="N25" s="25">
        <f t="shared" si="3"/>
        <v>220.864</v>
      </c>
      <c r="O25" s="26">
        <f t="shared" si="3"/>
        <v>301.23450000000003</v>
      </c>
      <c r="P25" s="26">
        <f t="shared" si="3"/>
        <v>223.74799999999999</v>
      </c>
      <c r="Q25" s="26">
        <f>SUM(Q18:Q24)</f>
        <v>223.74799999999999</v>
      </c>
      <c r="R25" s="26">
        <f t="shared" ref="R25:T25" si="4">SUM(R18:R24)</f>
        <v>190.53299999999999</v>
      </c>
      <c r="S25" s="26">
        <f t="shared" si="4"/>
        <v>190.53299999999999</v>
      </c>
      <c r="T25" s="26">
        <f t="shared" si="4"/>
        <v>334.70850000000002</v>
      </c>
      <c r="U25" s="26">
        <f>SUM(U18:U24)</f>
        <v>274.30200000000002</v>
      </c>
      <c r="V25" s="26">
        <f t="shared" ref="V25:W25" si="5">SUM(V18:V24)</f>
        <v>180.97799999999998</v>
      </c>
      <c r="W25" s="183">
        <f t="shared" si="5"/>
        <v>195.8775</v>
      </c>
      <c r="X25" s="24">
        <f t="shared" si="0"/>
        <v>5527.2454999999991</v>
      </c>
    </row>
    <row r="26" spans="1:30" s="2" customFormat="1" ht="36.75" customHeight="1" x14ac:dyDescent="0.25">
      <c r="A26" s="158" t="s">
        <v>19</v>
      </c>
      <c r="B26" s="28">
        <v>66</v>
      </c>
      <c r="C26" s="80">
        <v>65.5</v>
      </c>
      <c r="D26" s="29">
        <v>64.5</v>
      </c>
      <c r="E26" s="29">
        <v>64</v>
      </c>
      <c r="F26" s="29">
        <v>63.5</v>
      </c>
      <c r="G26" s="29">
        <v>63</v>
      </c>
      <c r="H26" s="29">
        <v>62.5</v>
      </c>
      <c r="I26" s="29">
        <v>62.5</v>
      </c>
      <c r="J26" s="28">
        <v>69.5</v>
      </c>
      <c r="K26" s="29">
        <v>68</v>
      </c>
      <c r="L26" s="29">
        <v>66</v>
      </c>
      <c r="M26" s="30">
        <v>65</v>
      </c>
      <c r="N26" s="28">
        <v>68</v>
      </c>
      <c r="O26" s="29">
        <v>65.5</v>
      </c>
      <c r="P26" s="29">
        <v>65.5</v>
      </c>
      <c r="Q26" s="29">
        <v>65.5</v>
      </c>
      <c r="R26" s="29">
        <v>64.5</v>
      </c>
      <c r="S26" s="29">
        <v>64.5</v>
      </c>
      <c r="T26" s="29">
        <v>63.5</v>
      </c>
      <c r="U26" s="29">
        <v>63</v>
      </c>
      <c r="V26" s="29">
        <v>62</v>
      </c>
      <c r="W26" s="184">
        <v>61.5</v>
      </c>
      <c r="X26" s="31">
        <f>+((X25/X27)/7)*1000</f>
        <v>64.557803940806139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743</v>
      </c>
      <c r="F27" s="33">
        <v>550</v>
      </c>
      <c r="G27" s="33">
        <v>701</v>
      </c>
      <c r="H27" s="33">
        <v>696</v>
      </c>
      <c r="I27" s="33">
        <v>542</v>
      </c>
      <c r="J27" s="32">
        <v>214</v>
      </c>
      <c r="K27" s="33">
        <v>721</v>
      </c>
      <c r="L27" s="33">
        <v>827</v>
      </c>
      <c r="M27" s="34">
        <v>551</v>
      </c>
      <c r="N27" s="32">
        <v>464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455</v>
      </c>
      <c r="X27" s="35">
        <f>SUM(B27:W27)</f>
        <v>12231</v>
      </c>
      <c r="Y27" s="2">
        <f>((X25*1000)/X27)/7</f>
        <v>64.557803940806139</v>
      </c>
    </row>
    <row r="28" spans="1:30" s="2" customFormat="1" ht="33" customHeight="1" x14ac:dyDescent="0.25">
      <c r="A28" s="160" t="s">
        <v>21</v>
      </c>
      <c r="B28" s="36">
        <f>((B27*B26)*7/1000-B18-B19)/3</f>
        <v>28.084518518518518</v>
      </c>
      <c r="C28" s="37">
        <f t="shared" ref="C28:W28" si="6">((C27*C26)*7/1000-C18-C19)/3</f>
        <v>42.858666666666664</v>
      </c>
      <c r="D28" s="37">
        <f t="shared" si="6"/>
        <v>71.411925925925928</v>
      </c>
      <c r="E28" s="37">
        <f t="shared" si="6"/>
        <v>69.01985185185184</v>
      </c>
      <c r="F28" s="37">
        <f t="shared" si="6"/>
        <v>50.652777777777779</v>
      </c>
      <c r="G28" s="37">
        <f t="shared" si="6"/>
        <v>63.902703703703708</v>
      </c>
      <c r="H28" s="37">
        <f t="shared" si="6"/>
        <v>62.820592592592597</v>
      </c>
      <c r="I28" s="37">
        <f t="shared" si="6"/>
        <v>49.122407407407401</v>
      </c>
      <c r="J28" s="36">
        <f t="shared" si="6"/>
        <v>21.632925925925921</v>
      </c>
      <c r="K28" s="37">
        <f t="shared" si="6"/>
        <v>71.536222222222207</v>
      </c>
      <c r="L28" s="37">
        <f t="shared" si="6"/>
        <v>78.894074074074084</v>
      </c>
      <c r="M28" s="38">
        <f t="shared" si="6"/>
        <v>51.817703703703721</v>
      </c>
      <c r="N28" s="36">
        <f t="shared" si="6"/>
        <v>46.708592592592595</v>
      </c>
      <c r="O28" s="37">
        <f t="shared" si="6"/>
        <v>63.223759259259261</v>
      </c>
      <c r="P28" s="37">
        <f t="shared" si="6"/>
        <v>46.703851851851844</v>
      </c>
      <c r="Q28" s="37">
        <f t="shared" si="6"/>
        <v>46.703851851851844</v>
      </c>
      <c r="R28" s="37">
        <f t="shared" si="6"/>
        <v>39.637888888888888</v>
      </c>
      <c r="S28" s="37">
        <f t="shared" si="6"/>
        <v>39.637888888888888</v>
      </c>
      <c r="T28" s="37">
        <f t="shared" si="6"/>
        <v>69.73924074074074</v>
      </c>
      <c r="U28" s="37">
        <f t="shared" si="6"/>
        <v>57.041259259259256</v>
      </c>
      <c r="V28" s="37">
        <f t="shared" si="6"/>
        <v>37.252148148148144</v>
      </c>
      <c r="W28" s="186">
        <f t="shared" si="6"/>
        <v>40.440055555555546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133.97999999999999</v>
      </c>
      <c r="C29" s="41">
        <f t="shared" si="7"/>
        <v>205.40799999999999</v>
      </c>
      <c r="D29" s="41">
        <f t="shared" si="7"/>
        <v>343.14</v>
      </c>
      <c r="E29" s="41">
        <f>((E27*E26)*7)/1000</f>
        <v>332.86399999999998</v>
      </c>
      <c r="F29" s="41">
        <f>((F27*F26)*7)/1000</f>
        <v>244.47499999999999</v>
      </c>
      <c r="G29" s="41">
        <f t="shared" ref="G29:J29" si="8">((G27*G26)*7)/1000</f>
        <v>309.14100000000002</v>
      </c>
      <c r="H29" s="41">
        <f t="shared" si="8"/>
        <v>304.5</v>
      </c>
      <c r="I29" s="41">
        <f t="shared" si="8"/>
        <v>237.125</v>
      </c>
      <c r="J29" s="40">
        <f t="shared" si="8"/>
        <v>104.111</v>
      </c>
      <c r="K29" s="41">
        <f>((K27*K26)*7)/1000</f>
        <v>343.19600000000003</v>
      </c>
      <c r="L29" s="41">
        <f>((L27*L26)*7)/1000</f>
        <v>382.07400000000001</v>
      </c>
      <c r="M29" s="85">
        <f>((M27*M26)*7)/1000</f>
        <v>250.70500000000001</v>
      </c>
      <c r="N29" s="40">
        <f t="shared" ref="N29:W29" si="9">((N27*N26)*7)/1000</f>
        <v>220.864</v>
      </c>
      <c r="O29" s="41">
        <f t="shared" si="9"/>
        <v>301.23450000000003</v>
      </c>
      <c r="P29" s="41">
        <f t="shared" si="9"/>
        <v>223.74799999999999</v>
      </c>
      <c r="Q29" s="42">
        <f t="shared" si="9"/>
        <v>223.74799999999999</v>
      </c>
      <c r="R29" s="42">
        <f t="shared" si="9"/>
        <v>190.53299999999999</v>
      </c>
      <c r="S29" s="42">
        <f t="shared" si="9"/>
        <v>190.53299999999999</v>
      </c>
      <c r="T29" s="42">
        <f t="shared" si="9"/>
        <v>334.70850000000002</v>
      </c>
      <c r="U29" s="42">
        <f t="shared" si="9"/>
        <v>274.30200000000002</v>
      </c>
      <c r="V29" s="42">
        <f t="shared" si="9"/>
        <v>180.97800000000001</v>
      </c>
      <c r="W29" s="187">
        <f t="shared" si="9"/>
        <v>195.8775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65.999999999999986</v>
      </c>
      <c r="C30" s="46">
        <f t="shared" si="10"/>
        <v>65.499999999999986</v>
      </c>
      <c r="D30" s="46">
        <f t="shared" si="10"/>
        <v>64.499999999999986</v>
      </c>
      <c r="E30" s="46">
        <f>+(E25/E27)/7*1000</f>
        <v>63.999999999999986</v>
      </c>
      <c r="F30" s="46">
        <f t="shared" ref="F30:K30" si="11">+(F25/F27)/7*1000</f>
        <v>63.5</v>
      </c>
      <c r="G30" s="46">
        <f t="shared" si="11"/>
        <v>63</v>
      </c>
      <c r="H30" s="46">
        <f t="shared" si="11"/>
        <v>62.5</v>
      </c>
      <c r="I30" s="46">
        <f t="shared" si="11"/>
        <v>62.499999999999993</v>
      </c>
      <c r="J30" s="45">
        <f t="shared" si="11"/>
        <v>69.499999999999986</v>
      </c>
      <c r="K30" s="46">
        <f t="shared" si="11"/>
        <v>67.999999999999986</v>
      </c>
      <c r="L30" s="46">
        <f>+(L25/L27)/7*1000</f>
        <v>66</v>
      </c>
      <c r="M30" s="47">
        <f t="shared" ref="M30:W30" si="12">+(M25/M27)/7*1000</f>
        <v>65.000000000000014</v>
      </c>
      <c r="N30" s="45">
        <f t="shared" si="12"/>
        <v>68</v>
      </c>
      <c r="O30" s="46">
        <f t="shared" si="12"/>
        <v>65.5</v>
      </c>
      <c r="P30" s="46">
        <f t="shared" si="12"/>
        <v>65.499999999999986</v>
      </c>
      <c r="Q30" s="46">
        <f t="shared" si="12"/>
        <v>65.499999999999986</v>
      </c>
      <c r="R30" s="46">
        <f t="shared" si="12"/>
        <v>64.499999999999986</v>
      </c>
      <c r="S30" s="46">
        <f t="shared" si="12"/>
        <v>64.499999999999986</v>
      </c>
      <c r="T30" s="46">
        <f t="shared" si="12"/>
        <v>63.5</v>
      </c>
      <c r="U30" s="46">
        <f t="shared" si="12"/>
        <v>63.000000000000014</v>
      </c>
      <c r="V30" s="46">
        <f t="shared" si="12"/>
        <v>61.999999999999993</v>
      </c>
      <c r="W30" s="188">
        <f t="shared" si="12"/>
        <v>61.5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9" t="s">
        <v>25</v>
      </c>
      <c r="C36" s="340"/>
      <c r="D36" s="340"/>
      <c r="E36" s="340"/>
      <c r="F36" s="340"/>
      <c r="G36" s="340"/>
      <c r="H36" s="340"/>
      <c r="I36" s="334"/>
      <c r="J36" s="97"/>
      <c r="K36" s="52" t="s">
        <v>26</v>
      </c>
      <c r="L36" s="105"/>
      <c r="M36" s="340" t="s">
        <v>25</v>
      </c>
      <c r="N36" s="340"/>
      <c r="O36" s="340"/>
      <c r="P36" s="340"/>
      <c r="Q36" s="334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27.697611111111115</v>
      </c>
      <c r="C39" s="78">
        <v>51.852981481481486</v>
      </c>
      <c r="D39" s="78">
        <v>52.267500000000005</v>
      </c>
      <c r="E39" s="78">
        <v>40.162740740740738</v>
      </c>
      <c r="F39" s="78">
        <v>44.501018518518521</v>
      </c>
      <c r="G39" s="78">
        <v>52.210388888888893</v>
      </c>
      <c r="H39" s="78">
        <v>34.434888888888899</v>
      </c>
      <c r="I39" s="78">
        <v>35.292981481481469</v>
      </c>
      <c r="J39" s="99">
        <f t="shared" ref="J39:J46" si="13">SUM(B39:I39)</f>
        <v>338.42011111111117</v>
      </c>
      <c r="K39" s="2"/>
      <c r="L39" s="89" t="s">
        <v>12</v>
      </c>
      <c r="M39" s="78">
        <v>16.5</v>
      </c>
      <c r="N39" s="78">
        <v>10.4</v>
      </c>
      <c r="O39" s="78">
        <v>12.8</v>
      </c>
      <c r="P39" s="78"/>
      <c r="Q39" s="78"/>
      <c r="R39" s="99">
        <f t="shared" ref="R39:R46" si="14">SUM(M39:Q39)</f>
        <v>39.700000000000003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27.697611111111115</v>
      </c>
      <c r="C40" s="78">
        <v>51.852981481481486</v>
      </c>
      <c r="D40" s="78">
        <v>52.267500000000005</v>
      </c>
      <c r="E40" s="78">
        <v>40.162740740740738</v>
      </c>
      <c r="F40" s="78">
        <v>44.501018518518521</v>
      </c>
      <c r="G40" s="78">
        <v>52.210388888888893</v>
      </c>
      <c r="H40" s="78">
        <v>34.434888888888899</v>
      </c>
      <c r="I40" s="78">
        <v>35.292981481481469</v>
      </c>
      <c r="J40" s="99">
        <f t="shared" si="13"/>
        <v>338.42011111111117</v>
      </c>
      <c r="K40" s="2"/>
      <c r="L40" s="90" t="s">
        <v>13</v>
      </c>
      <c r="M40" s="78">
        <v>16.5</v>
      </c>
      <c r="N40" s="78">
        <v>10.4</v>
      </c>
      <c r="O40" s="78">
        <v>12.8</v>
      </c>
      <c r="P40" s="78"/>
      <c r="Q40" s="78"/>
      <c r="R40" s="99">
        <f t="shared" si="14"/>
        <v>39.700000000000003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28.394092592592585</v>
      </c>
      <c r="C42" s="22">
        <v>53.96734567901234</v>
      </c>
      <c r="D42" s="22">
        <v>54.780666666666662</v>
      </c>
      <c r="E42" s="22">
        <v>42.956506172839511</v>
      </c>
      <c r="F42" s="22">
        <v>47.603320987654321</v>
      </c>
      <c r="G42" s="22">
        <v>56.335407407407409</v>
      </c>
      <c r="H42" s="22">
        <v>36.937740740740729</v>
      </c>
      <c r="I42" s="22">
        <v>38.225345679012356</v>
      </c>
      <c r="J42" s="99">
        <f t="shared" si="13"/>
        <v>359.20042592592591</v>
      </c>
      <c r="K42" s="2"/>
      <c r="L42" s="90" t="s">
        <v>15</v>
      </c>
      <c r="M42" s="78">
        <v>17.2</v>
      </c>
      <c r="N42" s="78">
        <v>10.9</v>
      </c>
      <c r="O42" s="78">
        <v>13.2</v>
      </c>
      <c r="P42" s="78"/>
      <c r="Q42" s="78"/>
      <c r="R42" s="99">
        <f t="shared" si="14"/>
        <v>41.3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28.394092592592585</v>
      </c>
      <c r="C43" s="22">
        <v>53.96734567901234</v>
      </c>
      <c r="D43" s="22">
        <v>54.780666666666662</v>
      </c>
      <c r="E43" s="22">
        <v>42.956506172839511</v>
      </c>
      <c r="F43" s="22">
        <v>47.603320987654321</v>
      </c>
      <c r="G43" s="22">
        <v>56.335407407407409</v>
      </c>
      <c r="H43" s="22">
        <v>36.937740740740729</v>
      </c>
      <c r="I43" s="22">
        <v>38.225345679012356</v>
      </c>
      <c r="J43" s="99">
        <f t="shared" si="13"/>
        <v>359.20042592592591</v>
      </c>
      <c r="K43" s="2"/>
      <c r="L43" s="89" t="s">
        <v>16</v>
      </c>
      <c r="M43" s="78">
        <v>17.2</v>
      </c>
      <c r="N43" s="78">
        <v>11</v>
      </c>
      <c r="O43" s="78">
        <v>13.3</v>
      </c>
      <c r="P43" s="78"/>
      <c r="Q43" s="78"/>
      <c r="R43" s="99">
        <f t="shared" si="14"/>
        <v>41.5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28.394092592592585</v>
      </c>
      <c r="C45" s="78">
        <v>53.96734567901234</v>
      </c>
      <c r="D45" s="78">
        <v>54.780666666666662</v>
      </c>
      <c r="E45" s="78">
        <v>42.956506172839511</v>
      </c>
      <c r="F45" s="78">
        <v>47.603320987654321</v>
      </c>
      <c r="G45" s="78">
        <v>56.335407407407409</v>
      </c>
      <c r="H45" s="78">
        <v>36.937740740740729</v>
      </c>
      <c r="I45" s="78">
        <v>38.225345679012356</v>
      </c>
      <c r="J45" s="99">
        <f t="shared" si="13"/>
        <v>359.20042592592591</v>
      </c>
      <c r="K45" s="2"/>
      <c r="L45" s="89" t="s">
        <v>18</v>
      </c>
      <c r="M45" s="78">
        <v>17.2</v>
      </c>
      <c r="N45" s="78">
        <v>11</v>
      </c>
      <c r="O45" s="78">
        <v>13.3</v>
      </c>
      <c r="P45" s="78"/>
      <c r="Q45" s="78"/>
      <c r="R45" s="99">
        <f t="shared" si="14"/>
        <v>41.5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140.57749999999999</v>
      </c>
      <c r="C46" s="26">
        <f t="shared" si="15"/>
        <v>265.608</v>
      </c>
      <c r="D46" s="26">
        <f t="shared" si="15"/>
        <v>268.87700000000001</v>
      </c>
      <c r="E46" s="26">
        <f t="shared" si="15"/>
        <v>209.19499999999999</v>
      </c>
      <c r="F46" s="26">
        <f t="shared" si="15"/>
        <v>231.81199999999998</v>
      </c>
      <c r="G46" s="26">
        <f t="shared" si="15"/>
        <v>273.42700000000002</v>
      </c>
      <c r="H46" s="26">
        <f t="shared" si="15"/>
        <v>179.68299999999999</v>
      </c>
      <c r="I46" s="26">
        <f t="shared" si="15"/>
        <v>185.262</v>
      </c>
      <c r="J46" s="99">
        <f t="shared" si="13"/>
        <v>1754.4414999999997</v>
      </c>
      <c r="L46" s="76" t="s">
        <v>10</v>
      </c>
      <c r="M46" s="79">
        <f>SUM(M39:M45)</f>
        <v>84.600000000000009</v>
      </c>
      <c r="N46" s="26">
        <f>SUM(N39:N45)</f>
        <v>53.7</v>
      </c>
      <c r="O46" s="26">
        <f>SUM(O39:O45)</f>
        <v>65.399999999999991</v>
      </c>
      <c r="P46" s="26">
        <f>SUM(P39:P45)</f>
        <v>0</v>
      </c>
      <c r="Q46" s="26">
        <f>SUM(Q39:Q45)</f>
        <v>0</v>
      </c>
      <c r="R46" s="99">
        <f t="shared" si="14"/>
        <v>203.7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72.5</v>
      </c>
      <c r="C47" s="29">
        <v>72</v>
      </c>
      <c r="D47" s="29">
        <v>71</v>
      </c>
      <c r="E47" s="29">
        <v>69.5</v>
      </c>
      <c r="F47" s="29">
        <v>68</v>
      </c>
      <c r="G47" s="29">
        <v>67</v>
      </c>
      <c r="H47" s="29">
        <v>66.5</v>
      </c>
      <c r="I47" s="29">
        <v>66</v>
      </c>
      <c r="J47" s="100">
        <f>+((J46/J48)/7)*1000</f>
        <v>69.007296255506603</v>
      </c>
      <c r="L47" s="108" t="s">
        <v>19</v>
      </c>
      <c r="M47" s="80">
        <v>76</v>
      </c>
      <c r="N47" s="29">
        <v>76</v>
      </c>
      <c r="O47" s="29">
        <v>76</v>
      </c>
      <c r="P47" s="29"/>
      <c r="Q47" s="29"/>
      <c r="R47" s="100">
        <f>+((R46/R48)/7)*1000</f>
        <v>75.979112271540458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386</v>
      </c>
      <c r="I48" s="33">
        <v>401</v>
      </c>
      <c r="J48" s="101">
        <f>SUM(B48:I48)</f>
        <v>3632</v>
      </c>
      <c r="K48" s="63"/>
      <c r="L48" s="92" t="s">
        <v>20</v>
      </c>
      <c r="M48" s="104">
        <v>159</v>
      </c>
      <c r="N48" s="64">
        <v>101</v>
      </c>
      <c r="O48" s="64">
        <v>123</v>
      </c>
      <c r="P48" s="64"/>
      <c r="Q48" s="64"/>
      <c r="R48" s="110">
        <f>SUM(M48:Q48)</f>
        <v>383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28.394092592592585</v>
      </c>
      <c r="C49" s="37">
        <f t="shared" si="16"/>
        <v>53.96734567901234</v>
      </c>
      <c r="D49" s="37">
        <f t="shared" si="16"/>
        <v>54.780666666666662</v>
      </c>
      <c r="E49" s="37">
        <f t="shared" si="16"/>
        <v>42.956506172839511</v>
      </c>
      <c r="F49" s="37">
        <f t="shared" si="16"/>
        <v>47.603320987654321</v>
      </c>
      <c r="G49" s="37">
        <f t="shared" si="16"/>
        <v>56.335407407407409</v>
      </c>
      <c r="H49" s="37">
        <f t="shared" si="16"/>
        <v>36.937740740740729</v>
      </c>
      <c r="I49" s="37">
        <f t="shared" si="16"/>
        <v>38.225345679012356</v>
      </c>
      <c r="J49" s="102">
        <f>((J46*1000)/J48)/7</f>
        <v>69.007296255506603</v>
      </c>
      <c r="L49" s="93" t="s">
        <v>21</v>
      </c>
      <c r="M49" s="82">
        <f t="shared" ref="M49:Q49" si="17">((M48*M47)*7/1000-M39-M40)/3</f>
        <v>17.195999999999998</v>
      </c>
      <c r="N49" s="37">
        <f t="shared" si="17"/>
        <v>10.977333333333334</v>
      </c>
      <c r="O49" s="37">
        <f t="shared" si="17"/>
        <v>13.278666666666672</v>
      </c>
      <c r="P49" s="37">
        <f t="shared" si="17"/>
        <v>0</v>
      </c>
      <c r="Q49" s="37">
        <f t="shared" si="17"/>
        <v>0</v>
      </c>
      <c r="R49" s="111">
        <f>((R46*1000)/R48)/7</f>
        <v>75.979112271540458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140.57749999999999</v>
      </c>
      <c r="C50" s="41">
        <f t="shared" si="18"/>
        <v>265.608</v>
      </c>
      <c r="D50" s="41">
        <f t="shared" si="18"/>
        <v>268.87700000000001</v>
      </c>
      <c r="E50" s="41">
        <f t="shared" si="18"/>
        <v>209.19499999999999</v>
      </c>
      <c r="F50" s="41">
        <f t="shared" si="18"/>
        <v>231.81200000000001</v>
      </c>
      <c r="G50" s="41">
        <f t="shared" si="18"/>
        <v>273.42700000000002</v>
      </c>
      <c r="H50" s="41">
        <f t="shared" si="18"/>
        <v>179.68299999999999</v>
      </c>
      <c r="I50" s="41">
        <f t="shared" si="18"/>
        <v>185.262</v>
      </c>
      <c r="J50" s="85"/>
      <c r="L50" s="94" t="s">
        <v>22</v>
      </c>
      <c r="M50" s="83">
        <f>((M48*M47)*7)/1000</f>
        <v>84.587999999999994</v>
      </c>
      <c r="N50" s="41">
        <f>((N48*N47)*7)/1000</f>
        <v>53.731999999999999</v>
      </c>
      <c r="O50" s="41">
        <f>((O48*O47)*7)/1000</f>
        <v>65.436000000000007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72.5</v>
      </c>
      <c r="C51" s="46">
        <f t="shared" si="19"/>
        <v>72</v>
      </c>
      <c r="D51" s="46">
        <f t="shared" si="19"/>
        <v>71</v>
      </c>
      <c r="E51" s="46">
        <f t="shared" si="19"/>
        <v>69.499999999999986</v>
      </c>
      <c r="F51" s="46">
        <f t="shared" si="19"/>
        <v>67.999999999999986</v>
      </c>
      <c r="G51" s="46">
        <f t="shared" si="19"/>
        <v>67</v>
      </c>
      <c r="H51" s="46">
        <f t="shared" si="19"/>
        <v>66.499999999999986</v>
      </c>
      <c r="I51" s="46">
        <f t="shared" si="19"/>
        <v>66</v>
      </c>
      <c r="J51" s="103"/>
      <c r="K51" s="49"/>
      <c r="L51" s="95" t="s">
        <v>23</v>
      </c>
      <c r="M51" s="84">
        <f>+(M46/M48)/7*1000</f>
        <v>76.010781671159037</v>
      </c>
      <c r="N51" s="46">
        <f>+(N46/N48)/7*1000</f>
        <v>75.954738330975957</v>
      </c>
      <c r="O51" s="46">
        <f>+(O46/O48)/7*1000</f>
        <v>75.95818815331009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1"/>
      <c r="K54" s="34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9" t="s">
        <v>8</v>
      </c>
      <c r="C55" s="340"/>
      <c r="D55" s="340"/>
      <c r="E55" s="340"/>
      <c r="F55" s="33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41.5</v>
      </c>
      <c r="C58" s="78">
        <v>32.799999999999997</v>
      </c>
      <c r="D58" s="78">
        <v>30.2</v>
      </c>
      <c r="E58" s="78">
        <v>34.799999999999997</v>
      </c>
      <c r="F58" s="78"/>
      <c r="G58" s="99">
        <f t="shared" ref="G58:G65" si="20">SUM(B58:F58)</f>
        <v>139.30000000000001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41.5</v>
      </c>
      <c r="C59" s="78">
        <v>32.799999999999997</v>
      </c>
      <c r="D59" s="78">
        <v>30.2</v>
      </c>
      <c r="E59" s="78">
        <v>34.799999999999997</v>
      </c>
      <c r="F59" s="78"/>
      <c r="G59" s="99">
        <f t="shared" si="20"/>
        <v>139.30000000000001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43.6</v>
      </c>
      <c r="C61" s="78">
        <v>34.299999999999997</v>
      </c>
      <c r="D61" s="78">
        <v>31.6</v>
      </c>
      <c r="E61" s="78">
        <v>36.5</v>
      </c>
      <c r="F61" s="78"/>
      <c r="G61" s="99">
        <f t="shared" si="20"/>
        <v>146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43.6</v>
      </c>
      <c r="C62" s="78">
        <v>34.299999999999997</v>
      </c>
      <c r="D62" s="78">
        <v>31.6</v>
      </c>
      <c r="E62" s="78">
        <v>36.5</v>
      </c>
      <c r="F62" s="78"/>
      <c r="G62" s="99">
        <f t="shared" si="20"/>
        <v>146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43.6</v>
      </c>
      <c r="C64" s="78">
        <v>34.4</v>
      </c>
      <c r="D64" s="78">
        <v>31.6</v>
      </c>
      <c r="E64" s="78">
        <v>36.5</v>
      </c>
      <c r="F64" s="78"/>
      <c r="G64" s="99">
        <f t="shared" si="20"/>
        <v>146.1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213.79999999999998</v>
      </c>
      <c r="C65" s="26">
        <f>SUM(C58:C64)</f>
        <v>168.6</v>
      </c>
      <c r="D65" s="26">
        <f>SUM(D58:D64)</f>
        <v>155.19999999999999</v>
      </c>
      <c r="E65" s="26">
        <f>SUM(E58:E64)</f>
        <v>179.1</v>
      </c>
      <c r="F65" s="26">
        <f>SUM(F58:F64)</f>
        <v>0</v>
      </c>
      <c r="G65" s="99">
        <f t="shared" si="20"/>
        <v>716.69999999999993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80</v>
      </c>
      <c r="C66" s="29">
        <v>80</v>
      </c>
      <c r="D66" s="29">
        <v>80</v>
      </c>
      <c r="E66" s="29">
        <v>80</v>
      </c>
      <c r="F66" s="29"/>
      <c r="G66" s="100">
        <f>+((G65/G67)/7)*1000</f>
        <v>79.988839285714278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277</v>
      </c>
      <c r="E67" s="64">
        <v>320</v>
      </c>
      <c r="F67" s="64"/>
      <c r="G67" s="110">
        <f>SUM(B67:F67)</f>
        <v>1280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43.639999999999993</v>
      </c>
      <c r="C68" s="37">
        <f t="shared" si="21"/>
        <v>34.32</v>
      </c>
      <c r="D68" s="37">
        <f t="shared" si="21"/>
        <v>31.573333333333334</v>
      </c>
      <c r="E68" s="37">
        <f t="shared" si="21"/>
        <v>36.533333333333324</v>
      </c>
      <c r="F68" s="37">
        <f t="shared" si="21"/>
        <v>0</v>
      </c>
      <c r="G68" s="114">
        <f>((G65*1000)/G67)/7</f>
        <v>79.988839285714263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213.92</v>
      </c>
      <c r="C69" s="41">
        <f>((C67*C66)*7)/1000</f>
        <v>168.56</v>
      </c>
      <c r="D69" s="41">
        <f>((D67*D66)*7)/1000</f>
        <v>155.12</v>
      </c>
      <c r="E69" s="41">
        <f>((E67*E66)*7)/1000</f>
        <v>179.2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79.955123410620786</v>
      </c>
      <c r="C70" s="46">
        <f>+(C65/C67)/7*1000</f>
        <v>80.018984337921211</v>
      </c>
      <c r="D70" s="46">
        <f>+(D65/D67)/7*1000</f>
        <v>80.041258380608568</v>
      </c>
      <c r="E70" s="46">
        <f>+(E65/E67)/7*1000</f>
        <v>79.955357142857153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31F4-119A-46C7-8359-70D7D82D6A03}">
  <dimension ref="A1:AD239"/>
  <sheetViews>
    <sheetView topLeftCell="A4" zoomScale="30" zoomScaleNormal="30" workbookViewId="0">
      <selection activeCell="M48" sqref="M48:P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1" t="s">
        <v>0</v>
      </c>
      <c r="B3" s="331"/>
      <c r="C3" s="331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2"/>
      <c r="Z3" s="2"/>
      <c r="AA3" s="2"/>
      <c r="AB3" s="2"/>
      <c r="AC3" s="2"/>
      <c r="AD3" s="1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8" t="s">
        <v>1</v>
      </c>
      <c r="B9" s="198"/>
      <c r="C9" s="198"/>
      <c r="D9" s="1"/>
      <c r="E9" s="332" t="s">
        <v>2</v>
      </c>
      <c r="F9" s="332"/>
      <c r="G9" s="3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2"/>
      <c r="S9" s="3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8"/>
      <c r="B10" s="198"/>
      <c r="C10" s="1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8" t="s">
        <v>4</v>
      </c>
      <c r="B11" s="198"/>
      <c r="C11" s="198"/>
      <c r="D11" s="1"/>
      <c r="E11" s="199">
        <v>3</v>
      </c>
      <c r="F11" s="1"/>
      <c r="G11" s="1"/>
      <c r="H11" s="1"/>
      <c r="I11" s="1"/>
      <c r="J11" s="1"/>
      <c r="K11" s="333" t="s">
        <v>67</v>
      </c>
      <c r="L11" s="333"/>
      <c r="M11" s="200"/>
      <c r="N11" s="2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8"/>
      <c r="B12" s="198"/>
      <c r="C12" s="198"/>
      <c r="D12" s="1"/>
      <c r="E12" s="5"/>
      <c r="F12" s="1"/>
      <c r="G12" s="1"/>
      <c r="H12" s="1"/>
      <c r="I12" s="1"/>
      <c r="J12" s="1"/>
      <c r="K12" s="200"/>
      <c r="L12" s="200"/>
      <c r="M12" s="200"/>
      <c r="N12" s="2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1"/>
      <c r="X13" s="1"/>
      <c r="Y13" s="1"/>
    </row>
    <row r="14" spans="1:30" s="3" customFormat="1" ht="27" thickBot="1" x14ac:dyDescent="0.3">
      <c r="A14" s="1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5" t="s">
        <v>8</v>
      </c>
      <c r="C15" s="346"/>
      <c r="D15" s="346"/>
      <c r="E15" s="346"/>
      <c r="F15" s="346"/>
      <c r="G15" s="346"/>
      <c r="H15" s="346"/>
      <c r="I15" s="347"/>
      <c r="J15" s="348" t="s">
        <v>51</v>
      </c>
      <c r="K15" s="349"/>
      <c r="L15" s="349"/>
      <c r="M15" s="350"/>
      <c r="N15" s="353" t="s">
        <v>50</v>
      </c>
      <c r="O15" s="351"/>
      <c r="P15" s="351"/>
      <c r="Q15" s="351"/>
      <c r="R15" s="351"/>
      <c r="S15" s="351"/>
      <c r="T15" s="351"/>
      <c r="U15" s="352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51.3</v>
      </c>
      <c r="C18" s="78">
        <v>42</v>
      </c>
      <c r="D18" s="22">
        <v>63</v>
      </c>
      <c r="E18" s="22">
        <v>74.099999999999994</v>
      </c>
      <c r="F18" s="22">
        <v>72.099999999999994</v>
      </c>
      <c r="G18" s="22">
        <v>43.7</v>
      </c>
      <c r="H18" s="22">
        <v>41.9</v>
      </c>
      <c r="I18" s="22">
        <v>49.8</v>
      </c>
      <c r="J18" s="21">
        <v>21.632925925925921</v>
      </c>
      <c r="K18" s="22">
        <v>71.536222222222207</v>
      </c>
      <c r="L18" s="22">
        <v>78.894074074074084</v>
      </c>
      <c r="M18" s="23">
        <v>51.817703703703721</v>
      </c>
      <c r="N18" s="21">
        <v>50.9</v>
      </c>
      <c r="O18" s="78">
        <v>72</v>
      </c>
      <c r="P18" s="22">
        <v>84.9</v>
      </c>
      <c r="Q18" s="22">
        <v>74.3</v>
      </c>
      <c r="R18" s="22">
        <v>70.2</v>
      </c>
      <c r="S18" s="22">
        <v>57.5</v>
      </c>
      <c r="T18" s="22">
        <v>46.3</v>
      </c>
      <c r="U18" s="23">
        <v>31</v>
      </c>
      <c r="V18" s="24">
        <f t="shared" ref="V18:V25" si="0">SUM(B18:U18)</f>
        <v>1148.8809259259258</v>
      </c>
      <c r="X18" s="2"/>
      <c r="Y18" s="18"/>
    </row>
    <row r="19" spans="1:30" ht="39.950000000000003" customHeight="1" x14ac:dyDescent="0.25">
      <c r="A19" s="157" t="s">
        <v>13</v>
      </c>
      <c r="B19" s="21">
        <v>51.3</v>
      </c>
      <c r="C19" s="78">
        <v>42</v>
      </c>
      <c r="D19" s="22">
        <v>63</v>
      </c>
      <c r="E19" s="22">
        <v>74.099999999999994</v>
      </c>
      <c r="F19" s="22">
        <v>72.099999999999994</v>
      </c>
      <c r="G19" s="22">
        <v>43.7</v>
      </c>
      <c r="H19" s="22">
        <v>41.9</v>
      </c>
      <c r="I19" s="22">
        <v>49.8</v>
      </c>
      <c r="J19" s="21">
        <v>21.632925925925921</v>
      </c>
      <c r="K19" s="22">
        <v>71.536222222222207</v>
      </c>
      <c r="L19" s="22">
        <v>78.894074074074084</v>
      </c>
      <c r="M19" s="23">
        <v>51.817703703703721</v>
      </c>
      <c r="N19" s="21">
        <v>50.9</v>
      </c>
      <c r="O19" s="78">
        <v>72</v>
      </c>
      <c r="P19" s="22">
        <v>84.9</v>
      </c>
      <c r="Q19" s="22">
        <v>74.3</v>
      </c>
      <c r="R19" s="22">
        <v>70.2</v>
      </c>
      <c r="S19" s="22">
        <v>57.5</v>
      </c>
      <c r="T19" s="22">
        <v>46.3</v>
      </c>
      <c r="U19" s="23">
        <v>31</v>
      </c>
      <c r="V19" s="24">
        <f t="shared" si="0"/>
        <v>1148.8809259259258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58.871999999999993</v>
      </c>
      <c r="C21" s="78">
        <v>47.408666666666669</v>
      </c>
      <c r="D21" s="22">
        <v>69.695499999999996</v>
      </c>
      <c r="E21" s="22">
        <v>80.776666666666657</v>
      </c>
      <c r="F21" s="22">
        <v>77.450333333333347</v>
      </c>
      <c r="G21" s="22">
        <v>46.69766666666667</v>
      </c>
      <c r="H21" s="22">
        <v>44.31133333333333</v>
      </c>
      <c r="I21" s="22">
        <v>52.790333333333329</v>
      </c>
      <c r="J21" s="21">
        <v>23.277716049382722</v>
      </c>
      <c r="K21" s="22">
        <v>76.629185185185193</v>
      </c>
      <c r="L21" s="22">
        <v>86.339950617283947</v>
      </c>
      <c r="M21" s="23">
        <v>56.737197530864172</v>
      </c>
      <c r="N21" s="21">
        <v>59.191166666666653</v>
      </c>
      <c r="O21" s="78">
        <v>81.750833333333333</v>
      </c>
      <c r="P21" s="22">
        <v>94.217333333333343</v>
      </c>
      <c r="Q21" s="22">
        <v>80.586166666666657</v>
      </c>
      <c r="R21" s="22">
        <v>75.209999999999994</v>
      </c>
      <c r="S21" s="22">
        <v>60.912666666666667</v>
      </c>
      <c r="T21" s="22">
        <v>47.931166666666662</v>
      </c>
      <c r="U21" s="23">
        <v>31.308333333333337</v>
      </c>
      <c r="V21" s="24">
        <f t="shared" si="0"/>
        <v>1252.0942160493828</v>
      </c>
      <c r="X21" s="2"/>
      <c r="Y21" s="18"/>
    </row>
    <row r="22" spans="1:30" ht="39.950000000000003" customHeight="1" x14ac:dyDescent="0.25">
      <c r="A22" s="156" t="s">
        <v>16</v>
      </c>
      <c r="B22" s="21">
        <v>58.871999999999993</v>
      </c>
      <c r="C22" s="78">
        <v>47.408666666666669</v>
      </c>
      <c r="D22" s="22">
        <v>69.695499999999996</v>
      </c>
      <c r="E22" s="22">
        <v>80.776666666666657</v>
      </c>
      <c r="F22" s="22">
        <v>77.450333333333347</v>
      </c>
      <c r="G22" s="22">
        <v>46.69766666666667</v>
      </c>
      <c r="H22" s="22">
        <v>44.31133333333333</v>
      </c>
      <c r="I22" s="22">
        <v>52.790333333333329</v>
      </c>
      <c r="J22" s="21">
        <v>42.1</v>
      </c>
      <c r="K22" s="22">
        <v>78.900000000000006</v>
      </c>
      <c r="L22" s="22">
        <v>71.7</v>
      </c>
      <c r="M22" s="23">
        <v>50.3</v>
      </c>
      <c r="N22" s="21">
        <v>59.191166666666653</v>
      </c>
      <c r="O22" s="78">
        <v>81.750833333333333</v>
      </c>
      <c r="P22" s="22">
        <v>94.217333333333343</v>
      </c>
      <c r="Q22" s="22">
        <v>80.586166666666657</v>
      </c>
      <c r="R22" s="22">
        <v>75.209999999999994</v>
      </c>
      <c r="S22" s="22">
        <v>60.912666666666667</v>
      </c>
      <c r="T22" s="22">
        <v>47.931166666666662</v>
      </c>
      <c r="U22" s="23">
        <v>31.308333333333337</v>
      </c>
      <c r="V22" s="24">
        <f t="shared" si="0"/>
        <v>1252.1101666666666</v>
      </c>
      <c r="X22" s="2"/>
      <c r="Y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58.871999999999993</v>
      </c>
      <c r="C24" s="78">
        <v>47.408666666666669</v>
      </c>
      <c r="D24" s="22">
        <v>69.695499999999996</v>
      </c>
      <c r="E24" s="22">
        <v>80.776666666666657</v>
      </c>
      <c r="F24" s="22">
        <v>77.450333333333347</v>
      </c>
      <c r="G24" s="22">
        <v>46.69766666666667</v>
      </c>
      <c r="H24" s="22">
        <v>44.31133333333333</v>
      </c>
      <c r="I24" s="22">
        <v>52.790333333333329</v>
      </c>
      <c r="J24" s="21">
        <v>42.1</v>
      </c>
      <c r="K24" s="22">
        <v>78.900000000000006</v>
      </c>
      <c r="L24" s="22">
        <v>71.7</v>
      </c>
      <c r="M24" s="23">
        <v>50.3</v>
      </c>
      <c r="N24" s="21">
        <v>59.191166666666653</v>
      </c>
      <c r="O24" s="78">
        <v>81.750833333333333</v>
      </c>
      <c r="P24" s="22">
        <v>94.217333333333343</v>
      </c>
      <c r="Q24" s="22">
        <v>80.586166666666657</v>
      </c>
      <c r="R24" s="22">
        <v>75.209999999999994</v>
      </c>
      <c r="S24" s="22">
        <v>60.912666666666667</v>
      </c>
      <c r="T24" s="22">
        <v>47.931166666666662</v>
      </c>
      <c r="U24" s="23">
        <v>31.308333333333337</v>
      </c>
      <c r="V24" s="24">
        <f t="shared" si="0"/>
        <v>1252.1101666666666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279.21599999999995</v>
      </c>
      <c r="C25" s="26">
        <f t="shared" si="1"/>
        <v>226.22600000000003</v>
      </c>
      <c r="D25" s="26">
        <f t="shared" si="1"/>
        <v>335.08649999999994</v>
      </c>
      <c r="E25" s="26">
        <f>SUM(E18:E24)</f>
        <v>390.52999999999992</v>
      </c>
      <c r="F25" s="26">
        <f t="shared" ref="F25:K25" si="2">SUM(F18:F24)</f>
        <v>376.55099999999999</v>
      </c>
      <c r="G25" s="26">
        <f t="shared" si="2"/>
        <v>227.49299999999999</v>
      </c>
      <c r="H25" s="26">
        <f t="shared" si="2"/>
        <v>216.73399999999998</v>
      </c>
      <c r="I25" s="26">
        <f t="shared" si="2"/>
        <v>257.971</v>
      </c>
      <c r="J25" s="25">
        <f t="shared" si="2"/>
        <v>150.74356790123457</v>
      </c>
      <c r="K25" s="26">
        <f t="shared" si="2"/>
        <v>377.50162962962963</v>
      </c>
      <c r="L25" s="26">
        <f>SUM(L18:L24)</f>
        <v>387.52809876543211</v>
      </c>
      <c r="M25" s="27">
        <f t="shared" ref="M25:P25" si="3">SUM(M18:M24)</f>
        <v>260.97260493827162</v>
      </c>
      <c r="N25" s="25">
        <f t="shared" si="3"/>
        <v>279.37349999999998</v>
      </c>
      <c r="O25" s="26">
        <f t="shared" si="3"/>
        <v>389.2525</v>
      </c>
      <c r="P25" s="26">
        <f t="shared" si="3"/>
        <v>452.452</v>
      </c>
      <c r="Q25" s="26">
        <f>SUM(Q18:Q24)</f>
        <v>390.35849999999999</v>
      </c>
      <c r="R25" s="26">
        <f t="shared" ref="R25:T25" si="4">SUM(R18:R24)</f>
        <v>366.03</v>
      </c>
      <c r="S25" s="26">
        <f t="shared" si="4"/>
        <v>297.738</v>
      </c>
      <c r="T25" s="26">
        <f t="shared" si="4"/>
        <v>236.39349999999996</v>
      </c>
      <c r="U25" s="27">
        <f>SUM(U18:U24)</f>
        <v>155.92500000000001</v>
      </c>
      <c r="V25" s="24">
        <f t="shared" si="0"/>
        <v>6054.0764012345689</v>
      </c>
    </row>
    <row r="26" spans="1:30" s="2" customFormat="1" ht="36.75" customHeight="1" x14ac:dyDescent="0.25">
      <c r="A26" s="158" t="s">
        <v>19</v>
      </c>
      <c r="B26" s="28">
        <v>72</v>
      </c>
      <c r="C26" s="80">
        <v>71.5</v>
      </c>
      <c r="D26" s="29">
        <v>70.5</v>
      </c>
      <c r="E26" s="29">
        <v>70</v>
      </c>
      <c r="F26" s="29">
        <v>69.5</v>
      </c>
      <c r="G26" s="29">
        <v>69</v>
      </c>
      <c r="H26" s="29">
        <v>68.5</v>
      </c>
      <c r="I26" s="29">
        <v>68.5</v>
      </c>
      <c r="J26" s="28">
        <v>75.5</v>
      </c>
      <c r="K26" s="29">
        <v>74</v>
      </c>
      <c r="L26" s="29">
        <v>72</v>
      </c>
      <c r="M26" s="30">
        <v>71</v>
      </c>
      <c r="N26" s="28">
        <v>73.5</v>
      </c>
      <c r="O26" s="29">
        <v>72.5</v>
      </c>
      <c r="P26" s="29">
        <v>71.5</v>
      </c>
      <c r="Q26" s="29">
        <v>70.5</v>
      </c>
      <c r="R26" s="29">
        <v>70</v>
      </c>
      <c r="S26" s="29">
        <v>69.5</v>
      </c>
      <c r="T26" s="29">
        <v>68.5</v>
      </c>
      <c r="U26" s="30">
        <v>67.5</v>
      </c>
      <c r="V26" s="31">
        <f>+((V25/V27)/7)*1000</f>
        <v>70.85597716854204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538</v>
      </c>
      <c r="J27" s="32">
        <v>391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330</v>
      </c>
      <c r="V27" s="35">
        <f>SUM(B27:U27)</f>
        <v>12206</v>
      </c>
      <c r="W27" s="2">
        <f>((V25*1000)/V27)/7</f>
        <v>70.85597716854204</v>
      </c>
    </row>
    <row r="28" spans="1:30" s="2" customFormat="1" ht="33" customHeight="1" x14ac:dyDescent="0.25">
      <c r="A28" s="160" t="s">
        <v>21</v>
      </c>
      <c r="B28" s="36">
        <f>((B27*B26)*7/1000-B18-B19)/3</f>
        <v>58.871999999999993</v>
      </c>
      <c r="C28" s="37">
        <f t="shared" ref="C28:U28" si="5">((C27*C26)*7/1000-C18-C19)/3</f>
        <v>47.408666666666669</v>
      </c>
      <c r="D28" s="37">
        <f t="shared" si="5"/>
        <v>69.695499999999996</v>
      </c>
      <c r="E28" s="37">
        <f t="shared" si="5"/>
        <v>80.776666666666657</v>
      </c>
      <c r="F28" s="37">
        <f t="shared" si="5"/>
        <v>77.450333333333347</v>
      </c>
      <c r="G28" s="37">
        <f t="shared" si="5"/>
        <v>46.69766666666667</v>
      </c>
      <c r="H28" s="37">
        <f t="shared" si="5"/>
        <v>44.31133333333333</v>
      </c>
      <c r="I28" s="37">
        <f t="shared" si="5"/>
        <v>52.790333333333329</v>
      </c>
      <c r="J28" s="36">
        <f t="shared" si="5"/>
        <v>54.459216049382718</v>
      </c>
      <c r="K28" s="37">
        <f t="shared" si="5"/>
        <v>81.981851851851857</v>
      </c>
      <c r="L28" s="37">
        <f t="shared" si="5"/>
        <v>61.979950617283954</v>
      </c>
      <c r="M28" s="38">
        <f t="shared" si="5"/>
        <v>44.643530864197515</v>
      </c>
      <c r="N28" s="36">
        <f t="shared" si="5"/>
        <v>59.191166666666653</v>
      </c>
      <c r="O28" s="37">
        <f t="shared" si="5"/>
        <v>81.750833333333333</v>
      </c>
      <c r="P28" s="37">
        <f t="shared" si="5"/>
        <v>94.217333333333343</v>
      </c>
      <c r="Q28" s="37">
        <f t="shared" si="5"/>
        <v>80.586166666666657</v>
      </c>
      <c r="R28" s="37">
        <f t="shared" si="5"/>
        <v>75.209999999999994</v>
      </c>
      <c r="S28" s="37">
        <f t="shared" si="5"/>
        <v>60.912666666666667</v>
      </c>
      <c r="T28" s="37">
        <f t="shared" si="5"/>
        <v>47.931166666666662</v>
      </c>
      <c r="U28" s="38">
        <f t="shared" si="5"/>
        <v>31.308333333333337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279.21600000000001</v>
      </c>
      <c r="C29" s="41">
        <f t="shared" si="6"/>
        <v>226.226</v>
      </c>
      <c r="D29" s="41">
        <f t="shared" si="6"/>
        <v>335.0865</v>
      </c>
      <c r="E29" s="41">
        <f>((E27*E26)*7)/1000</f>
        <v>390.53</v>
      </c>
      <c r="F29" s="41">
        <f>((F27*F26)*7)/1000</f>
        <v>376.55099999999999</v>
      </c>
      <c r="G29" s="41">
        <f t="shared" ref="G29:J29" si="7">((G27*G26)*7)/1000</f>
        <v>227.49299999999999</v>
      </c>
      <c r="H29" s="41">
        <f t="shared" si="7"/>
        <v>216.73400000000001</v>
      </c>
      <c r="I29" s="41">
        <f t="shared" si="7"/>
        <v>257.971</v>
      </c>
      <c r="J29" s="40">
        <f t="shared" si="7"/>
        <v>206.64349999999999</v>
      </c>
      <c r="K29" s="41">
        <f>((K27*K26)*7)/1000</f>
        <v>389.01799999999997</v>
      </c>
      <c r="L29" s="41">
        <f>((L27*L26)*7)/1000</f>
        <v>343.72800000000001</v>
      </c>
      <c r="M29" s="85">
        <f>((M27*M26)*7)/1000</f>
        <v>237.566</v>
      </c>
      <c r="N29" s="40">
        <f t="shared" ref="N29:U29" si="8">((N27*N26)*7)/1000</f>
        <v>279.37349999999998</v>
      </c>
      <c r="O29" s="41">
        <f t="shared" si="8"/>
        <v>389.2525</v>
      </c>
      <c r="P29" s="41">
        <f t="shared" si="8"/>
        <v>452.452</v>
      </c>
      <c r="Q29" s="42">
        <f t="shared" si="8"/>
        <v>390.35849999999999</v>
      </c>
      <c r="R29" s="42">
        <f t="shared" si="8"/>
        <v>366.03</v>
      </c>
      <c r="S29" s="42">
        <f t="shared" si="8"/>
        <v>297.738</v>
      </c>
      <c r="T29" s="42">
        <f t="shared" si="8"/>
        <v>236.39349999999999</v>
      </c>
      <c r="U29" s="43">
        <f t="shared" si="8"/>
        <v>155.92500000000001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71.999999999999986</v>
      </c>
      <c r="C30" s="46">
        <f t="shared" si="9"/>
        <v>71.500000000000014</v>
      </c>
      <c r="D30" s="46">
        <f t="shared" si="9"/>
        <v>70.5</v>
      </c>
      <c r="E30" s="46">
        <f>+(E25/E27)/7*1000</f>
        <v>69.999999999999986</v>
      </c>
      <c r="F30" s="46">
        <f t="shared" ref="F30:K30" si="10">+(F25/F27)/7*1000</f>
        <v>69.499999999999986</v>
      </c>
      <c r="G30" s="46">
        <f t="shared" si="10"/>
        <v>68.999999999999986</v>
      </c>
      <c r="H30" s="46">
        <f t="shared" si="10"/>
        <v>68.499999999999986</v>
      </c>
      <c r="I30" s="46">
        <f t="shared" si="10"/>
        <v>68.499999999999986</v>
      </c>
      <c r="J30" s="45">
        <f t="shared" si="10"/>
        <v>55.076203106041127</v>
      </c>
      <c r="K30" s="46">
        <f t="shared" si="10"/>
        <v>71.809326541683404</v>
      </c>
      <c r="L30" s="46">
        <f>+(L25/L27)/7*1000</f>
        <v>81.174716959663186</v>
      </c>
      <c r="M30" s="47">
        <f t="shared" ref="M30:U30" si="11">+(M25/M27)/7*1000</f>
        <v>77.995398965412917</v>
      </c>
      <c r="N30" s="45">
        <f t="shared" si="11"/>
        <v>73.5</v>
      </c>
      <c r="O30" s="46">
        <f t="shared" si="11"/>
        <v>72.5</v>
      </c>
      <c r="P30" s="46">
        <f t="shared" si="11"/>
        <v>71.5</v>
      </c>
      <c r="Q30" s="46">
        <f t="shared" si="11"/>
        <v>70.5</v>
      </c>
      <c r="R30" s="46">
        <f t="shared" si="11"/>
        <v>69.999999999999986</v>
      </c>
      <c r="S30" s="46">
        <f t="shared" si="11"/>
        <v>69.499999999999986</v>
      </c>
      <c r="T30" s="46">
        <f t="shared" si="11"/>
        <v>68.499999999999986</v>
      </c>
      <c r="U30" s="47">
        <f t="shared" si="11"/>
        <v>67.5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9" t="s">
        <v>25</v>
      </c>
      <c r="C36" s="340"/>
      <c r="D36" s="340"/>
      <c r="E36" s="340"/>
      <c r="F36" s="340"/>
      <c r="G36" s="340"/>
      <c r="H36" s="340"/>
      <c r="I36" s="334"/>
      <c r="J36" s="97"/>
      <c r="K36" s="52" t="s">
        <v>26</v>
      </c>
      <c r="L36" s="105"/>
      <c r="M36" s="340" t="s">
        <v>25</v>
      </c>
      <c r="N36" s="340"/>
      <c r="O36" s="340"/>
      <c r="P36" s="340"/>
      <c r="Q36" s="334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27.3</v>
      </c>
      <c r="C39" s="78">
        <v>45.1</v>
      </c>
      <c r="D39" s="78">
        <v>58.1</v>
      </c>
      <c r="E39" s="78">
        <v>79</v>
      </c>
      <c r="F39" s="78">
        <v>62.9</v>
      </c>
      <c r="G39" s="78">
        <v>86.8</v>
      </c>
      <c r="H39" s="78"/>
      <c r="I39" s="78"/>
      <c r="J39" s="99">
        <f t="shared" ref="J39:J46" si="12">SUM(B39:I39)</f>
        <v>359.2</v>
      </c>
      <c r="K39" s="2"/>
      <c r="L39" s="89" t="s">
        <v>12</v>
      </c>
      <c r="M39" s="78">
        <v>17.2</v>
      </c>
      <c r="N39" s="78">
        <v>11</v>
      </c>
      <c r="O39" s="78">
        <v>13.3</v>
      </c>
      <c r="P39" s="78"/>
      <c r="Q39" s="78"/>
      <c r="R39" s="99">
        <f t="shared" ref="R39:R46" si="13">SUM(M39:Q39)</f>
        <v>41.5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27.3</v>
      </c>
      <c r="C40" s="78">
        <v>45.1</v>
      </c>
      <c r="D40" s="78">
        <v>58.1</v>
      </c>
      <c r="E40" s="78">
        <v>79</v>
      </c>
      <c r="F40" s="78">
        <v>62.9</v>
      </c>
      <c r="G40" s="78">
        <v>86.8</v>
      </c>
      <c r="H40" s="78"/>
      <c r="I40" s="78"/>
      <c r="J40" s="99">
        <f t="shared" si="12"/>
        <v>359.2</v>
      </c>
      <c r="K40" s="2"/>
      <c r="L40" s="90" t="s">
        <v>13</v>
      </c>
      <c r="M40" s="78">
        <v>17.2</v>
      </c>
      <c r="N40" s="78">
        <v>11</v>
      </c>
      <c r="O40" s="78">
        <v>13.3</v>
      </c>
      <c r="P40" s="78"/>
      <c r="Q40" s="78"/>
      <c r="R40" s="99">
        <f t="shared" si="13"/>
        <v>41.5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31.388000000000005</v>
      </c>
      <c r="C42" s="22">
        <v>50.265333333333338</v>
      </c>
      <c r="D42" s="22">
        <v>63.306833333333337</v>
      </c>
      <c r="E42" s="22">
        <v>84.190333333333342</v>
      </c>
      <c r="F42" s="22">
        <v>65.656666666666666</v>
      </c>
      <c r="G42" s="22">
        <v>88.446166666666656</v>
      </c>
      <c r="H42" s="22"/>
      <c r="I42" s="22"/>
      <c r="J42" s="99">
        <f t="shared" si="12"/>
        <v>383.25333333333339</v>
      </c>
      <c r="K42" s="2"/>
      <c r="L42" s="90" t="s">
        <v>15</v>
      </c>
      <c r="M42" s="78">
        <v>18.2</v>
      </c>
      <c r="N42" s="78">
        <v>11.4</v>
      </c>
      <c r="O42" s="78">
        <v>14.2</v>
      </c>
      <c r="P42" s="78"/>
      <c r="Q42" s="78"/>
      <c r="R42" s="99">
        <f t="shared" si="13"/>
        <v>43.8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31.388000000000005</v>
      </c>
      <c r="C43" s="22">
        <v>50.265333333333338</v>
      </c>
      <c r="D43" s="22">
        <v>63.306833333333337</v>
      </c>
      <c r="E43" s="22">
        <v>84.190333333333342</v>
      </c>
      <c r="F43" s="22">
        <v>65.656666666666666</v>
      </c>
      <c r="G43" s="22">
        <v>88.446166666666656</v>
      </c>
      <c r="H43" s="22"/>
      <c r="I43" s="22"/>
      <c r="J43" s="99">
        <f t="shared" si="12"/>
        <v>383.25333333333339</v>
      </c>
      <c r="K43" s="2"/>
      <c r="L43" s="89" t="s">
        <v>16</v>
      </c>
      <c r="M43" s="78">
        <v>18.2</v>
      </c>
      <c r="N43" s="78">
        <v>11.5</v>
      </c>
      <c r="O43" s="78">
        <v>14.2</v>
      </c>
      <c r="P43" s="78"/>
      <c r="Q43" s="78"/>
      <c r="R43" s="99">
        <f t="shared" si="13"/>
        <v>43.9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2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3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31.388000000000005</v>
      </c>
      <c r="C45" s="78">
        <v>50.265333333333338</v>
      </c>
      <c r="D45" s="78">
        <v>63.306833333333337</v>
      </c>
      <c r="E45" s="78">
        <v>84.190333333333342</v>
      </c>
      <c r="F45" s="78">
        <v>65.656666666666666</v>
      </c>
      <c r="G45" s="78">
        <v>88.446166666666656</v>
      </c>
      <c r="H45" s="78"/>
      <c r="I45" s="78"/>
      <c r="J45" s="99">
        <f t="shared" si="12"/>
        <v>383.25333333333339</v>
      </c>
      <c r="K45" s="2"/>
      <c r="L45" s="89" t="s">
        <v>18</v>
      </c>
      <c r="M45" s="78">
        <v>16.100000000000001</v>
      </c>
      <c r="N45" s="78">
        <v>14.5</v>
      </c>
      <c r="O45" s="78">
        <v>11.1</v>
      </c>
      <c r="P45" s="78">
        <v>2.2999999999999998</v>
      </c>
      <c r="Q45" s="78"/>
      <c r="R45" s="99">
        <f t="shared" si="13"/>
        <v>44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148.76400000000001</v>
      </c>
      <c r="C46" s="26">
        <f t="shared" si="14"/>
        <v>240.99600000000001</v>
      </c>
      <c r="D46" s="26">
        <f t="shared" si="14"/>
        <v>306.12049999999999</v>
      </c>
      <c r="E46" s="26">
        <f t="shared" si="14"/>
        <v>410.57100000000003</v>
      </c>
      <c r="F46" s="26">
        <f t="shared" si="14"/>
        <v>322.77</v>
      </c>
      <c r="G46" s="26">
        <f t="shared" si="14"/>
        <v>438.93849999999998</v>
      </c>
      <c r="H46" s="26">
        <f t="shared" si="14"/>
        <v>0</v>
      </c>
      <c r="I46" s="26">
        <f t="shared" si="14"/>
        <v>0</v>
      </c>
      <c r="J46" s="99">
        <f t="shared" si="12"/>
        <v>1868.16</v>
      </c>
      <c r="L46" s="76" t="s">
        <v>10</v>
      </c>
      <c r="M46" s="79">
        <f>SUM(M39:M45)</f>
        <v>86.9</v>
      </c>
      <c r="N46" s="26">
        <f>SUM(N39:N45)</f>
        <v>59.4</v>
      </c>
      <c r="O46" s="26">
        <f>SUM(O39:O45)</f>
        <v>66.099999999999994</v>
      </c>
      <c r="P46" s="26">
        <f>SUM(P39:P45)</f>
        <v>2.2999999999999998</v>
      </c>
      <c r="Q46" s="26">
        <f>SUM(Q39:Q45)</f>
        <v>0</v>
      </c>
      <c r="R46" s="99">
        <f t="shared" si="13"/>
        <v>214.70000000000002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77</v>
      </c>
      <c r="C47" s="29">
        <v>75.5</v>
      </c>
      <c r="D47" s="29">
        <v>74.5</v>
      </c>
      <c r="E47" s="29">
        <v>73.5</v>
      </c>
      <c r="F47" s="29">
        <v>72.5</v>
      </c>
      <c r="G47" s="29">
        <v>71.5</v>
      </c>
      <c r="H47" s="29"/>
      <c r="I47" s="29"/>
      <c r="J47" s="100">
        <f>+((J46/J48)/7)*1000</f>
        <v>73.52066115702479</v>
      </c>
      <c r="L47" s="108" t="s">
        <v>19</v>
      </c>
      <c r="M47" s="80">
        <v>80.5</v>
      </c>
      <c r="N47" s="29">
        <v>80.5</v>
      </c>
      <c r="O47" s="29">
        <v>80.5</v>
      </c>
      <c r="P47" s="29"/>
      <c r="Q47" s="29"/>
      <c r="R47" s="100">
        <f>+((R46/R48)/7)*1000</f>
        <v>80.714285714285722</v>
      </c>
      <c r="S47" s="62"/>
      <c r="T47" s="62"/>
    </row>
    <row r="48" spans="1:30" ht="33.75" customHeight="1" x14ac:dyDescent="0.25">
      <c r="A48" s="92" t="s">
        <v>20</v>
      </c>
      <c r="B48" s="81">
        <v>276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3630</v>
      </c>
      <c r="K48" s="63"/>
      <c r="L48" s="92" t="s">
        <v>20</v>
      </c>
      <c r="M48" s="104">
        <v>139</v>
      </c>
      <c r="N48" s="64">
        <v>125</v>
      </c>
      <c r="O48" s="64">
        <v>96</v>
      </c>
      <c r="P48" s="64">
        <v>20</v>
      </c>
      <c r="Q48" s="64"/>
      <c r="R48" s="110">
        <f>SUM(M48:Q48)</f>
        <v>380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((B48*B47)*7/1000-B39-B40)/3</f>
        <v>31.388000000000005</v>
      </c>
      <c r="C49" s="37">
        <f t="shared" si="15"/>
        <v>50.265333333333338</v>
      </c>
      <c r="D49" s="37">
        <f t="shared" si="15"/>
        <v>63.306833333333337</v>
      </c>
      <c r="E49" s="37">
        <f t="shared" si="15"/>
        <v>84.190333333333342</v>
      </c>
      <c r="F49" s="37">
        <f t="shared" si="15"/>
        <v>65.656666666666666</v>
      </c>
      <c r="G49" s="37">
        <f t="shared" si="15"/>
        <v>88.446166666666656</v>
      </c>
      <c r="H49" s="37">
        <f t="shared" si="15"/>
        <v>0</v>
      </c>
      <c r="I49" s="37">
        <f t="shared" si="15"/>
        <v>0</v>
      </c>
      <c r="J49" s="102">
        <f>((J46*1000)/J48)/7</f>
        <v>73.520661157024804</v>
      </c>
      <c r="L49" s="93" t="s">
        <v>21</v>
      </c>
      <c r="M49" s="82">
        <f t="shared" ref="M49:Q49" si="16">((M48*M47)*7/1000-M39-M40)/3</f>
        <v>14.642166666666663</v>
      </c>
      <c r="N49" s="37">
        <f t="shared" si="16"/>
        <v>16.145833333333332</v>
      </c>
      <c r="O49" s="37">
        <f t="shared" si="16"/>
        <v>9.1653333333333311</v>
      </c>
      <c r="P49" s="37">
        <f t="shared" si="16"/>
        <v>0</v>
      </c>
      <c r="Q49" s="37">
        <f t="shared" si="16"/>
        <v>0</v>
      </c>
      <c r="R49" s="111">
        <f>((R46*1000)/R48)/7</f>
        <v>80.714285714285737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148.76400000000001</v>
      </c>
      <c r="C50" s="41">
        <f t="shared" si="17"/>
        <v>240.99600000000001</v>
      </c>
      <c r="D50" s="41">
        <f t="shared" si="17"/>
        <v>306.12049999999999</v>
      </c>
      <c r="E50" s="41">
        <f t="shared" si="17"/>
        <v>410.57100000000003</v>
      </c>
      <c r="F50" s="41">
        <f t="shared" si="17"/>
        <v>322.77</v>
      </c>
      <c r="G50" s="41">
        <f t="shared" si="17"/>
        <v>438.93849999999998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78.326499999999996</v>
      </c>
      <c r="N50" s="41">
        <f>((N48*N47)*7)/1000</f>
        <v>70.4375</v>
      </c>
      <c r="O50" s="41">
        <f>((O48*O47)*7)/1000</f>
        <v>54.095999999999997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77</v>
      </c>
      <c r="C51" s="46">
        <f t="shared" si="18"/>
        <v>75.5</v>
      </c>
      <c r="D51" s="46">
        <f t="shared" si="18"/>
        <v>74.5</v>
      </c>
      <c r="E51" s="46">
        <f t="shared" si="18"/>
        <v>73.500000000000014</v>
      </c>
      <c r="F51" s="46">
        <f t="shared" si="18"/>
        <v>72.5</v>
      </c>
      <c r="G51" s="46">
        <f t="shared" si="18"/>
        <v>71.5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89.311408016443991</v>
      </c>
      <c r="N51" s="46">
        <f>+(N46/N48)/7*1000</f>
        <v>67.885714285714286</v>
      </c>
      <c r="O51" s="46">
        <f>+(O46/O48)/7*1000</f>
        <v>98.363095238095241</v>
      </c>
      <c r="P51" s="46">
        <f>+(P46/P48)/7*1000</f>
        <v>16.428571428571427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1"/>
      <c r="K54" s="34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9" t="s">
        <v>8</v>
      </c>
      <c r="C55" s="340"/>
      <c r="D55" s="340"/>
      <c r="E55" s="340"/>
      <c r="F55" s="33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43.6</v>
      </c>
      <c r="C58" s="78">
        <v>34.4</v>
      </c>
      <c r="D58" s="78">
        <v>31.6</v>
      </c>
      <c r="E58" s="78">
        <v>36.5</v>
      </c>
      <c r="F58" s="78"/>
      <c r="G58" s="99">
        <f t="shared" ref="G58:G65" si="19">SUM(B58:F58)</f>
        <v>146.1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43.6</v>
      </c>
      <c r="C59" s="78">
        <v>34.4</v>
      </c>
      <c r="D59" s="78">
        <v>31.6</v>
      </c>
      <c r="E59" s="78">
        <v>36.5</v>
      </c>
      <c r="F59" s="78"/>
      <c r="G59" s="99">
        <f t="shared" si="19"/>
        <v>146.1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19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45.8</v>
      </c>
      <c r="C61" s="78">
        <v>35.700000000000003</v>
      </c>
      <c r="D61" s="78">
        <v>32.799999999999997</v>
      </c>
      <c r="E61" s="78">
        <v>38.200000000000003</v>
      </c>
      <c r="F61" s="78"/>
      <c r="G61" s="99">
        <f t="shared" si="19"/>
        <v>152.5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45.8</v>
      </c>
      <c r="C62" s="78">
        <v>35.700000000000003</v>
      </c>
      <c r="D62" s="78">
        <v>32.799999999999997</v>
      </c>
      <c r="E62" s="78">
        <v>38.200000000000003</v>
      </c>
      <c r="F62" s="78"/>
      <c r="G62" s="99">
        <f t="shared" si="19"/>
        <v>152.5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19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34.700000000000003</v>
      </c>
      <c r="C64" s="78">
        <v>35.1</v>
      </c>
      <c r="D64" s="78">
        <v>37.9</v>
      </c>
      <c r="E64" s="78">
        <v>38.299999999999997</v>
      </c>
      <c r="F64" s="78">
        <v>6.6</v>
      </c>
      <c r="G64" s="99">
        <f t="shared" si="19"/>
        <v>152.6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213.5</v>
      </c>
      <c r="C65" s="26">
        <f>SUM(C58:C64)</f>
        <v>175.29999999999998</v>
      </c>
      <c r="D65" s="26">
        <f>SUM(D58:D64)</f>
        <v>166.70000000000002</v>
      </c>
      <c r="E65" s="26">
        <f>SUM(E58:E64)</f>
        <v>187.7</v>
      </c>
      <c r="F65" s="26">
        <f>SUM(F58:F64)</f>
        <v>6.6</v>
      </c>
      <c r="G65" s="99">
        <f t="shared" si="19"/>
        <v>749.80000000000007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84</v>
      </c>
      <c r="C66" s="29">
        <v>84</v>
      </c>
      <c r="D66" s="29">
        <v>84</v>
      </c>
      <c r="E66" s="29">
        <v>84</v>
      </c>
      <c r="F66" s="29"/>
      <c r="G66" s="100">
        <f>+((G65/G67)/7)*1000</f>
        <v>84.011204481792731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>
        <v>55</v>
      </c>
      <c r="G67" s="110">
        <f>SUM(B67:F67)</f>
        <v>1275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0">((B67*B66)*7/1000-B58-B59)/3</f>
        <v>27.773333333333341</v>
      </c>
      <c r="C68" s="37">
        <f t="shared" si="20"/>
        <v>34.49466666666666</v>
      </c>
      <c r="D68" s="37">
        <f t="shared" si="20"/>
        <v>41.065333333333335</v>
      </c>
      <c r="E68" s="37">
        <f t="shared" si="20"/>
        <v>38.386666666666663</v>
      </c>
      <c r="F68" s="37">
        <f t="shared" si="20"/>
        <v>0</v>
      </c>
      <c r="G68" s="114">
        <f>((G65*1000)/G67)/7</f>
        <v>84.011204481792717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170.52</v>
      </c>
      <c r="C69" s="41">
        <f>((C67*C66)*7)/1000</f>
        <v>172.28399999999999</v>
      </c>
      <c r="D69" s="41">
        <f>((D67*D66)*7)/1000</f>
        <v>186.39599999999999</v>
      </c>
      <c r="E69" s="41">
        <f>((E67*E66)*7)/1000</f>
        <v>188.16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105.17241379310344</v>
      </c>
      <c r="C70" s="46">
        <f>+(C65/C67)/7*1000</f>
        <v>85.470502194051676</v>
      </c>
      <c r="D70" s="46">
        <f>+(D65/D67)/7*1000</f>
        <v>75.123929698062213</v>
      </c>
      <c r="E70" s="46">
        <f>+(E65/E67)/7*1000</f>
        <v>83.794642857142861</v>
      </c>
      <c r="F70" s="46">
        <f>+(F65/F67)/7*1000</f>
        <v>17.142857142857142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N15:U15"/>
    <mergeCell ref="R9:S9"/>
    <mergeCell ref="K11:L11"/>
    <mergeCell ref="B15:I15"/>
    <mergeCell ref="J15:M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9803-5EEF-454E-A3CC-5685D4AE14A3}">
  <dimension ref="A1:AD239"/>
  <sheetViews>
    <sheetView topLeftCell="A3" zoomScale="30" zoomScaleNormal="30" workbookViewId="0">
      <selection activeCell="B18" sqref="B18:U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1" t="s">
        <v>0</v>
      </c>
      <c r="B3" s="331"/>
      <c r="C3" s="33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"/>
      <c r="Z3" s="2"/>
      <c r="AA3" s="2"/>
      <c r="AB3" s="2"/>
      <c r="AC3" s="2"/>
      <c r="AD3" s="2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1" t="s">
        <v>1</v>
      </c>
      <c r="B9" s="281"/>
      <c r="C9" s="281"/>
      <c r="D9" s="1"/>
      <c r="E9" s="332" t="s">
        <v>2</v>
      </c>
      <c r="F9" s="332"/>
      <c r="G9" s="3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2"/>
      <c r="S9" s="3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1"/>
      <c r="B10" s="281"/>
      <c r="C10" s="2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1" t="s">
        <v>4</v>
      </c>
      <c r="B11" s="281"/>
      <c r="C11" s="281"/>
      <c r="D11" s="1"/>
      <c r="E11" s="282">
        <v>3</v>
      </c>
      <c r="F11" s="1"/>
      <c r="G11" s="1"/>
      <c r="H11" s="1"/>
      <c r="I11" s="1"/>
      <c r="J11" s="1"/>
      <c r="K11" s="333" t="s">
        <v>68</v>
      </c>
      <c r="L11" s="333"/>
      <c r="M11" s="283"/>
      <c r="N11" s="2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1"/>
      <c r="B12" s="281"/>
      <c r="C12" s="281"/>
      <c r="D12" s="1"/>
      <c r="E12" s="5"/>
      <c r="F12" s="1"/>
      <c r="G12" s="1"/>
      <c r="H12" s="1"/>
      <c r="I12" s="1"/>
      <c r="J12" s="1"/>
      <c r="K12" s="283"/>
      <c r="L12" s="283"/>
      <c r="M12" s="283"/>
      <c r="N12" s="2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1"/>
      <c r="X13" s="1"/>
      <c r="Y13" s="1"/>
    </row>
    <row r="14" spans="1:30" s="3" customFormat="1" ht="27" thickBot="1" x14ac:dyDescent="0.3">
      <c r="A14" s="28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5" t="s">
        <v>8</v>
      </c>
      <c r="C15" s="346"/>
      <c r="D15" s="346"/>
      <c r="E15" s="346"/>
      <c r="F15" s="346"/>
      <c r="G15" s="346"/>
      <c r="H15" s="346"/>
      <c r="I15" s="347"/>
      <c r="J15" s="348" t="s">
        <v>51</v>
      </c>
      <c r="K15" s="349"/>
      <c r="L15" s="349"/>
      <c r="M15" s="350"/>
      <c r="N15" s="353" t="s">
        <v>50</v>
      </c>
      <c r="O15" s="351"/>
      <c r="P15" s="351"/>
      <c r="Q15" s="351"/>
      <c r="R15" s="351"/>
      <c r="S15" s="351"/>
      <c r="T15" s="351"/>
      <c r="U15" s="352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58.871999999999993</v>
      </c>
      <c r="C18" s="78">
        <v>47.408666666666669</v>
      </c>
      <c r="D18" s="22">
        <v>69.695499999999996</v>
      </c>
      <c r="E18" s="22">
        <v>80.776666666666657</v>
      </c>
      <c r="F18" s="22">
        <v>77.450333333333347</v>
      </c>
      <c r="G18" s="22">
        <v>46.69766666666667</v>
      </c>
      <c r="H18" s="22">
        <v>44.31133333333333</v>
      </c>
      <c r="I18" s="22">
        <v>52.790333333333329</v>
      </c>
      <c r="J18" s="21">
        <v>42.1</v>
      </c>
      <c r="K18" s="22">
        <v>78.900000000000006</v>
      </c>
      <c r="L18" s="22">
        <v>71.7</v>
      </c>
      <c r="M18" s="23">
        <v>50.3</v>
      </c>
      <c r="N18" s="21">
        <v>59.191166666666653</v>
      </c>
      <c r="O18" s="78">
        <v>81.750833333333333</v>
      </c>
      <c r="P18" s="22">
        <v>94.217333333333343</v>
      </c>
      <c r="Q18" s="22">
        <v>80.586166666666657</v>
      </c>
      <c r="R18" s="22">
        <v>75.209999999999994</v>
      </c>
      <c r="S18" s="22">
        <v>60.912666666666667</v>
      </c>
      <c r="T18" s="22">
        <v>47.931166666666662</v>
      </c>
      <c r="U18" s="23">
        <v>31.308333333333337</v>
      </c>
      <c r="V18" s="24">
        <f t="shared" ref="V18:V25" si="0">SUM(B18:U18)</f>
        <v>1252.1101666666666</v>
      </c>
      <c r="X18" s="2"/>
      <c r="Y18" s="18"/>
    </row>
    <row r="19" spans="1:30" ht="39.950000000000003" customHeight="1" x14ac:dyDescent="0.25">
      <c r="A19" s="157" t="s">
        <v>13</v>
      </c>
      <c r="B19" s="21">
        <v>49.885800000000003</v>
      </c>
      <c r="C19" s="78">
        <v>40.509466666666661</v>
      </c>
      <c r="D19" s="22">
        <v>60.207700000000003</v>
      </c>
      <c r="E19" s="22">
        <v>70.319166666666675</v>
      </c>
      <c r="F19" s="22">
        <v>67.947133333333326</v>
      </c>
      <c r="G19" s="22">
        <v>41.104566666666663</v>
      </c>
      <c r="H19" s="22">
        <v>39.230533333333334</v>
      </c>
      <c r="I19" s="22">
        <v>46.578733333333339</v>
      </c>
      <c r="J19" s="21">
        <v>16.330599999999997</v>
      </c>
      <c r="K19" s="22">
        <v>65.868000000000009</v>
      </c>
      <c r="L19" s="22">
        <v>77.015600000000006</v>
      </c>
      <c r="M19" s="23">
        <v>50.109200000000001</v>
      </c>
      <c r="N19" s="21">
        <v>49.397766666666669</v>
      </c>
      <c r="O19" s="78">
        <v>69.55383333333333</v>
      </c>
      <c r="P19" s="22">
        <v>81.138933333333327</v>
      </c>
      <c r="Q19" s="22">
        <v>69.706266666666664</v>
      </c>
      <c r="R19" s="22">
        <v>65.4846</v>
      </c>
      <c r="S19" s="22">
        <v>53.362666666666669</v>
      </c>
      <c r="T19" s="22">
        <v>42.52386666666667</v>
      </c>
      <c r="U19" s="23">
        <v>28.157333333333334</v>
      </c>
      <c r="V19" s="24">
        <f t="shared" si="0"/>
        <v>1084.4317666666666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>
        <v>42.039850000000001</v>
      </c>
      <c r="K20" s="22">
        <v>70.919374999999988</v>
      </c>
      <c r="L20" s="22">
        <v>57.107600000000005</v>
      </c>
      <c r="M20" s="23">
        <v>40.1447</v>
      </c>
      <c r="N20" s="21"/>
      <c r="O20" s="78"/>
      <c r="P20" s="22"/>
      <c r="Q20" s="22"/>
      <c r="R20" s="22"/>
      <c r="S20" s="22"/>
      <c r="T20" s="22"/>
      <c r="U20" s="23"/>
      <c r="V20" s="24">
        <f t="shared" si="0"/>
        <v>210.21152499999999</v>
      </c>
      <c r="X20" s="2"/>
      <c r="Y20" s="18"/>
    </row>
    <row r="21" spans="1:30" ht="39.950000000000003" customHeight="1" x14ac:dyDescent="0.25">
      <c r="A21" s="157" t="s">
        <v>15</v>
      </c>
      <c r="B21" s="21">
        <v>49.885800000000003</v>
      </c>
      <c r="C21" s="78">
        <v>40.509466666666661</v>
      </c>
      <c r="D21" s="22">
        <v>60.207700000000003</v>
      </c>
      <c r="E21" s="22">
        <v>70.319166666666675</v>
      </c>
      <c r="F21" s="22">
        <v>67.947133333333326</v>
      </c>
      <c r="G21" s="22">
        <v>41.104566666666663</v>
      </c>
      <c r="H21" s="22">
        <v>39.230533333333334</v>
      </c>
      <c r="I21" s="22">
        <v>46.578733333333339</v>
      </c>
      <c r="J21" s="21"/>
      <c r="K21" s="22"/>
      <c r="L21" s="22"/>
      <c r="M21" s="23"/>
      <c r="N21" s="21">
        <v>49.823016666666661</v>
      </c>
      <c r="O21" s="78">
        <v>69.55383333333333</v>
      </c>
      <c r="P21" s="22">
        <v>81.277183333333326</v>
      </c>
      <c r="Q21" s="22">
        <v>69.841891666666669</v>
      </c>
      <c r="R21" s="22">
        <v>65.619350000000011</v>
      </c>
      <c r="S21" s="22">
        <v>53.496541666666673</v>
      </c>
      <c r="T21" s="22">
        <v>42.655991666666672</v>
      </c>
      <c r="U21" s="23">
        <v>28.287708333333335</v>
      </c>
      <c r="V21" s="24">
        <f t="shared" si="0"/>
        <v>876.33861666666667</v>
      </c>
      <c r="X21" s="2"/>
      <c r="Y21" s="18"/>
    </row>
    <row r="22" spans="1:30" ht="39.950000000000003" customHeight="1" x14ac:dyDescent="0.25">
      <c r="A22" s="156" t="s">
        <v>16</v>
      </c>
      <c r="B22" s="21">
        <v>49.885800000000003</v>
      </c>
      <c r="C22" s="78">
        <v>40.509466666666661</v>
      </c>
      <c r="D22" s="22">
        <v>60.207700000000003</v>
      </c>
      <c r="E22" s="22">
        <v>70.319166666666675</v>
      </c>
      <c r="F22" s="22">
        <v>67.947133333333326</v>
      </c>
      <c r="G22" s="22">
        <v>41.104566666666663</v>
      </c>
      <c r="H22" s="22">
        <v>39.230533333333334</v>
      </c>
      <c r="I22" s="22">
        <v>46.578733333333339</v>
      </c>
      <c r="J22" s="21">
        <v>42.039850000000001</v>
      </c>
      <c r="K22" s="22">
        <v>70.919374999999988</v>
      </c>
      <c r="L22" s="22">
        <v>57.107600000000005</v>
      </c>
      <c r="M22" s="23">
        <v>40.1447</v>
      </c>
      <c r="N22" s="21">
        <v>49.823016666666661</v>
      </c>
      <c r="O22" s="78">
        <v>69.55383333333333</v>
      </c>
      <c r="P22" s="22">
        <v>81.277183333333326</v>
      </c>
      <c r="Q22" s="22">
        <v>69.841891666666669</v>
      </c>
      <c r="R22" s="22">
        <v>65.619350000000011</v>
      </c>
      <c r="S22" s="22">
        <v>53.496541666666673</v>
      </c>
      <c r="T22" s="22">
        <v>42.655991666666672</v>
      </c>
      <c r="U22" s="23">
        <v>28.287708333333335</v>
      </c>
      <c r="V22" s="24">
        <f t="shared" si="0"/>
        <v>1086.5501416666668</v>
      </c>
      <c r="X22" s="2"/>
      <c r="Y22" s="18"/>
    </row>
    <row r="23" spans="1:30" ht="39.950000000000003" customHeight="1" x14ac:dyDescent="0.25">
      <c r="A23" s="157" t="s">
        <v>17</v>
      </c>
      <c r="B23" s="21">
        <v>49.885800000000003</v>
      </c>
      <c r="C23" s="78">
        <v>40.509466666666661</v>
      </c>
      <c r="D23" s="22">
        <v>60.207700000000003</v>
      </c>
      <c r="E23" s="22">
        <v>70.319166666666675</v>
      </c>
      <c r="F23" s="22">
        <v>67.947133333333326</v>
      </c>
      <c r="G23" s="22">
        <v>41.104566666666663</v>
      </c>
      <c r="H23" s="22">
        <v>39.230533333333334</v>
      </c>
      <c r="I23" s="22">
        <v>46.578733333333339</v>
      </c>
      <c r="J23" s="21">
        <v>42.039850000000001</v>
      </c>
      <c r="K23" s="22">
        <v>70.919374999999988</v>
      </c>
      <c r="L23" s="22">
        <v>57.107600000000005</v>
      </c>
      <c r="M23" s="23">
        <v>40.1447</v>
      </c>
      <c r="N23" s="21">
        <v>49.823016666666661</v>
      </c>
      <c r="O23" s="78">
        <v>69.55383333333333</v>
      </c>
      <c r="P23" s="22">
        <v>81.277183333333326</v>
      </c>
      <c r="Q23" s="22">
        <v>69.841891666666669</v>
      </c>
      <c r="R23" s="22">
        <v>65.619350000000011</v>
      </c>
      <c r="S23" s="22">
        <v>53.496541666666673</v>
      </c>
      <c r="T23" s="22">
        <v>42.655991666666672</v>
      </c>
      <c r="U23" s="23">
        <v>28.287708333333335</v>
      </c>
      <c r="V23" s="24">
        <f t="shared" si="0"/>
        <v>1086.5501416666668</v>
      </c>
      <c r="X23" s="2"/>
      <c r="Y23" s="18"/>
    </row>
    <row r="24" spans="1:30" ht="39.950000000000003" customHeight="1" x14ac:dyDescent="0.25">
      <c r="A24" s="156" t="s">
        <v>18</v>
      </c>
      <c r="B24" s="21">
        <v>49.885800000000003</v>
      </c>
      <c r="C24" s="78">
        <v>40.509466666666661</v>
      </c>
      <c r="D24" s="22">
        <v>60.207700000000003</v>
      </c>
      <c r="E24" s="22">
        <v>70.319166666666675</v>
      </c>
      <c r="F24" s="22">
        <v>67.947133333333326</v>
      </c>
      <c r="G24" s="22">
        <v>41.104566666666663</v>
      </c>
      <c r="H24" s="22">
        <v>39.230533333333334</v>
      </c>
      <c r="I24" s="22">
        <v>46.578733333333339</v>
      </c>
      <c r="J24" s="21">
        <v>42.039850000000001</v>
      </c>
      <c r="K24" s="22">
        <v>70.919374999999988</v>
      </c>
      <c r="L24" s="22">
        <v>57.107600000000005</v>
      </c>
      <c r="M24" s="23">
        <v>40.1447</v>
      </c>
      <c r="N24" s="21">
        <v>49.823016666666661</v>
      </c>
      <c r="O24" s="78">
        <v>69.55383333333333</v>
      </c>
      <c r="P24" s="22">
        <v>81.277183333333326</v>
      </c>
      <c r="Q24" s="22">
        <v>69.841891666666669</v>
      </c>
      <c r="R24" s="22">
        <v>65.619350000000011</v>
      </c>
      <c r="S24" s="22">
        <v>53.496541666666673</v>
      </c>
      <c r="T24" s="22">
        <v>42.655991666666672</v>
      </c>
      <c r="U24" s="23">
        <v>28.287708333333335</v>
      </c>
      <c r="V24" s="24">
        <f t="shared" si="0"/>
        <v>1086.5501416666668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308.30100000000004</v>
      </c>
      <c r="C25" s="26">
        <f t="shared" si="1"/>
        <v>249.95599999999999</v>
      </c>
      <c r="D25" s="26">
        <f t="shared" si="1"/>
        <v>370.73399999999998</v>
      </c>
      <c r="E25" s="26">
        <f>SUM(E18:E24)</f>
        <v>432.3725</v>
      </c>
      <c r="F25" s="26">
        <f t="shared" ref="F25:K25" si="2">SUM(F18:F24)</f>
        <v>417.18600000000004</v>
      </c>
      <c r="G25" s="26">
        <f t="shared" si="2"/>
        <v>252.22050000000002</v>
      </c>
      <c r="H25" s="26">
        <f t="shared" si="2"/>
        <v>240.46400000000003</v>
      </c>
      <c r="I25" s="26">
        <f t="shared" si="2"/>
        <v>285.68400000000003</v>
      </c>
      <c r="J25" s="25">
        <f t="shared" si="2"/>
        <v>226.59</v>
      </c>
      <c r="K25" s="26">
        <f t="shared" si="2"/>
        <v>428.44550000000004</v>
      </c>
      <c r="L25" s="26">
        <f>SUM(L18:L24)</f>
        <v>377.14599999999996</v>
      </c>
      <c r="M25" s="27">
        <f t="shared" ref="M25:P25" si="3">SUM(M18:M24)</f>
        <v>260.988</v>
      </c>
      <c r="N25" s="25">
        <f t="shared" si="3"/>
        <v>307.88099999999997</v>
      </c>
      <c r="O25" s="26">
        <f t="shared" si="3"/>
        <v>429.52</v>
      </c>
      <c r="P25" s="26">
        <f t="shared" si="3"/>
        <v>500.46499999999992</v>
      </c>
      <c r="Q25" s="26">
        <f>SUM(Q18:Q24)</f>
        <v>429.66000000000008</v>
      </c>
      <c r="R25" s="26">
        <f t="shared" ref="R25:T25" si="4">SUM(R18:R24)</f>
        <v>403.17199999999997</v>
      </c>
      <c r="S25" s="26">
        <f t="shared" si="4"/>
        <v>328.26150000000007</v>
      </c>
      <c r="T25" s="26">
        <f t="shared" si="4"/>
        <v>261.07900000000001</v>
      </c>
      <c r="U25" s="27">
        <f>SUM(U18:U24)</f>
        <v>172.61650000000003</v>
      </c>
      <c r="V25" s="24">
        <f t="shared" si="0"/>
        <v>6682.7424999999985</v>
      </c>
    </row>
    <row r="26" spans="1:30" s="2" customFormat="1" ht="36.75" customHeight="1" x14ac:dyDescent="0.25">
      <c r="A26" s="158" t="s">
        <v>19</v>
      </c>
      <c r="B26" s="28">
        <v>79.5</v>
      </c>
      <c r="C26" s="80">
        <v>79</v>
      </c>
      <c r="D26" s="29">
        <v>78</v>
      </c>
      <c r="E26" s="29">
        <v>77.5</v>
      </c>
      <c r="F26" s="29">
        <v>77</v>
      </c>
      <c r="G26" s="29">
        <v>76.5</v>
      </c>
      <c r="H26" s="29">
        <v>76</v>
      </c>
      <c r="I26" s="29">
        <v>76</v>
      </c>
      <c r="J26" s="28">
        <v>83</v>
      </c>
      <c r="K26" s="29">
        <v>81.5</v>
      </c>
      <c r="L26" s="29">
        <v>79</v>
      </c>
      <c r="M26" s="30">
        <v>78</v>
      </c>
      <c r="N26" s="28">
        <v>81</v>
      </c>
      <c r="O26" s="29">
        <v>80</v>
      </c>
      <c r="P26" s="29">
        <v>79</v>
      </c>
      <c r="Q26" s="29">
        <v>77.5</v>
      </c>
      <c r="R26" s="29">
        <v>77</v>
      </c>
      <c r="S26" s="29">
        <v>76.5</v>
      </c>
      <c r="T26" s="29">
        <v>75.5</v>
      </c>
      <c r="U26" s="30">
        <v>74.5</v>
      </c>
      <c r="V26" s="31">
        <f>+((V25/V27)/7)*1000</f>
        <v>78.188165438165427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792</v>
      </c>
      <c r="R27" s="33">
        <v>748</v>
      </c>
      <c r="S27" s="33">
        <v>613</v>
      </c>
      <c r="T27" s="33">
        <v>494</v>
      </c>
      <c r="U27" s="34">
        <v>331</v>
      </c>
      <c r="V27" s="35">
        <f>SUM(B27:U27)</f>
        <v>12210</v>
      </c>
      <c r="W27" s="2">
        <f>((V25*1000)/V27)/7</f>
        <v>78.188165438165427</v>
      </c>
    </row>
    <row r="28" spans="1:30" s="2" customFormat="1" ht="33" customHeight="1" x14ac:dyDescent="0.25">
      <c r="A28" s="160" t="s">
        <v>21</v>
      </c>
      <c r="B28" s="36">
        <f>((B27*B26)*7/1000-B18-B19)/4</f>
        <v>49.885800000000003</v>
      </c>
      <c r="C28" s="37">
        <f t="shared" ref="C28:U28" si="5">((C27*C26)*7/1000-C18-C19)/4</f>
        <v>40.509466666666661</v>
      </c>
      <c r="D28" s="37">
        <f t="shared" si="5"/>
        <v>60.207700000000003</v>
      </c>
      <c r="E28" s="37">
        <f t="shared" si="5"/>
        <v>70.319166666666675</v>
      </c>
      <c r="F28" s="37">
        <f t="shared" si="5"/>
        <v>67.947133333333326</v>
      </c>
      <c r="G28" s="37">
        <f t="shared" si="5"/>
        <v>41.104566666666663</v>
      </c>
      <c r="H28" s="37">
        <f t="shared" si="5"/>
        <v>39.230533333333334</v>
      </c>
      <c r="I28" s="37">
        <f t="shared" si="5"/>
        <v>46.578733333333339</v>
      </c>
      <c r="J28" s="36">
        <f t="shared" si="5"/>
        <v>42.039850000000001</v>
      </c>
      <c r="K28" s="37">
        <f t="shared" si="5"/>
        <v>70.919374999999988</v>
      </c>
      <c r="L28" s="37">
        <f t="shared" si="5"/>
        <v>57.107600000000005</v>
      </c>
      <c r="M28" s="38">
        <f t="shared" si="5"/>
        <v>40.1447</v>
      </c>
      <c r="N28" s="36">
        <f t="shared" si="5"/>
        <v>49.823016666666661</v>
      </c>
      <c r="O28" s="37">
        <f t="shared" si="5"/>
        <v>69.55383333333333</v>
      </c>
      <c r="P28" s="37">
        <f t="shared" si="5"/>
        <v>81.277183333333326</v>
      </c>
      <c r="Q28" s="37">
        <f t="shared" si="5"/>
        <v>69.841891666666669</v>
      </c>
      <c r="R28" s="37">
        <f t="shared" si="5"/>
        <v>65.619350000000011</v>
      </c>
      <c r="S28" s="37">
        <f t="shared" si="5"/>
        <v>53.496541666666673</v>
      </c>
      <c r="T28" s="37">
        <f t="shared" si="5"/>
        <v>42.655991666666672</v>
      </c>
      <c r="U28" s="38">
        <f t="shared" si="5"/>
        <v>28.287708333333335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308.30099999999999</v>
      </c>
      <c r="C29" s="41">
        <f t="shared" si="6"/>
        <v>249.95599999999999</v>
      </c>
      <c r="D29" s="41">
        <f t="shared" si="6"/>
        <v>370.73399999999998</v>
      </c>
      <c r="E29" s="41">
        <f>((E27*E26)*7)/1000</f>
        <v>432.3725</v>
      </c>
      <c r="F29" s="41">
        <f>((F27*F26)*7)/1000</f>
        <v>417.18599999999998</v>
      </c>
      <c r="G29" s="41">
        <f t="shared" ref="G29:J29" si="7">((G27*G26)*7)/1000</f>
        <v>252.22049999999999</v>
      </c>
      <c r="H29" s="41">
        <f t="shared" si="7"/>
        <v>240.464</v>
      </c>
      <c r="I29" s="41">
        <f t="shared" si="7"/>
        <v>285.68400000000003</v>
      </c>
      <c r="J29" s="40">
        <f t="shared" si="7"/>
        <v>226.59</v>
      </c>
      <c r="K29" s="41">
        <f>((K27*K26)*7)/1000</f>
        <v>428.44549999999998</v>
      </c>
      <c r="L29" s="41">
        <f>((L27*L26)*7)/1000</f>
        <v>377.14600000000002</v>
      </c>
      <c r="M29" s="85">
        <f>((M27*M26)*7)/1000</f>
        <v>260.988</v>
      </c>
      <c r="N29" s="40">
        <f t="shared" ref="N29:U29" si="8">((N27*N26)*7)/1000</f>
        <v>307.88099999999997</v>
      </c>
      <c r="O29" s="41">
        <f t="shared" si="8"/>
        <v>429.52</v>
      </c>
      <c r="P29" s="41">
        <f t="shared" si="8"/>
        <v>500.46499999999997</v>
      </c>
      <c r="Q29" s="42">
        <f t="shared" si="8"/>
        <v>429.66</v>
      </c>
      <c r="R29" s="42">
        <f t="shared" si="8"/>
        <v>403.17200000000003</v>
      </c>
      <c r="S29" s="42">
        <f t="shared" si="8"/>
        <v>328.26150000000001</v>
      </c>
      <c r="T29" s="42">
        <f t="shared" si="8"/>
        <v>261.07900000000001</v>
      </c>
      <c r="U29" s="43">
        <f t="shared" si="8"/>
        <v>172.6165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79.500000000000014</v>
      </c>
      <c r="C30" s="46">
        <f t="shared" si="9"/>
        <v>78.999999999999986</v>
      </c>
      <c r="D30" s="46">
        <f t="shared" si="9"/>
        <v>77.999999999999986</v>
      </c>
      <c r="E30" s="46">
        <f>+(E25/E27)/7*1000</f>
        <v>77.5</v>
      </c>
      <c r="F30" s="46">
        <f t="shared" ref="F30:K30" si="10">+(F25/F27)/7*1000</f>
        <v>77</v>
      </c>
      <c r="G30" s="46">
        <f t="shared" si="10"/>
        <v>76.500000000000014</v>
      </c>
      <c r="H30" s="46">
        <f t="shared" si="10"/>
        <v>76</v>
      </c>
      <c r="I30" s="46">
        <f t="shared" si="10"/>
        <v>76</v>
      </c>
      <c r="J30" s="45">
        <f t="shared" si="10"/>
        <v>82.999999999999986</v>
      </c>
      <c r="K30" s="46">
        <f t="shared" si="10"/>
        <v>81.5</v>
      </c>
      <c r="L30" s="46">
        <f>+(L25/L27)/7*1000</f>
        <v>78.999999999999986</v>
      </c>
      <c r="M30" s="47">
        <f t="shared" ref="M30:U30" si="11">+(M25/M27)/7*1000</f>
        <v>78</v>
      </c>
      <c r="N30" s="45">
        <f t="shared" si="11"/>
        <v>80.999999999999986</v>
      </c>
      <c r="O30" s="46">
        <f t="shared" si="11"/>
        <v>79.999999999999986</v>
      </c>
      <c r="P30" s="46">
        <f t="shared" si="11"/>
        <v>78.999999999999986</v>
      </c>
      <c r="Q30" s="46">
        <f t="shared" si="11"/>
        <v>77.500000000000014</v>
      </c>
      <c r="R30" s="46">
        <f t="shared" si="11"/>
        <v>76.999999999999986</v>
      </c>
      <c r="S30" s="46">
        <f t="shared" si="11"/>
        <v>76.500000000000014</v>
      </c>
      <c r="T30" s="46">
        <f t="shared" si="11"/>
        <v>75.5</v>
      </c>
      <c r="U30" s="47">
        <f t="shared" si="11"/>
        <v>74.500000000000014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9" t="s">
        <v>25</v>
      </c>
      <c r="C36" s="340"/>
      <c r="D36" s="340"/>
      <c r="E36" s="340"/>
      <c r="F36" s="340"/>
      <c r="G36" s="340"/>
      <c r="H36" s="340"/>
      <c r="I36" s="334"/>
      <c r="J36" s="97"/>
      <c r="K36" s="52" t="s">
        <v>26</v>
      </c>
      <c r="L36" s="105"/>
      <c r="M36" s="340" t="s">
        <v>25</v>
      </c>
      <c r="N36" s="340"/>
      <c r="O36" s="340"/>
      <c r="P36" s="340"/>
      <c r="Q36" s="334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31.388000000000005</v>
      </c>
      <c r="C39" s="78">
        <v>50.265333333333338</v>
      </c>
      <c r="D39" s="78">
        <v>63.306833333333337</v>
      </c>
      <c r="E39" s="78">
        <v>84.190333333333342</v>
      </c>
      <c r="F39" s="78">
        <v>65.656666666666666</v>
      </c>
      <c r="G39" s="78">
        <v>88.446166666666656</v>
      </c>
      <c r="H39" s="78"/>
      <c r="I39" s="78"/>
      <c r="J39" s="99">
        <f t="shared" ref="J39:J46" si="12">SUM(B39:I39)</f>
        <v>383.25333333333339</v>
      </c>
      <c r="K39" s="2"/>
      <c r="L39" s="89" t="s">
        <v>12</v>
      </c>
      <c r="M39" s="78">
        <v>16.100000000000001</v>
      </c>
      <c r="N39" s="78">
        <v>14.5</v>
      </c>
      <c r="O39" s="78">
        <v>11.1</v>
      </c>
      <c r="P39" s="78"/>
      <c r="Q39" s="78"/>
      <c r="R39" s="99">
        <f t="shared" ref="R39:R46" si="13">SUM(M39:Q39)</f>
        <v>41.7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25.752999999999997</v>
      </c>
      <c r="C40" s="78">
        <v>41.976533333333336</v>
      </c>
      <c r="D40" s="78">
        <v>53.493533333333332</v>
      </c>
      <c r="E40" s="78">
        <v>71.979333333333329</v>
      </c>
      <c r="F40" s="78">
        <v>56.765066666666669</v>
      </c>
      <c r="G40" s="78">
        <v>77.465266666666665</v>
      </c>
      <c r="H40" s="78"/>
      <c r="I40" s="78"/>
      <c r="J40" s="99">
        <f t="shared" si="12"/>
        <v>327.43273333333332</v>
      </c>
      <c r="K40" s="2"/>
      <c r="L40" s="90" t="s">
        <v>13</v>
      </c>
      <c r="M40" s="78">
        <v>13.3</v>
      </c>
      <c r="N40" s="78">
        <v>11.9</v>
      </c>
      <c r="O40" s="78">
        <v>9.1999999999999993</v>
      </c>
      <c r="P40" s="78"/>
      <c r="Q40" s="78"/>
      <c r="R40" s="99">
        <f t="shared" si="13"/>
        <v>34.400000000000006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25.752999999999997</v>
      </c>
      <c r="C42" s="22">
        <v>41.976533333333336</v>
      </c>
      <c r="D42" s="22">
        <v>53.493533333333332</v>
      </c>
      <c r="E42" s="22">
        <v>71.979333333333329</v>
      </c>
      <c r="F42" s="22">
        <v>56.765066666666669</v>
      </c>
      <c r="G42" s="22">
        <v>76.697891666666663</v>
      </c>
      <c r="H42" s="22"/>
      <c r="I42" s="22"/>
      <c r="J42" s="99">
        <f t="shared" si="12"/>
        <v>326.6653583333333</v>
      </c>
      <c r="K42" s="2"/>
      <c r="L42" s="90" t="s">
        <v>15</v>
      </c>
      <c r="M42" s="78">
        <v>13.1</v>
      </c>
      <c r="N42" s="78">
        <v>12</v>
      </c>
      <c r="O42" s="78">
        <v>9</v>
      </c>
      <c r="P42" s="78"/>
      <c r="Q42" s="78"/>
      <c r="R42" s="99">
        <f t="shared" si="13"/>
        <v>34.1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25.752999999999997</v>
      </c>
      <c r="C43" s="22">
        <v>41.976533333333336</v>
      </c>
      <c r="D43" s="22">
        <v>53.493533333333332</v>
      </c>
      <c r="E43" s="22">
        <v>71.979333333333329</v>
      </c>
      <c r="F43" s="22">
        <v>56.765066666666669</v>
      </c>
      <c r="G43" s="22">
        <v>76.697891666666663</v>
      </c>
      <c r="H43" s="22"/>
      <c r="I43" s="22"/>
      <c r="J43" s="99">
        <f t="shared" si="12"/>
        <v>326.6653583333333</v>
      </c>
      <c r="K43" s="2"/>
      <c r="L43" s="89" t="s">
        <v>16</v>
      </c>
      <c r="M43" s="78">
        <v>13.2</v>
      </c>
      <c r="N43" s="78">
        <v>12</v>
      </c>
      <c r="O43" s="78">
        <v>9</v>
      </c>
      <c r="P43" s="78"/>
      <c r="Q43" s="78"/>
      <c r="R43" s="99">
        <f t="shared" si="13"/>
        <v>34.200000000000003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25.752999999999997</v>
      </c>
      <c r="C44" s="78">
        <v>41.976533333333336</v>
      </c>
      <c r="D44" s="78">
        <v>53.493533333333332</v>
      </c>
      <c r="E44" s="78">
        <v>71.979333333333329</v>
      </c>
      <c r="F44" s="78">
        <v>56.765066666666669</v>
      </c>
      <c r="G44" s="78">
        <v>76.697891666666663</v>
      </c>
      <c r="H44" s="78"/>
      <c r="I44" s="78"/>
      <c r="J44" s="99">
        <f t="shared" si="12"/>
        <v>326.6653583333333</v>
      </c>
      <c r="K44" s="2"/>
      <c r="L44" s="90" t="s">
        <v>17</v>
      </c>
      <c r="M44" s="78">
        <v>13.2</v>
      </c>
      <c r="N44" s="78">
        <v>12</v>
      </c>
      <c r="O44" s="78">
        <v>9.1</v>
      </c>
      <c r="P44" s="78"/>
      <c r="Q44" s="78"/>
      <c r="R44" s="99">
        <f t="shared" si="13"/>
        <v>34.299999999999997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25.752999999999997</v>
      </c>
      <c r="C45" s="78">
        <v>41.976533333333336</v>
      </c>
      <c r="D45" s="78">
        <v>53.493533333333332</v>
      </c>
      <c r="E45" s="78">
        <v>71.979333333333329</v>
      </c>
      <c r="F45" s="78">
        <v>56.765066666666669</v>
      </c>
      <c r="G45" s="78">
        <v>76.697891666666663</v>
      </c>
      <c r="H45" s="78"/>
      <c r="I45" s="78"/>
      <c r="J45" s="99">
        <f t="shared" si="12"/>
        <v>326.6653583333333</v>
      </c>
      <c r="K45" s="2"/>
      <c r="L45" s="89" t="s">
        <v>18</v>
      </c>
      <c r="M45" s="78">
        <v>13.2</v>
      </c>
      <c r="N45" s="78">
        <v>12</v>
      </c>
      <c r="O45" s="78">
        <v>9.1</v>
      </c>
      <c r="P45" s="78"/>
      <c r="Q45" s="78"/>
      <c r="R45" s="99">
        <f t="shared" si="13"/>
        <v>34.299999999999997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160.15299999999999</v>
      </c>
      <c r="C46" s="26">
        <f t="shared" si="14"/>
        <v>260.14800000000008</v>
      </c>
      <c r="D46" s="26">
        <f t="shared" si="14"/>
        <v>330.77450000000005</v>
      </c>
      <c r="E46" s="26">
        <f t="shared" si="14"/>
        <v>444.08699999999999</v>
      </c>
      <c r="F46" s="26">
        <f t="shared" si="14"/>
        <v>349.48199999999997</v>
      </c>
      <c r="G46" s="26">
        <f t="shared" si="14"/>
        <v>472.70299999999997</v>
      </c>
      <c r="H46" s="26">
        <f t="shared" si="14"/>
        <v>0</v>
      </c>
      <c r="I46" s="26">
        <f t="shared" si="14"/>
        <v>0</v>
      </c>
      <c r="J46" s="99">
        <f t="shared" si="12"/>
        <v>2017.3475000000001</v>
      </c>
      <c r="L46" s="76" t="s">
        <v>10</v>
      </c>
      <c r="M46" s="79">
        <f>SUM(M39:M45)</f>
        <v>82.100000000000009</v>
      </c>
      <c r="N46" s="26">
        <f>SUM(N39:N45)</f>
        <v>74.400000000000006</v>
      </c>
      <c r="O46" s="26">
        <f>SUM(O39:O45)</f>
        <v>56.5</v>
      </c>
      <c r="P46" s="26">
        <f>SUM(P39:P45)</f>
        <v>0</v>
      </c>
      <c r="Q46" s="26">
        <f>SUM(Q39:Q45)</f>
        <v>0</v>
      </c>
      <c r="R46" s="99">
        <f t="shared" si="13"/>
        <v>213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83.5</v>
      </c>
      <c r="C47" s="29">
        <v>81.5</v>
      </c>
      <c r="D47" s="29">
        <v>80.5</v>
      </c>
      <c r="E47" s="29">
        <v>79.5</v>
      </c>
      <c r="F47" s="29">
        <v>78.5</v>
      </c>
      <c r="G47" s="29">
        <v>77</v>
      </c>
      <c r="H47" s="29"/>
      <c r="I47" s="29"/>
      <c r="J47" s="100">
        <f>+((J46/J48)/7)*1000</f>
        <v>79.435639470782803</v>
      </c>
      <c r="L47" s="108" t="s">
        <v>19</v>
      </c>
      <c r="M47" s="80">
        <v>85</v>
      </c>
      <c r="N47" s="29">
        <v>85</v>
      </c>
      <c r="O47" s="29">
        <v>85</v>
      </c>
      <c r="P47" s="29"/>
      <c r="Q47" s="29"/>
      <c r="R47" s="100">
        <f>+((R46/R48)/7)*1000</f>
        <v>84.996009577015158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125</v>
      </c>
      <c r="O48" s="64">
        <v>95</v>
      </c>
      <c r="P48" s="64"/>
      <c r="Q48" s="64"/>
      <c r="R48" s="110">
        <f>SUM(M48:Q48)</f>
        <v>358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((B48*B47)*7/1000-B39-B40)/4</f>
        <v>25.752999999999997</v>
      </c>
      <c r="C49" s="37">
        <f t="shared" si="15"/>
        <v>41.976533333333336</v>
      </c>
      <c r="D49" s="37">
        <f t="shared" si="15"/>
        <v>53.493533333333332</v>
      </c>
      <c r="E49" s="37">
        <f t="shared" si="15"/>
        <v>71.979333333333329</v>
      </c>
      <c r="F49" s="37">
        <f t="shared" si="15"/>
        <v>56.765066666666669</v>
      </c>
      <c r="G49" s="37">
        <f t="shared" si="15"/>
        <v>76.697891666666663</v>
      </c>
      <c r="H49" s="37">
        <f t="shared" si="15"/>
        <v>0</v>
      </c>
      <c r="I49" s="37">
        <f t="shared" si="15"/>
        <v>0</v>
      </c>
      <c r="J49" s="102">
        <f>((J46*1000)/J48)/7</f>
        <v>79.435639470782803</v>
      </c>
      <c r="L49" s="93" t="s">
        <v>21</v>
      </c>
      <c r="M49" s="82">
        <f t="shared" ref="M49" si="16">((M48*M47)*7/1000-M39)/5</f>
        <v>13.201999999999998</v>
      </c>
      <c r="N49" s="37">
        <f t="shared" ref="N49" si="17">((N48*N47)*7/1000-N39)/5</f>
        <v>11.975</v>
      </c>
      <c r="O49" s="37">
        <f t="shared" ref="O49" si="18">((O48*O47)*7/1000-O39)/5</f>
        <v>9.0849999999999991</v>
      </c>
      <c r="P49" s="37">
        <f t="shared" ref="P49" si="19">((P48*P47)*7/1000-P39)/5</f>
        <v>0</v>
      </c>
      <c r="Q49" s="37">
        <f t="shared" ref="Q49" si="20">((Q48*Q47)*7/1000-Q39)/5</f>
        <v>0</v>
      </c>
      <c r="R49" s="111">
        <f>((R46*1000)/R48)/7</f>
        <v>84.996009577015158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160.15299999999999</v>
      </c>
      <c r="C50" s="41">
        <f t="shared" si="21"/>
        <v>260.14800000000002</v>
      </c>
      <c r="D50" s="41">
        <f t="shared" si="21"/>
        <v>330.77449999999999</v>
      </c>
      <c r="E50" s="41">
        <f t="shared" si="21"/>
        <v>444.08699999999999</v>
      </c>
      <c r="F50" s="41">
        <f t="shared" si="21"/>
        <v>349.48200000000003</v>
      </c>
      <c r="G50" s="41">
        <f t="shared" si="21"/>
        <v>472.70299999999997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82.11</v>
      </c>
      <c r="N50" s="41">
        <f>((N48*N47)*7)/1000</f>
        <v>74.375</v>
      </c>
      <c r="O50" s="41">
        <f>((O48*O47)*7)/1000</f>
        <v>56.524999999999999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83.5</v>
      </c>
      <c r="C51" s="46">
        <f t="shared" si="22"/>
        <v>81.500000000000028</v>
      </c>
      <c r="D51" s="46">
        <f t="shared" si="22"/>
        <v>80.500000000000014</v>
      </c>
      <c r="E51" s="46">
        <f t="shared" si="22"/>
        <v>79.5</v>
      </c>
      <c r="F51" s="46">
        <f t="shared" si="22"/>
        <v>78.5</v>
      </c>
      <c r="G51" s="46">
        <f t="shared" si="22"/>
        <v>76.999999999999986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84.989648033126301</v>
      </c>
      <c r="N51" s="46">
        <f>+(N46/N48)/7*1000</f>
        <v>85.028571428571439</v>
      </c>
      <c r="O51" s="46">
        <f>+(O46/O48)/7*1000</f>
        <v>84.962406015037587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1"/>
      <c r="K54" s="34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9" t="s">
        <v>8</v>
      </c>
      <c r="C55" s="340"/>
      <c r="D55" s="340"/>
      <c r="E55" s="340"/>
      <c r="F55" s="33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34.700000000000003</v>
      </c>
      <c r="C58" s="78">
        <v>35.1</v>
      </c>
      <c r="D58" s="78">
        <v>37.9</v>
      </c>
      <c r="E58" s="78">
        <v>38.299999999999997</v>
      </c>
      <c r="F58" s="78"/>
      <c r="G58" s="99">
        <f t="shared" ref="G58:G65" si="23">SUM(B58:F58)</f>
        <v>146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</v>
      </c>
      <c r="C59" s="78">
        <v>29</v>
      </c>
      <c r="D59" s="78">
        <v>31.4</v>
      </c>
      <c r="E59" s="78">
        <v>31.7</v>
      </c>
      <c r="F59" s="78"/>
      <c r="G59" s="99">
        <f t="shared" si="23"/>
        <v>121.10000000000001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29</v>
      </c>
      <c r="C60" s="78">
        <v>29.1</v>
      </c>
      <c r="D60" s="78">
        <v>31.5</v>
      </c>
      <c r="E60" s="78">
        <v>31.8</v>
      </c>
      <c r="F60" s="78"/>
      <c r="G60" s="99">
        <f t="shared" si="23"/>
        <v>121.39999999999999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/>
      <c r="C61" s="78"/>
      <c r="D61" s="78"/>
      <c r="E61" s="78"/>
      <c r="F61" s="78"/>
      <c r="G61" s="99">
        <f t="shared" si="23"/>
        <v>0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</v>
      </c>
      <c r="C62" s="78">
        <v>29.1</v>
      </c>
      <c r="D62" s="78">
        <v>31.5</v>
      </c>
      <c r="E62" s="78">
        <v>31.8</v>
      </c>
      <c r="F62" s="78"/>
      <c r="G62" s="99">
        <f t="shared" si="23"/>
        <v>121.39999999999999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</v>
      </c>
      <c r="C63" s="78">
        <v>29.1</v>
      </c>
      <c r="D63" s="78">
        <v>31.5</v>
      </c>
      <c r="E63" s="78">
        <v>31.8</v>
      </c>
      <c r="F63" s="78"/>
      <c r="G63" s="99">
        <f t="shared" si="23"/>
        <v>121.39999999999999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</v>
      </c>
      <c r="C64" s="78">
        <v>29.1</v>
      </c>
      <c r="D64" s="78">
        <v>31.5</v>
      </c>
      <c r="E64" s="78">
        <v>31.8</v>
      </c>
      <c r="F64" s="78"/>
      <c r="G64" s="99">
        <f t="shared" si="23"/>
        <v>121.39999999999999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180.49999999999997</v>
      </c>
      <c r="D65" s="26">
        <f>SUM(D58:D64)</f>
        <v>195.3</v>
      </c>
      <c r="E65" s="26">
        <f>SUM(E58:E64)</f>
        <v>197.20000000000002</v>
      </c>
      <c r="F65" s="26">
        <f>SUM(F58:F64)</f>
        <v>0</v>
      </c>
      <c r="G65" s="99">
        <f t="shared" si="23"/>
        <v>752.7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88.5</v>
      </c>
      <c r="C66" s="29">
        <v>88</v>
      </c>
      <c r="D66" s="29">
        <v>88</v>
      </c>
      <c r="E66" s="29">
        <v>88</v>
      </c>
      <c r="F66" s="29"/>
      <c r="G66" s="100">
        <f>+((G65/G67)/7)*1000</f>
        <v>88.138173302107731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/>
      <c r="G67" s="110">
        <f>SUM(B67:F67)</f>
        <v>1220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((B67*B66)*7/1000-B58)/5</f>
        <v>28.990999999999996</v>
      </c>
      <c r="C68" s="37">
        <f t="shared" ref="C68" si="25">((C67*C66)*7/1000-C58)/5</f>
        <v>29.0776</v>
      </c>
      <c r="D68" s="37">
        <f t="shared" ref="D68" si="26">((D67*D66)*7/1000-D58)/5</f>
        <v>31.474399999999996</v>
      </c>
      <c r="E68" s="37">
        <f t="shared" ref="E68" si="27">((E67*E66)*7/1000-E58)/5</f>
        <v>31.763999999999999</v>
      </c>
      <c r="F68" s="37">
        <f t="shared" ref="F68" si="28">((F67*F66)*7/1000-F58)/5</f>
        <v>0</v>
      </c>
      <c r="G68" s="114">
        <f>((G65*1000)/G67)/7</f>
        <v>88.138173302107731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179.655</v>
      </c>
      <c r="C69" s="41">
        <f>((C67*C66)*7)/1000</f>
        <v>180.488</v>
      </c>
      <c r="D69" s="41">
        <f>((D67*D66)*7)/1000</f>
        <v>195.27199999999999</v>
      </c>
      <c r="E69" s="41">
        <f>((E67*E66)*7)/1000</f>
        <v>197.12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88.522167487684726</v>
      </c>
      <c r="C70" s="46">
        <f>+(C65/C67)/7*1000</f>
        <v>88.005850804485618</v>
      </c>
      <c r="D70" s="46">
        <f>+(D65/D67)/7*1000</f>
        <v>88.012618296529965</v>
      </c>
      <c r="E70" s="46">
        <f>+(E65/E67)/7*1000</f>
        <v>88.035714285714306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FF3C-8DF0-4AB8-B363-C3021F2C515C}">
  <dimension ref="A1:AD239"/>
  <sheetViews>
    <sheetView topLeftCell="A45" zoomScale="30" zoomScaleNormal="30" workbookViewId="0">
      <selection activeCell="N74" sqref="N7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1" t="s">
        <v>0</v>
      </c>
      <c r="B3" s="331"/>
      <c r="C3" s="331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284"/>
      <c r="X3" s="284"/>
      <c r="Y3" s="2"/>
      <c r="Z3" s="2"/>
      <c r="AA3" s="2"/>
      <c r="AB3" s="2"/>
      <c r="AC3" s="2"/>
      <c r="AD3" s="28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4" t="s">
        <v>1</v>
      </c>
      <c r="B9" s="284"/>
      <c r="C9" s="284"/>
      <c r="D9" s="1"/>
      <c r="E9" s="332" t="s">
        <v>2</v>
      </c>
      <c r="F9" s="332"/>
      <c r="G9" s="3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2"/>
      <c r="S9" s="3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4"/>
      <c r="B10" s="284"/>
      <c r="C10" s="2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4" t="s">
        <v>4</v>
      </c>
      <c r="B11" s="284"/>
      <c r="C11" s="284"/>
      <c r="D11" s="1"/>
      <c r="E11" s="285">
        <v>3</v>
      </c>
      <c r="F11" s="1"/>
      <c r="G11" s="1"/>
      <c r="H11" s="1"/>
      <c r="I11" s="1"/>
      <c r="J11" s="1"/>
      <c r="K11" s="333" t="s">
        <v>69</v>
      </c>
      <c r="L11" s="333"/>
      <c r="M11" s="286"/>
      <c r="N11" s="28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4"/>
      <c r="B12" s="284"/>
      <c r="C12" s="284"/>
      <c r="D12" s="1"/>
      <c r="E12" s="5"/>
      <c r="F12" s="1"/>
      <c r="G12" s="1"/>
      <c r="H12" s="1"/>
      <c r="I12" s="1"/>
      <c r="J12" s="1"/>
      <c r="K12" s="286"/>
      <c r="L12" s="286"/>
      <c r="M12" s="286"/>
      <c r="N12" s="28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4"/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6"/>
      <c r="W13" s="1"/>
      <c r="X13" s="1"/>
      <c r="Y13" s="1"/>
    </row>
    <row r="14" spans="1:30" s="3" customFormat="1" ht="27" thickBot="1" x14ac:dyDescent="0.3">
      <c r="A14" s="28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5" t="s">
        <v>8</v>
      </c>
      <c r="C15" s="346"/>
      <c r="D15" s="346"/>
      <c r="E15" s="346"/>
      <c r="F15" s="346"/>
      <c r="G15" s="346"/>
      <c r="H15" s="346"/>
      <c r="I15" s="347"/>
      <c r="J15" s="348" t="s">
        <v>51</v>
      </c>
      <c r="K15" s="349"/>
      <c r="L15" s="349"/>
      <c r="M15" s="350"/>
      <c r="N15" s="353" t="s">
        <v>50</v>
      </c>
      <c r="O15" s="351"/>
      <c r="P15" s="351"/>
      <c r="Q15" s="351"/>
      <c r="R15" s="351"/>
      <c r="S15" s="351"/>
      <c r="T15" s="351"/>
      <c r="U15" s="352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49.885800000000003</v>
      </c>
      <c r="C18" s="78">
        <v>40.509466666666661</v>
      </c>
      <c r="D18" s="22">
        <v>60.207700000000003</v>
      </c>
      <c r="E18" s="22">
        <v>70.319166666666675</v>
      </c>
      <c r="F18" s="22">
        <v>67.947133333333326</v>
      </c>
      <c r="G18" s="22">
        <v>41.104566666666663</v>
      </c>
      <c r="H18" s="22">
        <v>39.230533333333334</v>
      </c>
      <c r="I18" s="22">
        <v>46.578733333333339</v>
      </c>
      <c r="J18" s="21">
        <v>42.039850000000001</v>
      </c>
      <c r="K18" s="22">
        <v>70.919374999999988</v>
      </c>
      <c r="L18" s="22">
        <v>57.107600000000005</v>
      </c>
      <c r="M18" s="23">
        <v>40.1447</v>
      </c>
      <c r="N18" s="21">
        <v>49.823016666666661</v>
      </c>
      <c r="O18" s="78">
        <v>69.55383333333333</v>
      </c>
      <c r="P18" s="22">
        <v>81.277183333333326</v>
      </c>
      <c r="Q18" s="22">
        <v>69.841891666666669</v>
      </c>
      <c r="R18" s="22">
        <v>65.619350000000011</v>
      </c>
      <c r="S18" s="22">
        <v>53.496541666666673</v>
      </c>
      <c r="T18" s="22">
        <v>42.655991666666672</v>
      </c>
      <c r="U18" s="23">
        <v>28.287708333333335</v>
      </c>
      <c r="V18" s="24">
        <f t="shared" ref="V18:V25" si="0">SUM(B18:U18)</f>
        <v>1086.5501416666668</v>
      </c>
      <c r="X18" s="2"/>
      <c r="Y18" s="18"/>
    </row>
    <row r="19" spans="1:30" ht="39.950000000000003" customHeight="1" x14ac:dyDescent="0.25">
      <c r="A19" s="157" t="s">
        <v>13</v>
      </c>
      <c r="B19" s="21">
        <v>47.916699999999999</v>
      </c>
      <c r="C19" s="78">
        <v>38.862755555555552</v>
      </c>
      <c r="D19" s="22">
        <v>57.69563333333334</v>
      </c>
      <c r="E19" s="22">
        <v>67.315972222222214</v>
      </c>
      <c r="F19" s="22">
        <v>64.978977777777786</v>
      </c>
      <c r="G19" s="22">
        <v>39.307238888888882</v>
      </c>
      <c r="H19" s="22">
        <v>37.49391111111111</v>
      </c>
      <c r="I19" s="22">
        <v>44.549627777777779</v>
      </c>
      <c r="J19" s="21">
        <v>34.170858333333335</v>
      </c>
      <c r="K19" s="22">
        <v>66.158937499999993</v>
      </c>
      <c r="L19" s="22">
        <v>59.307233333333336</v>
      </c>
      <c r="M19" s="23">
        <v>40.989716666666673</v>
      </c>
      <c r="N19" s="21">
        <v>47.760913888888894</v>
      </c>
      <c r="O19" s="78">
        <v>66.705611111111111</v>
      </c>
      <c r="P19" s="22">
        <v>77.783386111111113</v>
      </c>
      <c r="Q19" s="22">
        <v>66.800518055555543</v>
      </c>
      <c r="R19" s="22">
        <v>62.803775000000002</v>
      </c>
      <c r="S19" s="22">
        <v>51.157909722222222</v>
      </c>
      <c r="T19" s="22">
        <v>40.62950138888889</v>
      </c>
      <c r="U19" s="23">
        <v>26.951048611111108</v>
      </c>
      <c r="V19" s="24">
        <f t="shared" si="0"/>
        <v>1039.3402263888891</v>
      </c>
      <c r="X19" s="2"/>
      <c r="Y19" s="18"/>
    </row>
    <row r="20" spans="1:30" ht="39.75" customHeight="1" x14ac:dyDescent="0.25">
      <c r="A20" s="156" t="s">
        <v>14</v>
      </c>
      <c r="B20" s="21">
        <v>47.5289</v>
      </c>
      <c r="C20" s="78">
        <v>38.862755555555552</v>
      </c>
      <c r="D20" s="22">
        <v>57.69563333333334</v>
      </c>
      <c r="E20" s="22">
        <v>67.315972222222214</v>
      </c>
      <c r="F20" s="22">
        <v>64.978977777777772</v>
      </c>
      <c r="G20" s="22">
        <v>39.307238888888882</v>
      </c>
      <c r="H20" s="22">
        <v>37.177511111111116</v>
      </c>
      <c r="I20" s="22">
        <v>44.173727777777785</v>
      </c>
      <c r="J20" s="21">
        <v>34.170858333333328</v>
      </c>
      <c r="K20" s="22">
        <v>66.158937500000008</v>
      </c>
      <c r="L20" s="22">
        <v>59.307233333333343</v>
      </c>
      <c r="M20" s="23">
        <v>40.989716666666666</v>
      </c>
      <c r="N20" s="21">
        <v>47.760913888888894</v>
      </c>
      <c r="O20" s="78">
        <v>66.705611111111111</v>
      </c>
      <c r="P20" s="22">
        <v>77.783386111111113</v>
      </c>
      <c r="Q20" s="22">
        <v>66.800518055555557</v>
      </c>
      <c r="R20" s="22">
        <v>62.803774999999995</v>
      </c>
      <c r="S20" s="22">
        <v>51.157909722222215</v>
      </c>
      <c r="T20" s="22">
        <v>40.284401388888888</v>
      </c>
      <c r="U20" s="23">
        <v>26.719348611111108</v>
      </c>
      <c r="V20" s="24">
        <f t="shared" si="0"/>
        <v>1037.6833263888891</v>
      </c>
      <c r="X20" s="2"/>
      <c r="Y20" s="18"/>
    </row>
    <row r="21" spans="1:30" ht="39.950000000000003" customHeight="1" x14ac:dyDescent="0.25">
      <c r="A21" s="157" t="s">
        <v>15</v>
      </c>
      <c r="B21" s="21">
        <v>47.5289</v>
      </c>
      <c r="C21" s="78">
        <v>38.862755555555552</v>
      </c>
      <c r="D21" s="22">
        <v>57.69563333333334</v>
      </c>
      <c r="E21" s="22">
        <v>67.315972222222214</v>
      </c>
      <c r="F21" s="22">
        <v>64.978977777777772</v>
      </c>
      <c r="G21" s="22">
        <v>39.307238888888882</v>
      </c>
      <c r="H21" s="22">
        <v>37.177511111111116</v>
      </c>
      <c r="I21" s="22">
        <v>44.173727777777785</v>
      </c>
      <c r="J21" s="21">
        <v>34.170858333333328</v>
      </c>
      <c r="K21" s="22">
        <v>66.158937500000008</v>
      </c>
      <c r="L21" s="22">
        <v>59.307233333333343</v>
      </c>
      <c r="M21" s="23">
        <v>40.989716666666666</v>
      </c>
      <c r="N21" s="21">
        <v>47.760913888888894</v>
      </c>
      <c r="O21" s="78">
        <v>66.705611111111111</v>
      </c>
      <c r="P21" s="22">
        <v>77.783386111111113</v>
      </c>
      <c r="Q21" s="22">
        <v>66.800518055555557</v>
      </c>
      <c r="R21" s="22">
        <v>62.803774999999995</v>
      </c>
      <c r="S21" s="22">
        <v>51.157909722222215</v>
      </c>
      <c r="T21" s="22">
        <v>40.284401388888888</v>
      </c>
      <c r="U21" s="23">
        <v>26.719348611111108</v>
      </c>
      <c r="V21" s="24">
        <f t="shared" si="0"/>
        <v>1037.6833263888891</v>
      </c>
      <c r="X21" s="2"/>
      <c r="Y21" s="18"/>
    </row>
    <row r="22" spans="1:30" ht="39.950000000000003" customHeight="1" x14ac:dyDescent="0.25">
      <c r="A22" s="156" t="s">
        <v>16</v>
      </c>
      <c r="B22" s="21">
        <v>47.5289</v>
      </c>
      <c r="C22" s="78">
        <v>38.862755555555552</v>
      </c>
      <c r="D22" s="22">
        <v>57.69563333333334</v>
      </c>
      <c r="E22" s="22">
        <v>67.315972222222214</v>
      </c>
      <c r="F22" s="22">
        <v>64.978977777777772</v>
      </c>
      <c r="G22" s="22">
        <v>39.307238888888882</v>
      </c>
      <c r="H22" s="22">
        <v>37.177511111111116</v>
      </c>
      <c r="I22" s="22">
        <v>44.173727777777785</v>
      </c>
      <c r="J22" s="21">
        <v>34.170858333333328</v>
      </c>
      <c r="K22" s="22">
        <v>66.158937500000008</v>
      </c>
      <c r="L22" s="22">
        <v>59.307233333333343</v>
      </c>
      <c r="M22" s="23">
        <v>40.989716666666666</v>
      </c>
      <c r="N22" s="21">
        <v>47.760913888888894</v>
      </c>
      <c r="O22" s="78">
        <v>66.705611111111111</v>
      </c>
      <c r="P22" s="22">
        <v>77.783386111111113</v>
      </c>
      <c r="Q22" s="22">
        <v>66.800518055555557</v>
      </c>
      <c r="R22" s="22">
        <v>62.803774999999995</v>
      </c>
      <c r="S22" s="22">
        <v>51.157909722222215</v>
      </c>
      <c r="T22" s="22">
        <v>40.284401388888888</v>
      </c>
      <c r="U22" s="23">
        <v>26.719348611111108</v>
      </c>
      <c r="V22" s="24">
        <f t="shared" si="0"/>
        <v>1037.6833263888891</v>
      </c>
      <c r="X22" s="2"/>
      <c r="Y22" s="18"/>
    </row>
    <row r="23" spans="1:30" ht="39.950000000000003" customHeight="1" x14ac:dyDescent="0.25">
      <c r="A23" s="157" t="s">
        <v>17</v>
      </c>
      <c r="B23" s="21">
        <v>47.5289</v>
      </c>
      <c r="C23" s="78">
        <v>38.862755555555552</v>
      </c>
      <c r="D23" s="22">
        <v>57.69563333333334</v>
      </c>
      <c r="E23" s="22">
        <v>67.315972222222214</v>
      </c>
      <c r="F23" s="22">
        <v>64.978977777777772</v>
      </c>
      <c r="G23" s="22">
        <v>39.307238888888882</v>
      </c>
      <c r="H23" s="22">
        <v>37.177511111111116</v>
      </c>
      <c r="I23" s="22">
        <v>44.173727777777785</v>
      </c>
      <c r="J23" s="21">
        <v>34.170858333333328</v>
      </c>
      <c r="K23" s="22">
        <v>66.158937500000008</v>
      </c>
      <c r="L23" s="22">
        <v>59.307233333333343</v>
      </c>
      <c r="M23" s="23">
        <v>40.989716666666666</v>
      </c>
      <c r="N23" s="21">
        <v>47.760913888888894</v>
      </c>
      <c r="O23" s="78">
        <v>66.705611111111111</v>
      </c>
      <c r="P23" s="22">
        <v>77.783386111111113</v>
      </c>
      <c r="Q23" s="22">
        <v>66.800518055555557</v>
      </c>
      <c r="R23" s="22">
        <v>62.803774999999995</v>
      </c>
      <c r="S23" s="22">
        <v>51.157909722222215</v>
      </c>
      <c r="T23" s="22">
        <v>40.284401388888888</v>
      </c>
      <c r="U23" s="23">
        <v>26.719348611111108</v>
      </c>
      <c r="V23" s="24">
        <f t="shared" si="0"/>
        <v>1037.6833263888891</v>
      </c>
      <c r="X23" s="2"/>
      <c r="Y23" s="18"/>
    </row>
    <row r="24" spans="1:30" ht="39.950000000000003" customHeight="1" x14ac:dyDescent="0.25">
      <c r="A24" s="156" t="s">
        <v>18</v>
      </c>
      <c r="B24" s="21">
        <v>47.5289</v>
      </c>
      <c r="C24" s="78">
        <v>38.862755555555552</v>
      </c>
      <c r="D24" s="22">
        <v>57.69563333333334</v>
      </c>
      <c r="E24" s="22">
        <v>67.315972222222214</v>
      </c>
      <c r="F24" s="22">
        <v>64.978977777777772</v>
      </c>
      <c r="G24" s="22">
        <v>39.307238888888882</v>
      </c>
      <c r="H24" s="22">
        <v>37.177511111111116</v>
      </c>
      <c r="I24" s="22">
        <v>44.173727777777785</v>
      </c>
      <c r="J24" s="21">
        <v>34.170858333333328</v>
      </c>
      <c r="K24" s="22">
        <v>66.158937500000008</v>
      </c>
      <c r="L24" s="22">
        <v>59.307233333333343</v>
      </c>
      <c r="M24" s="23">
        <v>40.989716666666666</v>
      </c>
      <c r="N24" s="21">
        <v>47.760913888888894</v>
      </c>
      <c r="O24" s="78">
        <v>66.705611111111111</v>
      </c>
      <c r="P24" s="22">
        <v>77.783386111111113</v>
      </c>
      <c r="Q24" s="22">
        <v>66.800518055555557</v>
      </c>
      <c r="R24" s="22">
        <v>62.803774999999995</v>
      </c>
      <c r="S24" s="22">
        <v>51.157909722222215</v>
      </c>
      <c r="T24" s="22">
        <v>40.284401388888888</v>
      </c>
      <c r="U24" s="23">
        <v>26.719348611111108</v>
      </c>
      <c r="V24" s="24">
        <f t="shared" si="0"/>
        <v>1037.6833263888891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335.447</v>
      </c>
      <c r="C25" s="26">
        <f t="shared" si="1"/>
        <v>273.68599999999998</v>
      </c>
      <c r="D25" s="26">
        <f t="shared" si="1"/>
        <v>406.38150000000002</v>
      </c>
      <c r="E25" s="26">
        <f>SUM(E18:E24)</f>
        <v>474.21500000000003</v>
      </c>
      <c r="F25" s="26">
        <f t="shared" ref="F25:K25" si="2">SUM(F18:F24)</f>
        <v>457.82100000000003</v>
      </c>
      <c r="G25" s="26">
        <f t="shared" si="2"/>
        <v>276.94799999999998</v>
      </c>
      <c r="H25" s="26">
        <f t="shared" si="2"/>
        <v>262.61200000000008</v>
      </c>
      <c r="I25" s="26">
        <f t="shared" si="2"/>
        <v>311.99700000000007</v>
      </c>
      <c r="J25" s="25">
        <f t="shared" si="2"/>
        <v>247.065</v>
      </c>
      <c r="K25" s="26">
        <f t="shared" si="2"/>
        <v>467.87299999999993</v>
      </c>
      <c r="L25" s="26">
        <f>SUM(L18:L24)</f>
        <v>412.95100000000002</v>
      </c>
      <c r="M25" s="27">
        <f t="shared" ref="M25:P25" si="3">SUM(M18:M24)</f>
        <v>286.08299999999997</v>
      </c>
      <c r="N25" s="25">
        <f t="shared" si="3"/>
        <v>336.38850000000002</v>
      </c>
      <c r="O25" s="26">
        <f t="shared" si="3"/>
        <v>469.78750000000008</v>
      </c>
      <c r="P25" s="26">
        <f t="shared" si="3"/>
        <v>547.97749999999996</v>
      </c>
      <c r="Q25" s="26">
        <f>SUM(Q18:Q24)</f>
        <v>470.6450000000001</v>
      </c>
      <c r="R25" s="26">
        <f t="shared" ref="R25:T25" si="4">SUM(R18:R24)</f>
        <v>442.44199999999995</v>
      </c>
      <c r="S25" s="26">
        <f t="shared" si="4"/>
        <v>360.4439999999999</v>
      </c>
      <c r="T25" s="26">
        <f t="shared" si="4"/>
        <v>284.70749999999998</v>
      </c>
      <c r="U25" s="27">
        <f>SUM(U18:U24)</f>
        <v>188.83550000000002</v>
      </c>
      <c r="V25" s="24">
        <f t="shared" si="0"/>
        <v>7314.3069999999998</v>
      </c>
    </row>
    <row r="26" spans="1:30" s="2" customFormat="1" ht="36.75" customHeight="1" x14ac:dyDescent="0.25">
      <c r="A26" s="158" t="s">
        <v>19</v>
      </c>
      <c r="B26" s="28">
        <v>86.5</v>
      </c>
      <c r="C26" s="80">
        <v>86.5</v>
      </c>
      <c r="D26" s="29">
        <v>85.5</v>
      </c>
      <c r="E26" s="29">
        <v>85</v>
      </c>
      <c r="F26" s="29">
        <v>84.5</v>
      </c>
      <c r="G26" s="29">
        <v>84</v>
      </c>
      <c r="H26" s="29">
        <v>83</v>
      </c>
      <c r="I26" s="29">
        <v>83</v>
      </c>
      <c r="J26" s="28">
        <v>90.5</v>
      </c>
      <c r="K26" s="29">
        <v>89</v>
      </c>
      <c r="L26" s="29">
        <v>86.5</v>
      </c>
      <c r="M26" s="30">
        <v>85.5</v>
      </c>
      <c r="N26" s="28">
        <v>88.5</v>
      </c>
      <c r="O26" s="29">
        <v>87.5</v>
      </c>
      <c r="P26" s="29">
        <v>86.5</v>
      </c>
      <c r="Q26" s="29">
        <v>85</v>
      </c>
      <c r="R26" s="29">
        <v>84.5</v>
      </c>
      <c r="S26" s="29">
        <v>84</v>
      </c>
      <c r="T26" s="29">
        <v>82.5</v>
      </c>
      <c r="U26" s="30">
        <v>81.5</v>
      </c>
      <c r="V26" s="31">
        <f>+((V25/V27)/7)*1000</f>
        <v>85.591497378768025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613</v>
      </c>
      <c r="T27" s="33">
        <v>493</v>
      </c>
      <c r="U27" s="34">
        <v>331</v>
      </c>
      <c r="V27" s="35">
        <f>SUM(B27:U27)</f>
        <v>12208</v>
      </c>
      <c r="W27" s="2">
        <f>((V25*1000)/V27)/7</f>
        <v>85.591497378768025</v>
      </c>
    </row>
    <row r="28" spans="1:30" s="2" customFormat="1" ht="33" customHeight="1" x14ac:dyDescent="0.25">
      <c r="A28" s="160" t="s">
        <v>21</v>
      </c>
      <c r="B28" s="36">
        <f>((B27*B26)*7/1000-B18-B19)/5</f>
        <v>47.5289</v>
      </c>
      <c r="C28" s="37">
        <f t="shared" ref="C28:U28" si="5">((C27*C26)*7/1000-C18-C19)/5</f>
        <v>38.862755555555552</v>
      </c>
      <c r="D28" s="37">
        <f t="shared" si="5"/>
        <v>57.69563333333334</v>
      </c>
      <c r="E28" s="37">
        <f t="shared" si="5"/>
        <v>67.315972222222214</v>
      </c>
      <c r="F28" s="37">
        <f t="shared" si="5"/>
        <v>64.978977777777772</v>
      </c>
      <c r="G28" s="37">
        <f t="shared" si="5"/>
        <v>39.307238888888882</v>
      </c>
      <c r="H28" s="37">
        <f t="shared" si="5"/>
        <v>37.177511111111116</v>
      </c>
      <c r="I28" s="37">
        <f t="shared" si="5"/>
        <v>44.173727777777785</v>
      </c>
      <c r="J28" s="36">
        <f t="shared" si="5"/>
        <v>34.170858333333328</v>
      </c>
      <c r="K28" s="37">
        <f t="shared" si="5"/>
        <v>66.158937500000008</v>
      </c>
      <c r="L28" s="37">
        <f t="shared" si="5"/>
        <v>59.307233333333343</v>
      </c>
      <c r="M28" s="38">
        <f t="shared" si="5"/>
        <v>40.989716666666666</v>
      </c>
      <c r="N28" s="36">
        <f t="shared" si="5"/>
        <v>47.760913888888894</v>
      </c>
      <c r="O28" s="37">
        <f t="shared" si="5"/>
        <v>66.705611111111111</v>
      </c>
      <c r="P28" s="37">
        <f t="shared" si="5"/>
        <v>77.783386111111113</v>
      </c>
      <c r="Q28" s="37">
        <f t="shared" si="5"/>
        <v>66.800518055555557</v>
      </c>
      <c r="R28" s="37">
        <f t="shared" si="5"/>
        <v>62.803774999999995</v>
      </c>
      <c r="S28" s="37">
        <f t="shared" si="5"/>
        <v>51.157909722222215</v>
      </c>
      <c r="T28" s="37">
        <f t="shared" si="5"/>
        <v>40.284401388888888</v>
      </c>
      <c r="U28" s="38">
        <f t="shared" si="5"/>
        <v>26.719348611111108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335.447</v>
      </c>
      <c r="C29" s="41">
        <f t="shared" si="6"/>
        <v>273.68599999999998</v>
      </c>
      <c r="D29" s="41">
        <f t="shared" si="6"/>
        <v>406.38150000000002</v>
      </c>
      <c r="E29" s="41">
        <f>((E27*E26)*7)/1000</f>
        <v>474.21499999999997</v>
      </c>
      <c r="F29" s="41">
        <f>((F27*F26)*7)/1000</f>
        <v>457.82100000000003</v>
      </c>
      <c r="G29" s="41">
        <f t="shared" ref="G29:J29" si="7">((G27*G26)*7)/1000</f>
        <v>276.94799999999998</v>
      </c>
      <c r="H29" s="41">
        <f t="shared" si="7"/>
        <v>262.61200000000002</v>
      </c>
      <c r="I29" s="41">
        <f t="shared" si="7"/>
        <v>311.99700000000001</v>
      </c>
      <c r="J29" s="40">
        <f t="shared" si="7"/>
        <v>247.065</v>
      </c>
      <c r="K29" s="41">
        <f>((K27*K26)*7)/1000</f>
        <v>467.87299999999999</v>
      </c>
      <c r="L29" s="41">
        <f>((L27*L26)*7)/1000</f>
        <v>412.95100000000002</v>
      </c>
      <c r="M29" s="85">
        <f>((M27*M26)*7)/1000</f>
        <v>286.08300000000003</v>
      </c>
      <c r="N29" s="40">
        <f t="shared" ref="N29:U29" si="8">((N27*N26)*7)/1000</f>
        <v>336.38850000000002</v>
      </c>
      <c r="O29" s="41">
        <f t="shared" si="8"/>
        <v>469.78750000000002</v>
      </c>
      <c r="P29" s="41">
        <f t="shared" si="8"/>
        <v>547.97749999999996</v>
      </c>
      <c r="Q29" s="42">
        <f t="shared" si="8"/>
        <v>470.64499999999998</v>
      </c>
      <c r="R29" s="42">
        <f t="shared" si="8"/>
        <v>442.44200000000001</v>
      </c>
      <c r="S29" s="42">
        <f t="shared" si="8"/>
        <v>360.44400000000002</v>
      </c>
      <c r="T29" s="42">
        <f t="shared" si="8"/>
        <v>284.70749999999998</v>
      </c>
      <c r="U29" s="43">
        <f t="shared" si="8"/>
        <v>188.8355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86.500000000000014</v>
      </c>
      <c r="C30" s="46">
        <f t="shared" si="9"/>
        <v>86.5</v>
      </c>
      <c r="D30" s="46">
        <f t="shared" si="9"/>
        <v>85.5</v>
      </c>
      <c r="E30" s="46">
        <f>+(E25/E27)/7*1000</f>
        <v>85</v>
      </c>
      <c r="F30" s="46">
        <f t="shared" ref="F30:K30" si="10">+(F25/F27)/7*1000</f>
        <v>84.5</v>
      </c>
      <c r="G30" s="46">
        <f t="shared" si="10"/>
        <v>83.999999999999986</v>
      </c>
      <c r="H30" s="46">
        <f t="shared" si="10"/>
        <v>83.000000000000028</v>
      </c>
      <c r="I30" s="46">
        <f t="shared" si="10"/>
        <v>83.000000000000028</v>
      </c>
      <c r="J30" s="45">
        <f t="shared" si="10"/>
        <v>90.5</v>
      </c>
      <c r="K30" s="46">
        <f t="shared" si="10"/>
        <v>88.999999999999986</v>
      </c>
      <c r="L30" s="46">
        <f>+(L25/L27)/7*1000</f>
        <v>86.500000000000014</v>
      </c>
      <c r="M30" s="47">
        <f t="shared" ref="M30:U30" si="11">+(M25/M27)/7*1000</f>
        <v>85.499999999999986</v>
      </c>
      <c r="N30" s="45">
        <f t="shared" si="11"/>
        <v>88.500000000000014</v>
      </c>
      <c r="O30" s="46">
        <f t="shared" si="11"/>
        <v>87.500000000000028</v>
      </c>
      <c r="P30" s="46">
        <f t="shared" si="11"/>
        <v>86.5</v>
      </c>
      <c r="Q30" s="46">
        <f t="shared" si="11"/>
        <v>85</v>
      </c>
      <c r="R30" s="46">
        <f t="shared" si="11"/>
        <v>84.499999999999986</v>
      </c>
      <c r="S30" s="46">
        <f t="shared" si="11"/>
        <v>83.999999999999972</v>
      </c>
      <c r="T30" s="46">
        <f t="shared" si="11"/>
        <v>82.5</v>
      </c>
      <c r="U30" s="47">
        <f t="shared" si="11"/>
        <v>81.500000000000014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9" t="s">
        <v>25</v>
      </c>
      <c r="C36" s="340"/>
      <c r="D36" s="340"/>
      <c r="E36" s="340"/>
      <c r="F36" s="340"/>
      <c r="G36" s="340"/>
      <c r="H36" s="340"/>
      <c r="I36" s="334"/>
      <c r="J36" s="97"/>
      <c r="K36" s="52" t="s">
        <v>26</v>
      </c>
      <c r="L36" s="105"/>
      <c r="M36" s="340" t="s">
        <v>25</v>
      </c>
      <c r="N36" s="340"/>
      <c r="O36" s="340"/>
      <c r="P36" s="340"/>
      <c r="Q36" s="334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25.752999999999997</v>
      </c>
      <c r="C39" s="78">
        <v>41.976533333333336</v>
      </c>
      <c r="D39" s="78">
        <v>53.493533333333332</v>
      </c>
      <c r="E39" s="78">
        <v>71.979333333333329</v>
      </c>
      <c r="F39" s="78">
        <v>56.765066666666669</v>
      </c>
      <c r="G39" s="78">
        <v>76.697891666666663</v>
      </c>
      <c r="H39" s="78"/>
      <c r="I39" s="78"/>
      <c r="J39" s="99">
        <f t="shared" ref="J39:J46" si="12">SUM(B39:I39)</f>
        <v>326.6653583333333</v>
      </c>
      <c r="K39" s="2"/>
      <c r="L39" s="89" t="s">
        <v>12</v>
      </c>
      <c r="M39" s="78">
        <v>13.2</v>
      </c>
      <c r="N39" s="78">
        <v>12</v>
      </c>
      <c r="O39" s="78">
        <v>9.1</v>
      </c>
      <c r="P39" s="78"/>
      <c r="Q39" s="78"/>
      <c r="R39" s="99">
        <f t="shared" ref="R39:R46" si="13">SUM(M39:Q39)</f>
        <v>34.299999999999997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24.637666666666671</v>
      </c>
      <c r="C40" s="78">
        <v>40.085911111111109</v>
      </c>
      <c r="D40" s="78">
        <v>50.66491111111111</v>
      </c>
      <c r="E40" s="78">
        <v>67.603944444444451</v>
      </c>
      <c r="F40" s="78">
        <v>53.60915555555556</v>
      </c>
      <c r="G40" s="78">
        <v>72.65143472222222</v>
      </c>
      <c r="H40" s="78"/>
      <c r="I40" s="78"/>
      <c r="J40" s="99">
        <f t="shared" si="12"/>
        <v>309.25302361111113</v>
      </c>
      <c r="K40" s="2"/>
      <c r="L40" s="90" t="s">
        <v>13</v>
      </c>
      <c r="M40" s="78">
        <v>12.2</v>
      </c>
      <c r="N40" s="78">
        <v>11</v>
      </c>
      <c r="O40" s="78">
        <v>8.4</v>
      </c>
      <c r="P40" s="78"/>
      <c r="Q40" s="78"/>
      <c r="R40" s="99">
        <f t="shared" si="13"/>
        <v>31.6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24.637666666666668</v>
      </c>
      <c r="C41" s="22">
        <v>40.085911111111116</v>
      </c>
      <c r="D41" s="22">
        <v>50.66491111111111</v>
      </c>
      <c r="E41" s="22">
        <v>67.603944444444451</v>
      </c>
      <c r="F41" s="22">
        <v>53.60915555555556</v>
      </c>
      <c r="G41" s="22">
        <v>72.651434722222206</v>
      </c>
      <c r="H41" s="22"/>
      <c r="I41" s="22"/>
      <c r="J41" s="99">
        <f t="shared" si="12"/>
        <v>309.25302361111108</v>
      </c>
      <c r="K41" s="2"/>
      <c r="L41" s="89" t="s">
        <v>14</v>
      </c>
      <c r="M41" s="78">
        <v>12.3</v>
      </c>
      <c r="N41" s="78">
        <v>11</v>
      </c>
      <c r="O41" s="78">
        <v>8.4</v>
      </c>
      <c r="P41" s="78"/>
      <c r="Q41" s="78"/>
      <c r="R41" s="99">
        <f t="shared" si="13"/>
        <v>31.700000000000003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24.637666666666668</v>
      </c>
      <c r="C42" s="22">
        <v>40.085911111111116</v>
      </c>
      <c r="D42" s="22">
        <v>50.66491111111111</v>
      </c>
      <c r="E42" s="22">
        <v>67.603944444444451</v>
      </c>
      <c r="F42" s="22">
        <v>53.60915555555556</v>
      </c>
      <c r="G42" s="22">
        <v>72.651434722222206</v>
      </c>
      <c r="H42" s="22"/>
      <c r="I42" s="22"/>
      <c r="J42" s="99">
        <f t="shared" si="12"/>
        <v>309.25302361111108</v>
      </c>
      <c r="K42" s="2"/>
      <c r="L42" s="90" t="s">
        <v>15</v>
      </c>
      <c r="M42" s="78">
        <v>12.3</v>
      </c>
      <c r="N42" s="78">
        <v>11</v>
      </c>
      <c r="O42" s="78">
        <v>8.5</v>
      </c>
      <c r="P42" s="78"/>
      <c r="Q42" s="78"/>
      <c r="R42" s="99">
        <f t="shared" si="13"/>
        <v>31.8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24.637666666666668</v>
      </c>
      <c r="C43" s="22">
        <v>40.085911111111116</v>
      </c>
      <c r="D43" s="22">
        <v>50.66491111111111</v>
      </c>
      <c r="E43" s="22">
        <v>67.603944444444451</v>
      </c>
      <c r="F43" s="22">
        <v>53.60915555555556</v>
      </c>
      <c r="G43" s="22">
        <v>72.651434722222206</v>
      </c>
      <c r="H43" s="22"/>
      <c r="I43" s="22"/>
      <c r="J43" s="99">
        <f t="shared" si="12"/>
        <v>309.25302361111108</v>
      </c>
      <c r="K43" s="2"/>
      <c r="L43" s="89" t="s">
        <v>16</v>
      </c>
      <c r="M43" s="78">
        <v>12.3</v>
      </c>
      <c r="N43" s="78">
        <v>11</v>
      </c>
      <c r="O43" s="78">
        <v>8.5</v>
      </c>
      <c r="P43" s="78"/>
      <c r="Q43" s="78"/>
      <c r="R43" s="99">
        <f t="shared" si="13"/>
        <v>31.8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24.637666666666668</v>
      </c>
      <c r="C44" s="78">
        <v>40.085911111111116</v>
      </c>
      <c r="D44" s="78">
        <v>50.66491111111111</v>
      </c>
      <c r="E44" s="78">
        <v>67.603944444444451</v>
      </c>
      <c r="F44" s="78">
        <v>53.60915555555556</v>
      </c>
      <c r="G44" s="78">
        <v>72.651434722222206</v>
      </c>
      <c r="H44" s="78"/>
      <c r="I44" s="78"/>
      <c r="J44" s="99">
        <f t="shared" si="12"/>
        <v>309.25302361111108</v>
      </c>
      <c r="K44" s="2"/>
      <c r="L44" s="90" t="s">
        <v>17</v>
      </c>
      <c r="M44" s="78">
        <v>12.3</v>
      </c>
      <c r="N44" s="78">
        <v>11</v>
      </c>
      <c r="O44" s="78">
        <v>8.5</v>
      </c>
      <c r="P44" s="78"/>
      <c r="Q44" s="78"/>
      <c r="R44" s="99">
        <f t="shared" si="13"/>
        <v>31.8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24.637666666666668</v>
      </c>
      <c r="C45" s="78">
        <v>40.085911111111116</v>
      </c>
      <c r="D45" s="78">
        <v>50.66491111111111</v>
      </c>
      <c r="E45" s="78">
        <v>67.603944444444451</v>
      </c>
      <c r="F45" s="78">
        <v>53.60915555555556</v>
      </c>
      <c r="G45" s="78">
        <v>72.651434722222206</v>
      </c>
      <c r="H45" s="78"/>
      <c r="I45" s="78"/>
      <c r="J45" s="99">
        <f t="shared" si="12"/>
        <v>309.25302361111108</v>
      </c>
      <c r="K45" s="2"/>
      <c r="L45" s="89" t="s">
        <v>18</v>
      </c>
      <c r="M45" s="78">
        <v>12.3</v>
      </c>
      <c r="N45" s="78">
        <v>11.1</v>
      </c>
      <c r="O45" s="78">
        <v>8.5</v>
      </c>
      <c r="P45" s="78"/>
      <c r="Q45" s="78"/>
      <c r="R45" s="99">
        <f t="shared" si="13"/>
        <v>31.9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173.57899999999998</v>
      </c>
      <c r="C46" s="26">
        <f t="shared" si="14"/>
        <v>282.49200000000002</v>
      </c>
      <c r="D46" s="26">
        <f t="shared" si="14"/>
        <v>357.483</v>
      </c>
      <c r="E46" s="26">
        <f t="shared" si="14"/>
        <v>477.60299999999995</v>
      </c>
      <c r="F46" s="26">
        <f t="shared" si="14"/>
        <v>378.42</v>
      </c>
      <c r="G46" s="26">
        <f t="shared" si="14"/>
        <v>512.60649999999998</v>
      </c>
      <c r="H46" s="26">
        <f t="shared" si="14"/>
        <v>0</v>
      </c>
      <c r="I46" s="26">
        <f t="shared" si="14"/>
        <v>0</v>
      </c>
      <c r="J46" s="99">
        <f t="shared" si="12"/>
        <v>2182.1835000000001</v>
      </c>
      <c r="L46" s="76" t="s">
        <v>10</v>
      </c>
      <c r="M46" s="79">
        <f>SUM(M39:M45)</f>
        <v>86.899999999999991</v>
      </c>
      <c r="N46" s="26">
        <f>SUM(N39:N45)</f>
        <v>78.099999999999994</v>
      </c>
      <c r="O46" s="26">
        <f>SUM(O39:O45)</f>
        <v>59.9</v>
      </c>
      <c r="P46" s="26">
        <f>SUM(P39:P45)</f>
        <v>0</v>
      </c>
      <c r="Q46" s="26">
        <f>SUM(Q39:Q45)</f>
        <v>0</v>
      </c>
      <c r="R46" s="99">
        <f t="shared" si="13"/>
        <v>224.9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90.5</v>
      </c>
      <c r="C47" s="29">
        <v>88.5</v>
      </c>
      <c r="D47" s="29">
        <v>87</v>
      </c>
      <c r="E47" s="29">
        <v>85.5</v>
      </c>
      <c r="F47" s="29">
        <v>85</v>
      </c>
      <c r="G47" s="29">
        <v>83.5</v>
      </c>
      <c r="H47" s="29"/>
      <c r="I47" s="29"/>
      <c r="J47" s="100">
        <f>+((J46/J48)/7)*1000</f>
        <v>85.92626791620728</v>
      </c>
      <c r="L47" s="108" t="s">
        <v>19</v>
      </c>
      <c r="M47" s="80">
        <v>90</v>
      </c>
      <c r="N47" s="29">
        <v>90</v>
      </c>
      <c r="O47" s="29">
        <v>90</v>
      </c>
      <c r="P47" s="29"/>
      <c r="Q47" s="29"/>
      <c r="R47" s="100">
        <f>+((R46/R48)/7)*1000</f>
        <v>89.995998399359749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24.637666666666668</v>
      </c>
      <c r="C49" s="37">
        <f t="shared" si="15"/>
        <v>40.085911111111116</v>
      </c>
      <c r="D49" s="37">
        <f t="shared" si="15"/>
        <v>50.66491111111111</v>
      </c>
      <c r="E49" s="37">
        <f t="shared" si="15"/>
        <v>67.603944444444451</v>
      </c>
      <c r="F49" s="37">
        <f t="shared" si="15"/>
        <v>53.60915555555556</v>
      </c>
      <c r="G49" s="37">
        <f t="shared" si="15"/>
        <v>72.651434722222206</v>
      </c>
      <c r="H49" s="37">
        <f t="shared" si="15"/>
        <v>0</v>
      </c>
      <c r="I49" s="37">
        <f t="shared" si="15"/>
        <v>0</v>
      </c>
      <c r="J49" s="102">
        <f>((J46*1000)/J48)/7</f>
        <v>85.92626791620728</v>
      </c>
      <c r="L49" s="93" t="s">
        <v>21</v>
      </c>
      <c r="M49" s="82">
        <f t="shared" ref="M49" si="16">((M48*M47)*7/1000-M39)/6</f>
        <v>12.29</v>
      </c>
      <c r="N49" s="37">
        <f t="shared" ref="N49" si="17">((N48*N47)*7/1000-N39)/6</f>
        <v>11.020000000000001</v>
      </c>
      <c r="O49" s="37">
        <f t="shared" ref="O49" si="18">((O48*O47)*7/1000-O39)/6</f>
        <v>8.4583333333333339</v>
      </c>
      <c r="P49" s="37">
        <f t="shared" ref="P49" si="19">((P48*P47)*7/1000-P39)/6</f>
        <v>0</v>
      </c>
      <c r="Q49" s="37">
        <f t="shared" ref="Q49" si="20">((Q48*Q47)*7/1000-Q39)/6</f>
        <v>0</v>
      </c>
      <c r="R49" s="111">
        <f>((R46*1000)/R48)/7</f>
        <v>89.995998399359749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173.57900000000001</v>
      </c>
      <c r="C50" s="41">
        <f t="shared" si="21"/>
        <v>282.49200000000002</v>
      </c>
      <c r="D50" s="41">
        <f t="shared" si="21"/>
        <v>357.483</v>
      </c>
      <c r="E50" s="41">
        <f t="shared" si="21"/>
        <v>477.60300000000001</v>
      </c>
      <c r="F50" s="41">
        <f t="shared" si="21"/>
        <v>378.42</v>
      </c>
      <c r="G50" s="41">
        <f t="shared" si="21"/>
        <v>512.60649999999998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86.94</v>
      </c>
      <c r="N50" s="41">
        <f>((N48*N47)*7)/1000</f>
        <v>78.12</v>
      </c>
      <c r="O50" s="41">
        <f>((O48*O47)*7)/1000</f>
        <v>59.85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90.5</v>
      </c>
      <c r="C51" s="46">
        <f t="shared" si="22"/>
        <v>88.500000000000014</v>
      </c>
      <c r="D51" s="46">
        <f t="shared" si="22"/>
        <v>87</v>
      </c>
      <c r="E51" s="46">
        <f t="shared" si="22"/>
        <v>85.499999999999986</v>
      </c>
      <c r="F51" s="46">
        <f t="shared" si="22"/>
        <v>84.999999999999986</v>
      </c>
      <c r="G51" s="46">
        <f t="shared" si="22"/>
        <v>83.5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89.95859213250516</v>
      </c>
      <c r="N51" s="46">
        <f>+(N46/N48)/7*1000</f>
        <v>89.976958525345609</v>
      </c>
      <c r="O51" s="46">
        <f>+(O46/O48)/7*1000</f>
        <v>90.075187969924826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1"/>
      <c r="K54" s="34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9" t="s">
        <v>8</v>
      </c>
      <c r="C55" s="340"/>
      <c r="D55" s="340"/>
      <c r="E55" s="340"/>
      <c r="F55" s="33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</v>
      </c>
      <c r="C58" s="78">
        <v>29.1</v>
      </c>
      <c r="D58" s="78">
        <v>31.5</v>
      </c>
      <c r="E58" s="78">
        <v>31.8</v>
      </c>
      <c r="F58" s="78"/>
      <c r="G58" s="99">
        <f t="shared" ref="G58:G65" si="23">SUM(B58:F58)</f>
        <v>121.39999999999999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27.1</v>
      </c>
      <c r="C59" s="78">
        <v>27.2</v>
      </c>
      <c r="D59" s="78">
        <v>29.3</v>
      </c>
      <c r="E59" s="78">
        <v>29.5</v>
      </c>
      <c r="F59" s="78"/>
      <c r="G59" s="99">
        <f t="shared" si="23"/>
        <v>113.1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27.1</v>
      </c>
      <c r="C60" s="78">
        <v>27.3</v>
      </c>
      <c r="D60" s="78">
        <v>29.3</v>
      </c>
      <c r="E60" s="78">
        <v>29.5</v>
      </c>
      <c r="F60" s="78"/>
      <c r="G60" s="99">
        <f t="shared" si="23"/>
        <v>113.2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27.1</v>
      </c>
      <c r="C61" s="78">
        <v>27.3</v>
      </c>
      <c r="D61" s="78">
        <v>29.3</v>
      </c>
      <c r="E61" s="78">
        <v>29.5</v>
      </c>
      <c r="F61" s="78"/>
      <c r="G61" s="99">
        <f t="shared" si="23"/>
        <v>113.2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27.1</v>
      </c>
      <c r="C62" s="78">
        <v>27.3</v>
      </c>
      <c r="D62" s="78">
        <v>29.3</v>
      </c>
      <c r="E62" s="78">
        <v>29.5</v>
      </c>
      <c r="F62" s="78"/>
      <c r="G62" s="99">
        <f t="shared" si="23"/>
        <v>113.2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27.2</v>
      </c>
      <c r="C63" s="78">
        <v>27.3</v>
      </c>
      <c r="D63" s="78">
        <v>29.3</v>
      </c>
      <c r="E63" s="78">
        <v>29.5</v>
      </c>
      <c r="F63" s="78"/>
      <c r="G63" s="99">
        <f t="shared" si="23"/>
        <v>113.3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27.2</v>
      </c>
      <c r="C64" s="78">
        <v>27.3</v>
      </c>
      <c r="D64" s="78">
        <v>29.4</v>
      </c>
      <c r="E64" s="78">
        <v>29.5</v>
      </c>
      <c r="F64" s="78"/>
      <c r="G64" s="99">
        <f t="shared" si="23"/>
        <v>113.4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191.79999999999998</v>
      </c>
      <c r="C65" s="26">
        <f>SUM(C58:C64)</f>
        <v>192.8</v>
      </c>
      <c r="D65" s="26">
        <f>SUM(D58:D64)</f>
        <v>207.4</v>
      </c>
      <c r="E65" s="26">
        <f>SUM(E58:E64)</f>
        <v>208.8</v>
      </c>
      <c r="F65" s="26">
        <f>SUM(F58:F64)</f>
        <v>0</v>
      </c>
      <c r="G65" s="99">
        <f t="shared" si="23"/>
        <v>800.8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94.5</v>
      </c>
      <c r="C66" s="29">
        <v>94</v>
      </c>
      <c r="D66" s="29">
        <v>93.5</v>
      </c>
      <c r="E66" s="29">
        <v>93.5</v>
      </c>
      <c r="F66" s="29"/>
      <c r="G66" s="100">
        <f>+((G65/G67)/7)*1000</f>
        <v>93.847415914684163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((B67*B66)*7/1000-B58)/6</f>
        <v>27.139166666666668</v>
      </c>
      <c r="C68" s="37">
        <f t="shared" ref="C68" si="25">((C67*C66)*7/1000-C58)/6</f>
        <v>27.282333333333337</v>
      </c>
      <c r="D68" s="37">
        <f t="shared" ref="D68" si="26">((D67*D66)*7/1000-D58)/6</f>
        <v>29.329416666666663</v>
      </c>
      <c r="E68" s="37">
        <f t="shared" ref="E68" si="27">((E67*E66)*7/1000-E58)/6</f>
        <v>29.497583333333335</v>
      </c>
      <c r="F68" s="37">
        <f t="shared" ref="F68" si="28">((F67*F66)*7/1000-F58)/6</f>
        <v>0</v>
      </c>
      <c r="G68" s="114">
        <f>((G65*1000)/G67)/7</f>
        <v>93.847415914684163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191.83500000000001</v>
      </c>
      <c r="C69" s="41">
        <f>((C67*C66)*7)/1000</f>
        <v>192.79400000000001</v>
      </c>
      <c r="D69" s="41">
        <f>((D67*D66)*7)/1000</f>
        <v>207.47649999999999</v>
      </c>
      <c r="E69" s="41">
        <f>((E67*E66)*7)/1000</f>
        <v>208.78550000000001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94.482758620689651</v>
      </c>
      <c r="C70" s="46">
        <f>+(C65/C67)/7*1000</f>
        <v>94.002925402242823</v>
      </c>
      <c r="D70" s="46">
        <f>+(D65/D67)/7*1000</f>
        <v>93.465525011266337</v>
      </c>
      <c r="E70" s="46">
        <f>+(E65/E67)/7*1000</f>
        <v>93.506493506493513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D639-83D4-4CF4-8B53-7AFCB8E98757}">
  <dimension ref="A1:AD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1" t="s">
        <v>0</v>
      </c>
      <c r="B3" s="331"/>
      <c r="C3" s="331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"/>
      <c r="Z3" s="2"/>
      <c r="AA3" s="2"/>
      <c r="AB3" s="2"/>
      <c r="AC3" s="2"/>
      <c r="AD3" s="28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7" t="s">
        <v>1</v>
      </c>
      <c r="B9" s="287"/>
      <c r="C9" s="287"/>
      <c r="D9" s="1"/>
      <c r="E9" s="332" t="s">
        <v>2</v>
      </c>
      <c r="F9" s="332"/>
      <c r="G9" s="3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2"/>
      <c r="S9" s="3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7"/>
      <c r="B10" s="287"/>
      <c r="C10" s="28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7" t="s">
        <v>4</v>
      </c>
      <c r="B11" s="287"/>
      <c r="C11" s="287"/>
      <c r="D11" s="1"/>
      <c r="E11" s="288">
        <v>3</v>
      </c>
      <c r="F11" s="1"/>
      <c r="G11" s="1"/>
      <c r="H11" s="1"/>
      <c r="I11" s="1"/>
      <c r="J11" s="1"/>
      <c r="K11" s="333" t="s">
        <v>70</v>
      </c>
      <c r="L11" s="333"/>
      <c r="M11" s="289"/>
      <c r="N11" s="28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7"/>
      <c r="B12" s="287"/>
      <c r="C12" s="287"/>
      <c r="D12" s="1"/>
      <c r="E12" s="5"/>
      <c r="F12" s="1"/>
      <c r="G12" s="1"/>
      <c r="H12" s="1"/>
      <c r="I12" s="1"/>
      <c r="J12" s="1"/>
      <c r="K12" s="289"/>
      <c r="L12" s="289"/>
      <c r="M12" s="289"/>
      <c r="N12" s="28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7"/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1"/>
      <c r="X13" s="1"/>
      <c r="Y13" s="1"/>
    </row>
    <row r="14" spans="1:30" s="3" customFormat="1" ht="27" thickBot="1" x14ac:dyDescent="0.3">
      <c r="A14" s="28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5" t="s">
        <v>8</v>
      </c>
      <c r="C15" s="346"/>
      <c r="D15" s="346"/>
      <c r="E15" s="346"/>
      <c r="F15" s="346"/>
      <c r="G15" s="346"/>
      <c r="H15" s="346"/>
      <c r="I15" s="347"/>
      <c r="J15" s="348" t="s">
        <v>51</v>
      </c>
      <c r="K15" s="349"/>
      <c r="L15" s="349"/>
      <c r="M15" s="350"/>
      <c r="N15" s="353" t="s">
        <v>50</v>
      </c>
      <c r="O15" s="351"/>
      <c r="P15" s="351"/>
      <c r="Q15" s="351"/>
      <c r="R15" s="351"/>
      <c r="S15" s="351"/>
      <c r="T15" s="351"/>
      <c r="U15" s="352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47.5289</v>
      </c>
      <c r="C18" s="78">
        <v>38.862755555555552</v>
      </c>
      <c r="D18" s="22">
        <v>57.69563333333334</v>
      </c>
      <c r="E18" s="22">
        <v>67.315972222222214</v>
      </c>
      <c r="F18" s="22">
        <v>64.978977777777772</v>
      </c>
      <c r="G18" s="22">
        <v>39.307238888888882</v>
      </c>
      <c r="H18" s="22">
        <v>37.177511111111116</v>
      </c>
      <c r="I18" s="22">
        <v>44.173727777777785</v>
      </c>
      <c r="J18" s="21">
        <v>34.170858333333328</v>
      </c>
      <c r="K18" s="22">
        <v>66.158937500000008</v>
      </c>
      <c r="L18" s="22">
        <v>59.307233333333343</v>
      </c>
      <c r="M18" s="23">
        <v>40.989716666666666</v>
      </c>
      <c r="N18" s="21">
        <v>47.760913888888894</v>
      </c>
      <c r="O18" s="78">
        <v>66.705611111111111</v>
      </c>
      <c r="P18" s="22">
        <v>77.783386111111113</v>
      </c>
      <c r="Q18" s="22">
        <v>66.800518055555557</v>
      </c>
      <c r="R18" s="22">
        <v>62.803774999999995</v>
      </c>
      <c r="S18" s="22">
        <v>51.157909722222215</v>
      </c>
      <c r="T18" s="22">
        <v>40.284401388888888</v>
      </c>
      <c r="U18" s="23">
        <v>26.719348611111108</v>
      </c>
      <c r="V18" s="24">
        <f t="shared" ref="V18:V25" si="0">SUM(B18:U18)</f>
        <v>1037.6833263888891</v>
      </c>
      <c r="X18" s="2"/>
      <c r="Y18" s="18"/>
    </row>
    <row r="19" spans="1:30" ht="39.950000000000003" customHeight="1" x14ac:dyDescent="0.25">
      <c r="A19" s="157" t="s">
        <v>13</v>
      </c>
      <c r="B19" s="21">
        <v>47.5289</v>
      </c>
      <c r="C19" s="78">
        <v>38.862755555555552</v>
      </c>
      <c r="D19" s="22">
        <v>57.69563333333334</v>
      </c>
      <c r="E19" s="22">
        <v>67.315972222222214</v>
      </c>
      <c r="F19" s="22">
        <v>64.978977777777772</v>
      </c>
      <c r="G19" s="22">
        <v>39.307238888888882</v>
      </c>
      <c r="H19" s="22">
        <v>37.177511111111116</v>
      </c>
      <c r="I19" s="22">
        <v>44.173727777777785</v>
      </c>
      <c r="J19" s="21">
        <v>34.170858333333328</v>
      </c>
      <c r="K19" s="22">
        <v>66.158937500000008</v>
      </c>
      <c r="L19" s="22">
        <v>59.307233333333343</v>
      </c>
      <c r="M19" s="23">
        <v>40.989716666666666</v>
      </c>
      <c r="N19" s="21">
        <v>47.760913888888894</v>
      </c>
      <c r="O19" s="78">
        <v>66.705611111111111</v>
      </c>
      <c r="P19" s="22">
        <v>77.783386111111113</v>
      </c>
      <c r="Q19" s="22">
        <v>66.800518055555557</v>
      </c>
      <c r="R19" s="22">
        <v>62.803774999999995</v>
      </c>
      <c r="S19" s="22">
        <v>51.157909722222215</v>
      </c>
      <c r="T19" s="22">
        <v>40.284401388888888</v>
      </c>
      <c r="U19" s="23">
        <v>26.719348611111108</v>
      </c>
      <c r="V19" s="24">
        <f t="shared" si="0"/>
        <v>1037.6833263888891</v>
      </c>
      <c r="X19" s="2"/>
      <c r="Y19" s="18"/>
    </row>
    <row r="20" spans="1:30" ht="39.75" customHeight="1" x14ac:dyDescent="0.25">
      <c r="A20" s="156" t="s">
        <v>14</v>
      </c>
      <c r="B20" s="21">
        <v>53.507039999999996</v>
      </c>
      <c r="C20" s="78">
        <v>43.490797777777779</v>
      </c>
      <c r="D20" s="22">
        <v>65.197346666666675</v>
      </c>
      <c r="E20" s="22">
        <v>75.727211111111117</v>
      </c>
      <c r="F20" s="22">
        <v>73.699608888888889</v>
      </c>
      <c r="G20" s="22">
        <v>44.282504444444442</v>
      </c>
      <c r="H20" s="22">
        <v>42.397395555555548</v>
      </c>
      <c r="I20" s="22">
        <v>49.614508888888885</v>
      </c>
      <c r="J20" s="21">
        <v>39.566656666666667</v>
      </c>
      <c r="K20" s="22">
        <v>74.470825000000019</v>
      </c>
      <c r="L20" s="22">
        <v>65.550906666666677</v>
      </c>
      <c r="M20" s="23">
        <v>45.839713333333336</v>
      </c>
      <c r="N20" s="21">
        <v>53.494734444444433</v>
      </c>
      <c r="O20" s="78">
        <v>74.791855555555543</v>
      </c>
      <c r="P20" s="22">
        <v>87.351145555555561</v>
      </c>
      <c r="Q20" s="22">
        <v>75.160592777777765</v>
      </c>
      <c r="R20" s="22">
        <v>70.69729000000001</v>
      </c>
      <c r="S20" s="22">
        <v>57.934036111111119</v>
      </c>
      <c r="T20" s="22">
        <v>46.004239444444437</v>
      </c>
      <c r="U20" s="23">
        <v>30.430260555555556</v>
      </c>
      <c r="V20" s="24">
        <f t="shared" si="0"/>
        <v>1169.2086694444445</v>
      </c>
      <c r="X20" s="2"/>
      <c r="Y20" s="18"/>
    </row>
    <row r="21" spans="1:30" ht="39.950000000000003" customHeight="1" x14ac:dyDescent="0.25">
      <c r="A21" s="157" t="s">
        <v>15</v>
      </c>
      <c r="B21" s="21">
        <v>53.507039999999996</v>
      </c>
      <c r="C21" s="78">
        <v>43.490797777777779</v>
      </c>
      <c r="D21" s="22">
        <v>65.197346666666675</v>
      </c>
      <c r="E21" s="22">
        <v>75.727211111111117</v>
      </c>
      <c r="F21" s="22">
        <v>73.699608888888889</v>
      </c>
      <c r="G21" s="22">
        <v>44.282504444444442</v>
      </c>
      <c r="H21" s="22">
        <v>42.397395555555548</v>
      </c>
      <c r="I21" s="22">
        <v>49.614508888888885</v>
      </c>
      <c r="J21" s="21">
        <v>39.566656666666667</v>
      </c>
      <c r="K21" s="22">
        <v>74.470825000000019</v>
      </c>
      <c r="L21" s="22">
        <v>65.550906666666677</v>
      </c>
      <c r="M21" s="23">
        <v>45.839713333333336</v>
      </c>
      <c r="N21" s="21">
        <v>53.494734444444433</v>
      </c>
      <c r="O21" s="78">
        <v>74.791855555555543</v>
      </c>
      <c r="P21" s="22">
        <v>87.351145555555561</v>
      </c>
      <c r="Q21" s="22">
        <v>75.160592777777765</v>
      </c>
      <c r="R21" s="22">
        <v>70.69729000000001</v>
      </c>
      <c r="S21" s="22">
        <v>57.934036111111119</v>
      </c>
      <c r="T21" s="22">
        <v>46.004239444444437</v>
      </c>
      <c r="U21" s="23">
        <v>30.430260555555556</v>
      </c>
      <c r="V21" s="24">
        <f t="shared" si="0"/>
        <v>1169.2086694444445</v>
      </c>
      <c r="X21" s="2"/>
      <c r="Y21" s="18"/>
    </row>
    <row r="22" spans="1:30" ht="39.950000000000003" customHeight="1" x14ac:dyDescent="0.25">
      <c r="A22" s="156" t="s">
        <v>16</v>
      </c>
      <c r="B22" s="21">
        <v>53.507039999999996</v>
      </c>
      <c r="C22" s="78">
        <v>43.490797777777779</v>
      </c>
      <c r="D22" s="22">
        <v>65.197346666666675</v>
      </c>
      <c r="E22" s="22">
        <v>75.727211111111117</v>
      </c>
      <c r="F22" s="22">
        <v>73.699608888888889</v>
      </c>
      <c r="G22" s="22">
        <v>44.282504444444442</v>
      </c>
      <c r="H22" s="22">
        <v>42.397395555555548</v>
      </c>
      <c r="I22" s="22">
        <v>49.614508888888885</v>
      </c>
      <c r="J22" s="21">
        <v>39.566656666666667</v>
      </c>
      <c r="K22" s="22">
        <v>74.470825000000019</v>
      </c>
      <c r="L22" s="22">
        <v>65.550906666666677</v>
      </c>
      <c r="M22" s="23">
        <v>45.839713333333336</v>
      </c>
      <c r="N22" s="21">
        <v>53.494734444444433</v>
      </c>
      <c r="O22" s="78">
        <v>74.791855555555543</v>
      </c>
      <c r="P22" s="22">
        <v>87.351145555555561</v>
      </c>
      <c r="Q22" s="22">
        <v>75.160592777777765</v>
      </c>
      <c r="R22" s="22">
        <v>70.69729000000001</v>
      </c>
      <c r="S22" s="22">
        <v>57.934036111111119</v>
      </c>
      <c r="T22" s="22">
        <v>46.004239444444437</v>
      </c>
      <c r="U22" s="23">
        <v>30.430260555555556</v>
      </c>
      <c r="V22" s="24">
        <f t="shared" si="0"/>
        <v>1169.2086694444445</v>
      </c>
      <c r="X22" s="2"/>
      <c r="Y22" s="18"/>
    </row>
    <row r="23" spans="1:30" ht="39.950000000000003" customHeight="1" x14ac:dyDescent="0.25">
      <c r="A23" s="157" t="s">
        <v>17</v>
      </c>
      <c r="B23" s="21">
        <v>53.507039999999996</v>
      </c>
      <c r="C23" s="78">
        <v>43.490797777777779</v>
      </c>
      <c r="D23" s="22">
        <v>65.197346666666675</v>
      </c>
      <c r="E23" s="22">
        <v>75.727211111111117</v>
      </c>
      <c r="F23" s="22">
        <v>73.699608888888889</v>
      </c>
      <c r="G23" s="22">
        <v>44.282504444444442</v>
      </c>
      <c r="H23" s="22">
        <v>42.397395555555548</v>
      </c>
      <c r="I23" s="22">
        <v>49.614508888888885</v>
      </c>
      <c r="J23" s="21">
        <v>39.566656666666667</v>
      </c>
      <c r="K23" s="22">
        <v>74.470825000000019</v>
      </c>
      <c r="L23" s="22">
        <v>65.550906666666677</v>
      </c>
      <c r="M23" s="23">
        <v>45.839713333333336</v>
      </c>
      <c r="N23" s="21">
        <v>53.494734444444433</v>
      </c>
      <c r="O23" s="78">
        <v>74.791855555555543</v>
      </c>
      <c r="P23" s="22">
        <v>87.351145555555561</v>
      </c>
      <c r="Q23" s="22">
        <v>75.160592777777765</v>
      </c>
      <c r="R23" s="22">
        <v>70.69729000000001</v>
      </c>
      <c r="S23" s="22">
        <v>57.934036111111119</v>
      </c>
      <c r="T23" s="22">
        <v>46.004239444444437</v>
      </c>
      <c r="U23" s="23">
        <v>30.430260555555556</v>
      </c>
      <c r="V23" s="24">
        <f t="shared" si="0"/>
        <v>1169.2086694444445</v>
      </c>
      <c r="X23" s="2"/>
      <c r="Y23" s="18"/>
    </row>
    <row r="24" spans="1:30" ht="39.950000000000003" customHeight="1" x14ac:dyDescent="0.25">
      <c r="A24" s="156" t="s">
        <v>18</v>
      </c>
      <c r="B24" s="21">
        <v>53.507039999999996</v>
      </c>
      <c r="C24" s="78">
        <v>43.490797777777779</v>
      </c>
      <c r="D24" s="22">
        <v>65.197346666666675</v>
      </c>
      <c r="E24" s="22">
        <v>75.727211111111117</v>
      </c>
      <c r="F24" s="22">
        <v>73.699608888888889</v>
      </c>
      <c r="G24" s="22">
        <v>44.282504444444442</v>
      </c>
      <c r="H24" s="22">
        <v>42.397395555555548</v>
      </c>
      <c r="I24" s="22">
        <v>49.614508888888885</v>
      </c>
      <c r="J24" s="21">
        <v>39.566656666666667</v>
      </c>
      <c r="K24" s="22">
        <v>74.470825000000019</v>
      </c>
      <c r="L24" s="22">
        <v>65.550906666666677</v>
      </c>
      <c r="M24" s="23">
        <v>45.839713333333336</v>
      </c>
      <c r="N24" s="21">
        <v>53.494734444444433</v>
      </c>
      <c r="O24" s="78">
        <v>74.791855555555543</v>
      </c>
      <c r="P24" s="22">
        <v>87.351145555555561</v>
      </c>
      <c r="Q24" s="22">
        <v>75.160592777777765</v>
      </c>
      <c r="R24" s="22">
        <v>70.69729000000001</v>
      </c>
      <c r="S24" s="22">
        <v>57.934036111111119</v>
      </c>
      <c r="T24" s="22">
        <v>46.004239444444437</v>
      </c>
      <c r="U24" s="23">
        <v>30.430260555555556</v>
      </c>
      <c r="V24" s="24">
        <f t="shared" si="0"/>
        <v>1169.2086694444445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362.59300000000002</v>
      </c>
      <c r="C25" s="26">
        <f t="shared" si="1"/>
        <v>295.17949999999996</v>
      </c>
      <c r="D25" s="26">
        <f t="shared" si="1"/>
        <v>441.37800000000004</v>
      </c>
      <c r="E25" s="26">
        <f>SUM(E18:E24)</f>
        <v>513.26800000000003</v>
      </c>
      <c r="F25" s="26">
        <f t="shared" ref="F25:K25" si="2">SUM(F18:F24)</f>
        <v>498.4559999999999</v>
      </c>
      <c r="G25" s="26">
        <f t="shared" si="2"/>
        <v>300.02699999999999</v>
      </c>
      <c r="H25" s="26">
        <f t="shared" si="2"/>
        <v>286.34199999999993</v>
      </c>
      <c r="I25" s="26">
        <f t="shared" si="2"/>
        <v>336.42</v>
      </c>
      <c r="J25" s="25">
        <f t="shared" si="2"/>
        <v>266.17499999999995</v>
      </c>
      <c r="K25" s="26">
        <f t="shared" si="2"/>
        <v>504.67200000000003</v>
      </c>
      <c r="L25" s="26">
        <f>SUM(L18:L24)</f>
        <v>446.36900000000003</v>
      </c>
      <c r="M25" s="27">
        <f t="shared" ref="M25:P25" si="3">SUM(M18:M24)</f>
        <v>311.17800000000005</v>
      </c>
      <c r="N25" s="25">
        <f t="shared" si="3"/>
        <v>362.99549999999988</v>
      </c>
      <c r="O25" s="26">
        <f t="shared" si="3"/>
        <v>507.37049999999999</v>
      </c>
      <c r="P25" s="26">
        <f t="shared" si="3"/>
        <v>592.32249999999999</v>
      </c>
      <c r="Q25" s="26">
        <f>SUM(Q18:Q24)</f>
        <v>509.40399999999994</v>
      </c>
      <c r="R25" s="26">
        <f t="shared" ref="R25:T25" si="4">SUM(R18:R24)</f>
        <v>479.09400000000005</v>
      </c>
      <c r="S25" s="26">
        <f t="shared" si="4"/>
        <v>391.98600000000005</v>
      </c>
      <c r="T25" s="26">
        <f t="shared" si="4"/>
        <v>310.58999999999992</v>
      </c>
      <c r="U25" s="27">
        <f>SUM(U18:U24)</f>
        <v>205.58999999999997</v>
      </c>
      <c r="V25" s="24">
        <f t="shared" si="0"/>
        <v>7921.41</v>
      </c>
    </row>
    <row r="26" spans="1:30" s="2" customFormat="1" ht="36.75" customHeight="1" x14ac:dyDescent="0.25">
      <c r="A26" s="158" t="s">
        <v>19</v>
      </c>
      <c r="B26" s="28">
        <v>93.5</v>
      </c>
      <c r="C26" s="80">
        <v>93.5</v>
      </c>
      <c r="D26" s="29">
        <v>93</v>
      </c>
      <c r="E26" s="29">
        <v>92</v>
      </c>
      <c r="F26" s="29">
        <v>92</v>
      </c>
      <c r="G26" s="29">
        <v>91</v>
      </c>
      <c r="H26" s="29">
        <v>90.5</v>
      </c>
      <c r="I26" s="29">
        <v>90</v>
      </c>
      <c r="J26" s="28">
        <v>97.5</v>
      </c>
      <c r="K26" s="29">
        <v>96</v>
      </c>
      <c r="L26" s="29">
        <v>93.5</v>
      </c>
      <c r="M26" s="30">
        <v>93</v>
      </c>
      <c r="N26" s="28">
        <v>95.5</v>
      </c>
      <c r="O26" s="29">
        <v>94.5</v>
      </c>
      <c r="P26" s="29">
        <v>93.5</v>
      </c>
      <c r="Q26" s="29">
        <v>92</v>
      </c>
      <c r="R26" s="29">
        <v>91.5</v>
      </c>
      <c r="S26" s="29">
        <v>91.5</v>
      </c>
      <c r="T26" s="29">
        <v>90</v>
      </c>
      <c r="U26" s="30">
        <v>89</v>
      </c>
      <c r="V26" s="31">
        <f>+((V25/V27)/7)*1000</f>
        <v>92.748955003688209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451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12201</v>
      </c>
      <c r="W27" s="2">
        <f>((V25*1000)/V27)/7</f>
        <v>92.748955003688224</v>
      </c>
    </row>
    <row r="28" spans="1:30" s="2" customFormat="1" ht="33" customHeight="1" x14ac:dyDescent="0.25">
      <c r="A28" s="160" t="s">
        <v>21</v>
      </c>
      <c r="B28" s="36">
        <f>((B27*B26)*7/1000-B18-B19)/5</f>
        <v>53.507039999999996</v>
      </c>
      <c r="C28" s="37">
        <f t="shared" ref="C28:U28" si="5">((C27*C26)*7/1000-C18-C19)/5</f>
        <v>43.490797777777779</v>
      </c>
      <c r="D28" s="37">
        <f t="shared" si="5"/>
        <v>65.197346666666675</v>
      </c>
      <c r="E28" s="37">
        <f t="shared" si="5"/>
        <v>75.727211111111117</v>
      </c>
      <c r="F28" s="37">
        <f t="shared" si="5"/>
        <v>73.699608888888889</v>
      </c>
      <c r="G28" s="37">
        <f t="shared" si="5"/>
        <v>44.282504444444442</v>
      </c>
      <c r="H28" s="37">
        <f t="shared" si="5"/>
        <v>42.397395555555548</v>
      </c>
      <c r="I28" s="37">
        <f t="shared" si="5"/>
        <v>49.614508888888885</v>
      </c>
      <c r="J28" s="36">
        <f t="shared" si="5"/>
        <v>39.566656666666667</v>
      </c>
      <c r="K28" s="37">
        <f t="shared" si="5"/>
        <v>74.470825000000019</v>
      </c>
      <c r="L28" s="37">
        <f t="shared" si="5"/>
        <v>65.550906666666677</v>
      </c>
      <c r="M28" s="38">
        <f t="shared" si="5"/>
        <v>45.839713333333336</v>
      </c>
      <c r="N28" s="36">
        <f t="shared" si="5"/>
        <v>53.494734444444433</v>
      </c>
      <c r="O28" s="37">
        <f t="shared" si="5"/>
        <v>74.791855555555543</v>
      </c>
      <c r="P28" s="37">
        <f t="shared" si="5"/>
        <v>87.351145555555561</v>
      </c>
      <c r="Q28" s="37">
        <f t="shared" si="5"/>
        <v>75.160592777777765</v>
      </c>
      <c r="R28" s="37">
        <f t="shared" si="5"/>
        <v>70.69729000000001</v>
      </c>
      <c r="S28" s="37">
        <f t="shared" si="5"/>
        <v>57.934036111111119</v>
      </c>
      <c r="T28" s="37">
        <f t="shared" si="5"/>
        <v>46.004239444444437</v>
      </c>
      <c r="U28" s="38">
        <f t="shared" si="5"/>
        <v>30.430260555555556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362.59300000000002</v>
      </c>
      <c r="C29" s="41">
        <f t="shared" si="6"/>
        <v>295.17950000000002</v>
      </c>
      <c r="D29" s="41">
        <f t="shared" si="6"/>
        <v>441.37799999999999</v>
      </c>
      <c r="E29" s="41">
        <f>((E27*E26)*7)/1000</f>
        <v>513.26800000000003</v>
      </c>
      <c r="F29" s="41">
        <f>((F27*F26)*7)/1000</f>
        <v>498.45600000000002</v>
      </c>
      <c r="G29" s="41">
        <f t="shared" ref="G29:J29" si="7">((G27*G26)*7)/1000</f>
        <v>300.02699999999999</v>
      </c>
      <c r="H29" s="41">
        <f t="shared" si="7"/>
        <v>286.34199999999998</v>
      </c>
      <c r="I29" s="41">
        <f t="shared" si="7"/>
        <v>336.42</v>
      </c>
      <c r="J29" s="40">
        <f t="shared" si="7"/>
        <v>266.17500000000001</v>
      </c>
      <c r="K29" s="41">
        <f>((K27*K26)*7)/1000</f>
        <v>504.67200000000003</v>
      </c>
      <c r="L29" s="41">
        <f>((L27*L26)*7)/1000</f>
        <v>446.36900000000003</v>
      </c>
      <c r="M29" s="85">
        <f>((M27*M26)*7)/1000</f>
        <v>311.178</v>
      </c>
      <c r="N29" s="40">
        <f t="shared" ref="N29:U29" si="8">((N27*N26)*7)/1000</f>
        <v>362.99549999999999</v>
      </c>
      <c r="O29" s="41">
        <f t="shared" si="8"/>
        <v>507.37049999999999</v>
      </c>
      <c r="P29" s="41">
        <f t="shared" si="8"/>
        <v>592.32249999999999</v>
      </c>
      <c r="Q29" s="42">
        <f t="shared" si="8"/>
        <v>509.404</v>
      </c>
      <c r="R29" s="42">
        <f t="shared" si="8"/>
        <v>479.09399999999999</v>
      </c>
      <c r="S29" s="42">
        <f t="shared" si="8"/>
        <v>391.98599999999999</v>
      </c>
      <c r="T29" s="42">
        <f t="shared" si="8"/>
        <v>310.58999999999997</v>
      </c>
      <c r="U29" s="43">
        <f t="shared" si="8"/>
        <v>205.59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93.500000000000014</v>
      </c>
      <c r="C30" s="46">
        <f t="shared" si="9"/>
        <v>93.5</v>
      </c>
      <c r="D30" s="46">
        <f t="shared" si="9"/>
        <v>93</v>
      </c>
      <c r="E30" s="46">
        <f>+(E25/E27)/7*1000</f>
        <v>92</v>
      </c>
      <c r="F30" s="46">
        <f t="shared" ref="F30:K30" si="10">+(F25/F27)/7*1000</f>
        <v>91.999999999999986</v>
      </c>
      <c r="G30" s="46">
        <f t="shared" si="10"/>
        <v>91</v>
      </c>
      <c r="H30" s="46">
        <f t="shared" si="10"/>
        <v>90.499999999999986</v>
      </c>
      <c r="I30" s="46">
        <f t="shared" si="10"/>
        <v>90</v>
      </c>
      <c r="J30" s="45">
        <f t="shared" si="10"/>
        <v>97.499999999999986</v>
      </c>
      <c r="K30" s="46">
        <f t="shared" si="10"/>
        <v>96</v>
      </c>
      <c r="L30" s="46">
        <f>+(L25/L27)/7*1000</f>
        <v>93.500000000000014</v>
      </c>
      <c r="M30" s="47">
        <f t="shared" ref="M30:U30" si="11">+(M25/M27)/7*1000</f>
        <v>93.000000000000014</v>
      </c>
      <c r="N30" s="45">
        <f t="shared" si="11"/>
        <v>95.499999999999957</v>
      </c>
      <c r="O30" s="46">
        <f t="shared" si="11"/>
        <v>94.5</v>
      </c>
      <c r="P30" s="46">
        <f t="shared" si="11"/>
        <v>93.5</v>
      </c>
      <c r="Q30" s="46">
        <f t="shared" si="11"/>
        <v>91.999999999999986</v>
      </c>
      <c r="R30" s="46">
        <f t="shared" si="11"/>
        <v>91.500000000000014</v>
      </c>
      <c r="S30" s="46">
        <f t="shared" si="11"/>
        <v>91.500000000000014</v>
      </c>
      <c r="T30" s="46">
        <f t="shared" si="11"/>
        <v>89.999999999999972</v>
      </c>
      <c r="U30" s="47">
        <f t="shared" si="11"/>
        <v>88.999999999999986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9" t="s">
        <v>25</v>
      </c>
      <c r="C36" s="340"/>
      <c r="D36" s="340"/>
      <c r="E36" s="340"/>
      <c r="F36" s="340"/>
      <c r="G36" s="340"/>
      <c r="H36" s="340"/>
      <c r="I36" s="334"/>
      <c r="J36" s="97"/>
      <c r="K36" s="52" t="s">
        <v>26</v>
      </c>
      <c r="L36" s="105"/>
      <c r="M36" s="340" t="s">
        <v>25</v>
      </c>
      <c r="N36" s="340"/>
      <c r="O36" s="340"/>
      <c r="P36" s="340"/>
      <c r="Q36" s="334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24.637666666666668</v>
      </c>
      <c r="C39" s="78">
        <v>40.085911111111116</v>
      </c>
      <c r="D39" s="78">
        <v>50.66491111111111</v>
      </c>
      <c r="E39" s="78">
        <v>67.603944444444451</v>
      </c>
      <c r="F39" s="78">
        <v>53.60915555555556</v>
      </c>
      <c r="G39" s="78">
        <v>72.651434722222206</v>
      </c>
      <c r="H39" s="78"/>
      <c r="I39" s="78"/>
      <c r="J39" s="99">
        <f t="shared" ref="J39:J46" si="12">SUM(B39:I39)</f>
        <v>309.25302361111108</v>
      </c>
      <c r="K39" s="2"/>
      <c r="L39" s="89" t="s">
        <v>12</v>
      </c>
      <c r="M39" s="78">
        <v>12.3</v>
      </c>
      <c r="N39" s="78">
        <v>11.1</v>
      </c>
      <c r="O39" s="78">
        <v>8.5</v>
      </c>
      <c r="P39" s="78"/>
      <c r="Q39" s="78"/>
      <c r="R39" s="99">
        <f t="shared" ref="R39:R46" si="13">SUM(M39:Q39)</f>
        <v>31.9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24.637666666666668</v>
      </c>
      <c r="C40" s="78">
        <v>40.085911111111116</v>
      </c>
      <c r="D40" s="78">
        <v>50.66491111111111</v>
      </c>
      <c r="E40" s="78">
        <v>67.603944444444451</v>
      </c>
      <c r="F40" s="78">
        <v>53.60915555555556</v>
      </c>
      <c r="G40" s="78">
        <v>72.651434722222206</v>
      </c>
      <c r="H40" s="78"/>
      <c r="I40" s="78"/>
      <c r="J40" s="99">
        <f t="shared" si="12"/>
        <v>309.25302361111108</v>
      </c>
      <c r="K40" s="2"/>
      <c r="L40" s="90" t="s">
        <v>13</v>
      </c>
      <c r="M40" s="78">
        <v>12.3</v>
      </c>
      <c r="N40" s="78">
        <v>11.1</v>
      </c>
      <c r="O40" s="78">
        <v>8.5</v>
      </c>
      <c r="P40" s="78"/>
      <c r="Q40" s="78"/>
      <c r="R40" s="99">
        <f t="shared" si="13"/>
        <v>31.9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27.162333333333333</v>
      </c>
      <c r="C41" s="22">
        <v>44.294435555555559</v>
      </c>
      <c r="D41" s="22">
        <v>56.031235555555554</v>
      </c>
      <c r="E41" s="22">
        <v>75.740822222222235</v>
      </c>
      <c r="F41" s="22">
        <v>59.899837777777769</v>
      </c>
      <c r="G41" s="22">
        <v>81.441426111111099</v>
      </c>
      <c r="H41" s="22"/>
      <c r="I41" s="22"/>
      <c r="J41" s="99">
        <f t="shared" si="12"/>
        <v>344.57009055555557</v>
      </c>
      <c r="K41" s="2"/>
      <c r="L41" s="89" t="s">
        <v>14</v>
      </c>
      <c r="M41" s="78">
        <v>13.6</v>
      </c>
      <c r="N41" s="78">
        <v>12.2</v>
      </c>
      <c r="O41" s="78">
        <v>9.3000000000000007</v>
      </c>
      <c r="P41" s="78"/>
      <c r="Q41" s="78"/>
      <c r="R41" s="99">
        <f t="shared" si="13"/>
        <v>35.099999999999994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27.162333333333333</v>
      </c>
      <c r="C42" s="22">
        <v>44.294435555555559</v>
      </c>
      <c r="D42" s="22">
        <v>56.031235555555554</v>
      </c>
      <c r="E42" s="22">
        <v>75.740822222222235</v>
      </c>
      <c r="F42" s="22">
        <v>59.899837777777769</v>
      </c>
      <c r="G42" s="22">
        <v>81.441426111111099</v>
      </c>
      <c r="H42" s="22"/>
      <c r="I42" s="22"/>
      <c r="J42" s="99">
        <f t="shared" si="12"/>
        <v>344.57009055555557</v>
      </c>
      <c r="K42" s="2"/>
      <c r="L42" s="90" t="s">
        <v>15</v>
      </c>
      <c r="M42" s="78">
        <v>13.6</v>
      </c>
      <c r="N42" s="78">
        <v>12.2</v>
      </c>
      <c r="O42" s="78">
        <v>9.3000000000000007</v>
      </c>
      <c r="P42" s="78"/>
      <c r="Q42" s="78"/>
      <c r="R42" s="99">
        <f t="shared" si="13"/>
        <v>35.099999999999994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27.162333333333333</v>
      </c>
      <c r="C43" s="22">
        <v>44.294435555555559</v>
      </c>
      <c r="D43" s="22">
        <v>56.031235555555554</v>
      </c>
      <c r="E43" s="22">
        <v>75.740822222222235</v>
      </c>
      <c r="F43" s="22">
        <v>59.899837777777769</v>
      </c>
      <c r="G43" s="22">
        <v>81.441426111111099</v>
      </c>
      <c r="H43" s="22"/>
      <c r="I43" s="22"/>
      <c r="J43" s="99">
        <f t="shared" si="12"/>
        <v>344.57009055555557</v>
      </c>
      <c r="K43" s="2"/>
      <c r="L43" s="89" t="s">
        <v>16</v>
      </c>
      <c r="M43" s="78">
        <v>13.6</v>
      </c>
      <c r="N43" s="78">
        <v>12.2</v>
      </c>
      <c r="O43" s="78">
        <v>9.3000000000000007</v>
      </c>
      <c r="P43" s="78"/>
      <c r="Q43" s="78"/>
      <c r="R43" s="99">
        <f t="shared" si="13"/>
        <v>35.099999999999994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27.162333333333333</v>
      </c>
      <c r="C44" s="78">
        <v>44.294435555555559</v>
      </c>
      <c r="D44" s="78">
        <v>56.031235555555554</v>
      </c>
      <c r="E44" s="78">
        <v>75.740822222222235</v>
      </c>
      <c r="F44" s="78">
        <v>59.899837777777769</v>
      </c>
      <c r="G44" s="78">
        <v>81.441426111111099</v>
      </c>
      <c r="H44" s="78"/>
      <c r="I44" s="78"/>
      <c r="J44" s="99">
        <f t="shared" si="12"/>
        <v>344.57009055555557</v>
      </c>
      <c r="K44" s="2"/>
      <c r="L44" s="90" t="s">
        <v>17</v>
      </c>
      <c r="M44" s="78">
        <v>13.6</v>
      </c>
      <c r="N44" s="78">
        <v>12.2</v>
      </c>
      <c r="O44" s="78">
        <v>9.3000000000000007</v>
      </c>
      <c r="P44" s="78"/>
      <c r="Q44" s="78"/>
      <c r="R44" s="99">
        <f t="shared" si="13"/>
        <v>35.099999999999994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27.162333333333333</v>
      </c>
      <c r="C45" s="78">
        <v>44.294435555555559</v>
      </c>
      <c r="D45" s="78">
        <v>56.031235555555554</v>
      </c>
      <c r="E45" s="78">
        <v>75.740822222222235</v>
      </c>
      <c r="F45" s="78">
        <v>59.899837777777769</v>
      </c>
      <c r="G45" s="78">
        <v>81.441426111111099</v>
      </c>
      <c r="H45" s="78"/>
      <c r="I45" s="78"/>
      <c r="J45" s="99">
        <f t="shared" si="12"/>
        <v>344.57009055555557</v>
      </c>
      <c r="K45" s="2"/>
      <c r="L45" s="89" t="s">
        <v>18</v>
      </c>
      <c r="M45" s="78">
        <v>13.7</v>
      </c>
      <c r="N45" s="78">
        <v>12.3</v>
      </c>
      <c r="O45" s="78">
        <v>9.3000000000000007</v>
      </c>
      <c r="P45" s="78"/>
      <c r="Q45" s="78"/>
      <c r="R45" s="99">
        <f t="shared" si="13"/>
        <v>35.299999999999997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185.08699999999999</v>
      </c>
      <c r="C46" s="26">
        <f t="shared" si="14"/>
        <v>301.64400000000001</v>
      </c>
      <c r="D46" s="26">
        <f t="shared" si="14"/>
        <v>381.48599999999999</v>
      </c>
      <c r="E46" s="26">
        <f t="shared" si="14"/>
        <v>513.91200000000003</v>
      </c>
      <c r="F46" s="26">
        <f t="shared" si="14"/>
        <v>406.71749999999992</v>
      </c>
      <c r="G46" s="26">
        <f t="shared" si="14"/>
        <v>552.51</v>
      </c>
      <c r="H46" s="26">
        <f t="shared" si="14"/>
        <v>0</v>
      </c>
      <c r="I46" s="26">
        <f t="shared" si="14"/>
        <v>0</v>
      </c>
      <c r="J46" s="99">
        <f t="shared" si="12"/>
        <v>2341.3564999999999</v>
      </c>
      <c r="L46" s="76" t="s">
        <v>10</v>
      </c>
      <c r="M46" s="79">
        <f>SUM(M39:M45)</f>
        <v>92.7</v>
      </c>
      <c r="N46" s="26">
        <f>SUM(N39:N45)</f>
        <v>83.3</v>
      </c>
      <c r="O46" s="26">
        <f>SUM(O39:O45)</f>
        <v>63.5</v>
      </c>
      <c r="P46" s="26">
        <f>SUM(P39:P45)</f>
        <v>0</v>
      </c>
      <c r="Q46" s="26">
        <f>SUM(Q39:Q45)</f>
        <v>0</v>
      </c>
      <c r="R46" s="99">
        <f t="shared" si="13"/>
        <v>239.5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96.5</v>
      </c>
      <c r="C47" s="29">
        <v>94.5</v>
      </c>
      <c r="D47" s="29">
        <v>93</v>
      </c>
      <c r="E47" s="29">
        <v>92</v>
      </c>
      <c r="F47" s="29">
        <v>91.5</v>
      </c>
      <c r="G47" s="29">
        <v>90</v>
      </c>
      <c r="H47" s="29"/>
      <c r="I47" s="29"/>
      <c r="J47" s="100">
        <f>+((J46/J48)/7)*1000</f>
        <v>92.244760066188633</v>
      </c>
      <c r="L47" s="108" t="s">
        <v>19</v>
      </c>
      <c r="M47" s="80">
        <v>96</v>
      </c>
      <c r="N47" s="29">
        <v>96</v>
      </c>
      <c r="O47" s="29">
        <v>95.5</v>
      </c>
      <c r="P47" s="29"/>
      <c r="Q47" s="29"/>
      <c r="R47" s="100">
        <f>+((R46/R48)/7)*1000</f>
        <v>95.838335334133646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635</v>
      </c>
      <c r="G48" s="33">
        <v>877</v>
      </c>
      <c r="H48" s="33"/>
      <c r="I48" s="33"/>
      <c r="J48" s="101">
        <f>SUM(B48:I48)</f>
        <v>3626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27.162333333333333</v>
      </c>
      <c r="C49" s="37">
        <f t="shared" si="15"/>
        <v>44.294435555555559</v>
      </c>
      <c r="D49" s="37">
        <f t="shared" si="15"/>
        <v>56.031235555555554</v>
      </c>
      <c r="E49" s="37">
        <f t="shared" si="15"/>
        <v>75.740822222222235</v>
      </c>
      <c r="F49" s="37">
        <f t="shared" si="15"/>
        <v>59.899837777777769</v>
      </c>
      <c r="G49" s="37">
        <f t="shared" si="15"/>
        <v>81.441426111111099</v>
      </c>
      <c r="H49" s="37">
        <f t="shared" si="15"/>
        <v>0</v>
      </c>
      <c r="I49" s="37">
        <f t="shared" si="15"/>
        <v>0</v>
      </c>
      <c r="J49" s="102">
        <f>((J46*1000)/J48)/7</f>
        <v>92.244760066188633</v>
      </c>
      <c r="L49" s="93" t="s">
        <v>21</v>
      </c>
      <c r="M49" s="82">
        <f t="shared" ref="M49:Q49" si="16">((M48*M47)*7/1000-M39-M40)/5</f>
        <v>13.627200000000002</v>
      </c>
      <c r="N49" s="37">
        <f t="shared" si="16"/>
        <v>12.225600000000002</v>
      </c>
      <c r="O49" s="37">
        <f t="shared" si="16"/>
        <v>9.3015000000000008</v>
      </c>
      <c r="P49" s="37">
        <f t="shared" si="16"/>
        <v>0</v>
      </c>
      <c r="Q49" s="37">
        <f t="shared" si="16"/>
        <v>0</v>
      </c>
      <c r="R49" s="111">
        <f>((R46*1000)/R48)/7</f>
        <v>95.838335334133646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185.08699999999999</v>
      </c>
      <c r="C50" s="41">
        <f t="shared" si="17"/>
        <v>301.64400000000001</v>
      </c>
      <c r="D50" s="41">
        <f t="shared" si="17"/>
        <v>381.48599999999999</v>
      </c>
      <c r="E50" s="41">
        <f t="shared" si="17"/>
        <v>513.91200000000003</v>
      </c>
      <c r="F50" s="41">
        <f t="shared" si="17"/>
        <v>406.71749999999997</v>
      </c>
      <c r="G50" s="41">
        <f t="shared" si="17"/>
        <v>552.51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92.736000000000004</v>
      </c>
      <c r="N50" s="41">
        <f>((N48*N47)*7)/1000</f>
        <v>83.328000000000003</v>
      </c>
      <c r="O50" s="41">
        <f>((O48*O47)*7)/1000</f>
        <v>63.5075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96.5</v>
      </c>
      <c r="C51" s="46">
        <f t="shared" si="18"/>
        <v>94.5</v>
      </c>
      <c r="D51" s="46">
        <f t="shared" si="18"/>
        <v>93</v>
      </c>
      <c r="E51" s="46">
        <f t="shared" si="18"/>
        <v>92</v>
      </c>
      <c r="F51" s="46">
        <f t="shared" si="18"/>
        <v>91.499999999999986</v>
      </c>
      <c r="G51" s="46">
        <f t="shared" si="18"/>
        <v>90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95.962732919254648</v>
      </c>
      <c r="N51" s="46">
        <f>+(N46/N48)/7*1000</f>
        <v>95.967741935483872</v>
      </c>
      <c r="O51" s="46">
        <f>+(O46/O48)/7*1000</f>
        <v>95.488721804511272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1"/>
      <c r="K54" s="34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9" t="s">
        <v>8</v>
      </c>
      <c r="C55" s="340"/>
      <c r="D55" s="340"/>
      <c r="E55" s="340"/>
      <c r="F55" s="33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27.2</v>
      </c>
      <c r="C58" s="78">
        <v>27.3</v>
      </c>
      <c r="D58" s="78">
        <v>29.4</v>
      </c>
      <c r="E58" s="78">
        <v>29.5</v>
      </c>
      <c r="F58" s="78"/>
      <c r="G58" s="99">
        <f t="shared" ref="G58:G65" si="19">SUM(B58:F58)</f>
        <v>113.4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27.2</v>
      </c>
      <c r="C59" s="78">
        <v>27.3</v>
      </c>
      <c r="D59" s="78">
        <v>29.4</v>
      </c>
      <c r="E59" s="78">
        <v>29.5</v>
      </c>
      <c r="F59" s="78"/>
      <c r="G59" s="99">
        <f t="shared" si="19"/>
        <v>113.4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30.1</v>
      </c>
      <c r="C60" s="78">
        <v>30.1</v>
      </c>
      <c r="D60" s="78">
        <v>32.6</v>
      </c>
      <c r="E60" s="78">
        <v>32.6</v>
      </c>
      <c r="F60" s="78"/>
      <c r="G60" s="99">
        <f t="shared" si="19"/>
        <v>125.4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30.1</v>
      </c>
      <c r="C61" s="78">
        <v>30.1</v>
      </c>
      <c r="D61" s="78">
        <v>32.6</v>
      </c>
      <c r="E61" s="78">
        <v>32.6</v>
      </c>
      <c r="F61" s="78"/>
      <c r="G61" s="99">
        <f t="shared" si="19"/>
        <v>125.4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30.1</v>
      </c>
      <c r="C62" s="78">
        <v>30.1</v>
      </c>
      <c r="D62" s="78">
        <v>32.6</v>
      </c>
      <c r="E62" s="78">
        <v>32.6</v>
      </c>
      <c r="F62" s="78"/>
      <c r="G62" s="99">
        <f t="shared" si="19"/>
        <v>125.4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30.1</v>
      </c>
      <c r="C63" s="78">
        <v>30.1</v>
      </c>
      <c r="D63" s="78">
        <v>32.6</v>
      </c>
      <c r="E63" s="78">
        <v>32.6</v>
      </c>
      <c r="F63" s="78"/>
      <c r="G63" s="99">
        <f t="shared" si="19"/>
        <v>125.4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30.1</v>
      </c>
      <c r="D64" s="78">
        <v>32.6</v>
      </c>
      <c r="E64" s="78">
        <v>32.700000000000003</v>
      </c>
      <c r="F64" s="78"/>
      <c r="G64" s="99">
        <f t="shared" si="19"/>
        <v>125.60000000000001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204.99999999999997</v>
      </c>
      <c r="C65" s="26">
        <f>SUM(C58:C64)</f>
        <v>205.1</v>
      </c>
      <c r="D65" s="26">
        <f>SUM(D58:D64)</f>
        <v>221.79999999999998</v>
      </c>
      <c r="E65" s="26">
        <f>SUM(E58:E64)</f>
        <v>222.09999999999997</v>
      </c>
      <c r="F65" s="26">
        <f>SUM(F58:F64)</f>
        <v>0</v>
      </c>
      <c r="G65" s="99">
        <f t="shared" si="19"/>
        <v>854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101</v>
      </c>
      <c r="C66" s="29">
        <v>100</v>
      </c>
      <c r="D66" s="29">
        <v>100</v>
      </c>
      <c r="E66" s="29">
        <v>99.5</v>
      </c>
      <c r="F66" s="29"/>
      <c r="G66" s="100">
        <f>+((G65/G67)/7)*1000</f>
        <v>100.08203445447087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30.126000000000005</v>
      </c>
      <c r="C68" s="37">
        <f t="shared" ref="C68:F68" si="20">((C67*C66)*7/1000-C58-C59)/5</f>
        <v>30.099999999999994</v>
      </c>
      <c r="D68" s="37">
        <f t="shared" si="20"/>
        <v>32.619999999999997</v>
      </c>
      <c r="E68" s="37">
        <f t="shared" si="20"/>
        <v>32.636700000000005</v>
      </c>
      <c r="F68" s="37">
        <f t="shared" si="20"/>
        <v>0</v>
      </c>
      <c r="G68" s="114">
        <f>((G65*1000)/G67)/7</f>
        <v>100.08203445447087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205.03</v>
      </c>
      <c r="C69" s="41">
        <f>((C67*C66)*7)/1000</f>
        <v>205.1</v>
      </c>
      <c r="D69" s="41">
        <f>((D67*D66)*7)/1000</f>
        <v>221.9</v>
      </c>
      <c r="E69" s="41">
        <f>((E67*E66)*7)/1000</f>
        <v>222.18350000000001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100.98522167487683</v>
      </c>
      <c r="C70" s="46">
        <f>+(C65/C67)/7*1000</f>
        <v>99.999999999999986</v>
      </c>
      <c r="D70" s="46">
        <f>+(D65/D67)/7*1000</f>
        <v>99.954934655250099</v>
      </c>
      <c r="E70" s="46">
        <f>+(E65/E67)/7*1000</f>
        <v>99.462606359158059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1" t="s">
        <v>0</v>
      </c>
      <c r="B3" s="331"/>
      <c r="C3" s="331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332" t="s">
        <v>2</v>
      </c>
      <c r="F9" s="332"/>
      <c r="G9" s="3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2"/>
      <c r="S9" s="3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333" t="s">
        <v>52</v>
      </c>
      <c r="L11" s="333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2" t="s">
        <v>8</v>
      </c>
      <c r="C15" s="343"/>
      <c r="D15" s="343"/>
      <c r="E15" s="343"/>
      <c r="F15" s="343"/>
      <c r="G15" s="343"/>
      <c r="H15" s="343"/>
      <c r="I15" s="344"/>
      <c r="J15" s="336" t="s">
        <v>50</v>
      </c>
      <c r="K15" s="337"/>
      <c r="L15" s="337"/>
      <c r="M15" s="337"/>
      <c r="N15" s="337"/>
      <c r="O15" s="337"/>
      <c r="P15" s="337"/>
      <c r="Q15" s="338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4" t="s">
        <v>25</v>
      </c>
      <c r="C36" s="335"/>
      <c r="D36" s="335"/>
      <c r="E36" s="335"/>
      <c r="F36" s="335"/>
      <c r="G36" s="335"/>
      <c r="H36" s="97"/>
      <c r="I36" s="52" t="s">
        <v>26</v>
      </c>
      <c r="J36" s="105"/>
      <c r="K36" s="340" t="s">
        <v>25</v>
      </c>
      <c r="L36" s="340"/>
      <c r="M36" s="340"/>
      <c r="N36" s="340"/>
      <c r="O36" s="334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1"/>
      <c r="K54" s="34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9" t="s">
        <v>8</v>
      </c>
      <c r="C55" s="340"/>
      <c r="D55" s="340"/>
      <c r="E55" s="340"/>
      <c r="F55" s="33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36:G36"/>
    <mergeCell ref="K36:O36"/>
    <mergeCell ref="J54:K54"/>
    <mergeCell ref="B55:F55"/>
    <mergeCell ref="B15:I15"/>
    <mergeCell ref="A3:C3"/>
    <mergeCell ref="E9:G9"/>
    <mergeCell ref="R9:S9"/>
    <mergeCell ref="K11:L11"/>
    <mergeCell ref="J15:Q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3602-4499-4808-8CAC-9750860F4B9F}">
  <dimension ref="A1:AD239"/>
  <sheetViews>
    <sheetView topLeftCell="A39" zoomScale="30" zoomScaleNormal="30" workbookViewId="0">
      <selection activeCell="M48" sqref="M48:O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1" t="s">
        <v>0</v>
      </c>
      <c r="B3" s="331"/>
      <c r="C3" s="331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"/>
      <c r="Z3" s="2"/>
      <c r="AA3" s="2"/>
      <c r="AB3" s="2"/>
      <c r="AC3" s="2"/>
      <c r="AD3" s="29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0" t="s">
        <v>1</v>
      </c>
      <c r="B9" s="290"/>
      <c r="C9" s="290"/>
      <c r="D9" s="1"/>
      <c r="E9" s="332" t="s">
        <v>2</v>
      </c>
      <c r="F9" s="332"/>
      <c r="G9" s="3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2"/>
      <c r="S9" s="3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0"/>
      <c r="B10" s="290"/>
      <c r="C10" s="29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0" t="s">
        <v>4</v>
      </c>
      <c r="B11" s="290"/>
      <c r="C11" s="290"/>
      <c r="D11" s="1"/>
      <c r="E11" s="291">
        <v>3</v>
      </c>
      <c r="F11" s="1"/>
      <c r="G11" s="1"/>
      <c r="H11" s="1"/>
      <c r="I11" s="1"/>
      <c r="J11" s="1"/>
      <c r="K11" s="333" t="s">
        <v>71</v>
      </c>
      <c r="L11" s="333"/>
      <c r="M11" s="292"/>
      <c r="N11" s="29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0"/>
      <c r="B12" s="290"/>
      <c r="C12" s="290"/>
      <c r="D12" s="1"/>
      <c r="E12" s="5"/>
      <c r="F12" s="1"/>
      <c r="G12" s="1"/>
      <c r="H12" s="1"/>
      <c r="I12" s="1"/>
      <c r="J12" s="1"/>
      <c r="K12" s="292"/>
      <c r="L12" s="292"/>
      <c r="M12" s="292"/>
      <c r="N12" s="29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0"/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1"/>
      <c r="X13" s="1"/>
      <c r="Y13" s="1"/>
    </row>
    <row r="14" spans="1:30" s="3" customFormat="1" ht="27" thickBot="1" x14ac:dyDescent="0.3">
      <c r="A14" s="29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5" t="s">
        <v>8</v>
      </c>
      <c r="C15" s="346"/>
      <c r="D15" s="346"/>
      <c r="E15" s="346"/>
      <c r="F15" s="346"/>
      <c r="G15" s="346"/>
      <c r="H15" s="346"/>
      <c r="I15" s="347"/>
      <c r="J15" s="348" t="s">
        <v>51</v>
      </c>
      <c r="K15" s="349"/>
      <c r="L15" s="349"/>
      <c r="M15" s="350"/>
      <c r="N15" s="353" t="s">
        <v>50</v>
      </c>
      <c r="O15" s="351"/>
      <c r="P15" s="351"/>
      <c r="Q15" s="351"/>
      <c r="R15" s="351"/>
      <c r="S15" s="351"/>
      <c r="T15" s="351"/>
      <c r="U15" s="352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53.507039999999996</v>
      </c>
      <c r="C18" s="78">
        <v>43.490797777777779</v>
      </c>
      <c r="D18" s="22">
        <v>65.197346666666675</v>
      </c>
      <c r="E18" s="22">
        <v>75.727211111111117</v>
      </c>
      <c r="F18" s="22">
        <v>73.699608888888889</v>
      </c>
      <c r="G18" s="22">
        <v>44.282504444444442</v>
      </c>
      <c r="H18" s="22">
        <v>42.397395555555548</v>
      </c>
      <c r="I18" s="22">
        <v>49.614508888888885</v>
      </c>
      <c r="J18" s="21">
        <v>39.566656666666667</v>
      </c>
      <c r="K18" s="22">
        <v>74.470825000000019</v>
      </c>
      <c r="L18" s="22">
        <v>65.550906666666677</v>
      </c>
      <c r="M18" s="23">
        <v>45.839713333333336</v>
      </c>
      <c r="N18" s="21">
        <v>53.494734444444433</v>
      </c>
      <c r="O18" s="78">
        <v>74.791855555555543</v>
      </c>
      <c r="P18" s="22">
        <v>87.351145555555561</v>
      </c>
      <c r="Q18" s="22">
        <v>75.160592777777765</v>
      </c>
      <c r="R18" s="22">
        <v>70.69729000000001</v>
      </c>
      <c r="S18" s="22">
        <v>57.934036111111119</v>
      </c>
      <c r="T18" s="22">
        <v>46.004239444444437</v>
      </c>
      <c r="U18" s="23">
        <v>30.430260555555556</v>
      </c>
      <c r="V18" s="24">
        <f t="shared" ref="V18:V25" si="0">SUM(B18:U18)</f>
        <v>1169.2086694444445</v>
      </c>
      <c r="X18" s="2"/>
      <c r="Y18" s="18"/>
    </row>
    <row r="19" spans="1:30" ht="39.950000000000003" customHeight="1" x14ac:dyDescent="0.25">
      <c r="A19" s="157" t="s">
        <v>13</v>
      </c>
      <c r="B19" s="21">
        <v>53.507039999999996</v>
      </c>
      <c r="C19" s="78">
        <v>43.490797777777779</v>
      </c>
      <c r="D19" s="22">
        <v>65.197346666666675</v>
      </c>
      <c r="E19" s="22">
        <v>75.727211111111117</v>
      </c>
      <c r="F19" s="22">
        <v>73.699608888888889</v>
      </c>
      <c r="G19" s="22">
        <v>44.282504444444442</v>
      </c>
      <c r="H19" s="22">
        <v>42.397395555555548</v>
      </c>
      <c r="I19" s="22">
        <v>49.614508888888885</v>
      </c>
      <c r="J19" s="21">
        <v>39.566656666666667</v>
      </c>
      <c r="K19" s="22">
        <v>74.470825000000019</v>
      </c>
      <c r="L19" s="22">
        <v>65.550906666666677</v>
      </c>
      <c r="M19" s="23">
        <v>45.839713333333336</v>
      </c>
      <c r="N19" s="21">
        <v>53.494734444444433</v>
      </c>
      <c r="O19" s="78">
        <v>74.791855555555543</v>
      </c>
      <c r="P19" s="22">
        <v>87.351145555555561</v>
      </c>
      <c r="Q19" s="22">
        <v>75.160592777777765</v>
      </c>
      <c r="R19" s="22">
        <v>70.69729000000001</v>
      </c>
      <c r="S19" s="22">
        <v>57.934036111111119</v>
      </c>
      <c r="T19" s="22">
        <v>46.004239444444437</v>
      </c>
      <c r="U19" s="23">
        <v>30.430260555555556</v>
      </c>
      <c r="V19" s="24">
        <f t="shared" si="0"/>
        <v>1169.2086694444445</v>
      </c>
      <c r="X19" s="2"/>
      <c r="Y19" s="18"/>
    </row>
    <row r="20" spans="1:30" ht="39.75" customHeight="1" x14ac:dyDescent="0.25">
      <c r="A20" s="156" t="s">
        <v>14</v>
      </c>
      <c r="B20" s="21">
        <v>56.157183999999994</v>
      </c>
      <c r="C20" s="78">
        <v>45.603680888888888</v>
      </c>
      <c r="D20" s="22">
        <v>68.366461333333319</v>
      </c>
      <c r="E20" s="22">
        <v>79.615415555555572</v>
      </c>
      <c r="F20" s="22">
        <v>77.254756444444453</v>
      </c>
      <c r="G20" s="22">
        <v>46.578498222222223</v>
      </c>
      <c r="H20" s="22">
        <v>44.422641777777791</v>
      </c>
      <c r="I20" s="22">
        <v>52.67139644444444</v>
      </c>
      <c r="J20" s="21">
        <v>40.957337333333342</v>
      </c>
      <c r="K20" s="22">
        <v>77.693170000000009</v>
      </c>
      <c r="L20" s="22">
        <v>69.25963733333333</v>
      </c>
      <c r="M20" s="23">
        <v>48.249514666666663</v>
      </c>
      <c r="N20" s="21">
        <v>56.142506222222231</v>
      </c>
      <c r="O20" s="78">
        <v>78.537057777777775</v>
      </c>
      <c r="P20" s="22">
        <v>91.75954177777777</v>
      </c>
      <c r="Q20" s="22">
        <v>79.014662888888893</v>
      </c>
      <c r="R20" s="22">
        <v>74.34668400000001</v>
      </c>
      <c r="S20" s="22">
        <v>60.79278555555554</v>
      </c>
      <c r="T20" s="22">
        <v>48.202604222222234</v>
      </c>
      <c r="U20" s="23">
        <v>31.948895777777778</v>
      </c>
      <c r="V20" s="24">
        <f t="shared" si="0"/>
        <v>1227.5744322222222</v>
      </c>
      <c r="X20" s="2"/>
      <c r="Y20" s="18"/>
    </row>
    <row r="21" spans="1:30" ht="39.950000000000003" customHeight="1" x14ac:dyDescent="0.25">
      <c r="A21" s="157" t="s">
        <v>15</v>
      </c>
      <c r="B21" s="21">
        <v>56.157183999999994</v>
      </c>
      <c r="C21" s="78">
        <v>45.603680888888888</v>
      </c>
      <c r="D21" s="22">
        <v>68.366461333333319</v>
      </c>
      <c r="E21" s="22">
        <v>79.615415555555572</v>
      </c>
      <c r="F21" s="22">
        <v>77.254756444444453</v>
      </c>
      <c r="G21" s="22">
        <v>46.578498222222223</v>
      </c>
      <c r="H21" s="22">
        <v>44.422641777777791</v>
      </c>
      <c r="I21" s="22">
        <v>52.67139644444444</v>
      </c>
      <c r="J21" s="21">
        <v>40.957337333333342</v>
      </c>
      <c r="K21" s="22">
        <v>77.693170000000009</v>
      </c>
      <c r="L21" s="22">
        <v>69.25963733333333</v>
      </c>
      <c r="M21" s="23">
        <v>48.249514666666663</v>
      </c>
      <c r="N21" s="21">
        <v>56.142506222222231</v>
      </c>
      <c r="O21" s="78">
        <v>78.537057777777775</v>
      </c>
      <c r="P21" s="22">
        <v>91.75954177777777</v>
      </c>
      <c r="Q21" s="22">
        <v>79.014662888888893</v>
      </c>
      <c r="R21" s="22">
        <v>74.34668400000001</v>
      </c>
      <c r="S21" s="22">
        <v>60.79278555555554</v>
      </c>
      <c r="T21" s="22">
        <v>48.202604222222234</v>
      </c>
      <c r="U21" s="23">
        <v>31.948895777777778</v>
      </c>
      <c r="V21" s="24">
        <f t="shared" si="0"/>
        <v>1227.5744322222222</v>
      </c>
      <c r="X21" s="2"/>
      <c r="Y21" s="18"/>
    </row>
    <row r="22" spans="1:30" ht="39.950000000000003" customHeight="1" x14ac:dyDescent="0.25">
      <c r="A22" s="156" t="s">
        <v>16</v>
      </c>
      <c r="B22" s="21">
        <v>56.157183999999994</v>
      </c>
      <c r="C22" s="78">
        <v>45.603680888888888</v>
      </c>
      <c r="D22" s="22">
        <v>68.366461333333319</v>
      </c>
      <c r="E22" s="22">
        <v>79.615415555555572</v>
      </c>
      <c r="F22" s="22">
        <v>77.254756444444453</v>
      </c>
      <c r="G22" s="22">
        <v>46.578498222222223</v>
      </c>
      <c r="H22" s="22">
        <v>44.422641777777791</v>
      </c>
      <c r="I22" s="22">
        <v>52.67139644444444</v>
      </c>
      <c r="J22" s="21">
        <v>40.957337333333342</v>
      </c>
      <c r="K22" s="22">
        <v>77.693170000000009</v>
      </c>
      <c r="L22" s="22">
        <v>69.25963733333333</v>
      </c>
      <c r="M22" s="23">
        <v>48.249514666666663</v>
      </c>
      <c r="N22" s="21">
        <v>56.142506222222231</v>
      </c>
      <c r="O22" s="78">
        <v>78.537057777777775</v>
      </c>
      <c r="P22" s="22">
        <v>91.75954177777777</v>
      </c>
      <c r="Q22" s="22">
        <v>79.014662888888893</v>
      </c>
      <c r="R22" s="22">
        <v>74.34668400000001</v>
      </c>
      <c r="S22" s="22">
        <v>60.79278555555554</v>
      </c>
      <c r="T22" s="22">
        <v>48.202604222222234</v>
      </c>
      <c r="U22" s="23">
        <v>31.948895777777778</v>
      </c>
      <c r="V22" s="24">
        <f t="shared" si="0"/>
        <v>1227.5744322222222</v>
      </c>
      <c r="X22" s="2"/>
      <c r="Y22" s="18"/>
    </row>
    <row r="23" spans="1:30" ht="39.950000000000003" customHeight="1" x14ac:dyDescent="0.25">
      <c r="A23" s="157" t="s">
        <v>17</v>
      </c>
      <c r="B23" s="21">
        <v>56.157183999999994</v>
      </c>
      <c r="C23" s="78">
        <v>45.603680888888888</v>
      </c>
      <c r="D23" s="22">
        <v>68.366461333333319</v>
      </c>
      <c r="E23" s="22">
        <v>79.615415555555572</v>
      </c>
      <c r="F23" s="22">
        <v>77.254756444444453</v>
      </c>
      <c r="G23" s="22">
        <v>46.578498222222223</v>
      </c>
      <c r="H23" s="22">
        <v>44.422641777777791</v>
      </c>
      <c r="I23" s="22">
        <v>52.67139644444444</v>
      </c>
      <c r="J23" s="21">
        <v>40.957337333333342</v>
      </c>
      <c r="K23" s="22">
        <v>77.693170000000009</v>
      </c>
      <c r="L23" s="22">
        <v>69.25963733333333</v>
      </c>
      <c r="M23" s="23">
        <v>48.249514666666663</v>
      </c>
      <c r="N23" s="21">
        <v>56.142506222222231</v>
      </c>
      <c r="O23" s="78">
        <v>78.537057777777775</v>
      </c>
      <c r="P23" s="22">
        <v>91.75954177777777</v>
      </c>
      <c r="Q23" s="22">
        <v>79.014662888888893</v>
      </c>
      <c r="R23" s="22">
        <v>74.34668400000001</v>
      </c>
      <c r="S23" s="22">
        <v>60.79278555555554</v>
      </c>
      <c r="T23" s="22">
        <v>48.202604222222234</v>
      </c>
      <c r="U23" s="23">
        <v>31.948895777777778</v>
      </c>
      <c r="V23" s="24">
        <f t="shared" si="0"/>
        <v>1227.5744322222222</v>
      </c>
      <c r="X23" s="2"/>
      <c r="Y23" s="18"/>
    </row>
    <row r="24" spans="1:30" ht="39.950000000000003" customHeight="1" x14ac:dyDescent="0.25">
      <c r="A24" s="156" t="s">
        <v>18</v>
      </c>
      <c r="B24" s="21">
        <v>56.157183999999994</v>
      </c>
      <c r="C24" s="78">
        <v>45.603680888888888</v>
      </c>
      <c r="D24" s="22">
        <v>68.366461333333319</v>
      </c>
      <c r="E24" s="22">
        <v>79.615415555555572</v>
      </c>
      <c r="F24" s="22">
        <v>77.254756444444453</v>
      </c>
      <c r="G24" s="22">
        <v>46.578498222222223</v>
      </c>
      <c r="H24" s="22">
        <v>44.422641777777791</v>
      </c>
      <c r="I24" s="22">
        <v>52.67139644444444</v>
      </c>
      <c r="J24" s="21">
        <v>40.957337333333342</v>
      </c>
      <c r="K24" s="22">
        <v>77.693170000000009</v>
      </c>
      <c r="L24" s="22">
        <v>69.25963733333333</v>
      </c>
      <c r="M24" s="23">
        <v>48.249514666666663</v>
      </c>
      <c r="N24" s="21">
        <v>56.142506222222231</v>
      </c>
      <c r="O24" s="78">
        <v>78.537057777777775</v>
      </c>
      <c r="P24" s="22">
        <v>91.75954177777777</v>
      </c>
      <c r="Q24" s="22">
        <v>79.014662888888893</v>
      </c>
      <c r="R24" s="22">
        <v>74.34668400000001</v>
      </c>
      <c r="S24" s="22">
        <v>60.79278555555554</v>
      </c>
      <c r="T24" s="22">
        <v>48.202604222222234</v>
      </c>
      <c r="U24" s="23">
        <v>31.948895777777778</v>
      </c>
      <c r="V24" s="24">
        <f t="shared" si="0"/>
        <v>1227.5744322222222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387.7999999999999</v>
      </c>
      <c r="C25" s="26">
        <f t="shared" si="1"/>
        <v>315.00000000000006</v>
      </c>
      <c r="D25" s="26">
        <f t="shared" si="1"/>
        <v>472.22699999999986</v>
      </c>
      <c r="E25" s="26">
        <f>SUM(E18:E24)</f>
        <v>549.53150000000005</v>
      </c>
      <c r="F25" s="26">
        <f t="shared" ref="F25:K25" si="2">SUM(F18:F24)</f>
        <v>533.67300000000012</v>
      </c>
      <c r="G25" s="26">
        <f t="shared" si="2"/>
        <v>321.45749999999992</v>
      </c>
      <c r="H25" s="26">
        <f t="shared" si="2"/>
        <v>306.90800000000007</v>
      </c>
      <c r="I25" s="26">
        <f t="shared" si="2"/>
        <v>362.58599999999996</v>
      </c>
      <c r="J25" s="25">
        <f t="shared" si="2"/>
        <v>283.92</v>
      </c>
      <c r="K25" s="26">
        <f t="shared" si="2"/>
        <v>537.40750000000003</v>
      </c>
      <c r="L25" s="26">
        <f>SUM(L18:L24)</f>
        <v>477.4</v>
      </c>
      <c r="M25" s="27">
        <f t="shared" ref="M25:P25" si="3">SUM(M18:M24)</f>
        <v>332.92699999999996</v>
      </c>
      <c r="N25" s="25">
        <f t="shared" si="3"/>
        <v>387.702</v>
      </c>
      <c r="O25" s="26">
        <f t="shared" si="3"/>
        <v>542.26899999999989</v>
      </c>
      <c r="P25" s="26">
        <f t="shared" si="3"/>
        <v>633.5</v>
      </c>
      <c r="Q25" s="26">
        <f>SUM(Q18:Q24)</f>
        <v>545.39449999999999</v>
      </c>
      <c r="R25" s="26">
        <f t="shared" ref="R25:T25" si="4">SUM(R18:R24)</f>
        <v>513.12800000000004</v>
      </c>
      <c r="S25" s="26">
        <f t="shared" si="4"/>
        <v>419.83199999999999</v>
      </c>
      <c r="T25" s="26">
        <f t="shared" si="4"/>
        <v>333.02150000000012</v>
      </c>
      <c r="U25" s="27">
        <f>SUM(U18:U24)</f>
        <v>220.60500000000002</v>
      </c>
      <c r="V25" s="24">
        <f t="shared" si="0"/>
        <v>8476.289499999999</v>
      </c>
    </row>
    <row r="26" spans="1:30" s="2" customFormat="1" ht="36.75" customHeight="1" x14ac:dyDescent="0.25">
      <c r="A26" s="158" t="s">
        <v>19</v>
      </c>
      <c r="B26" s="28">
        <v>100</v>
      </c>
      <c r="C26" s="80">
        <v>100</v>
      </c>
      <c r="D26" s="29">
        <v>99.5</v>
      </c>
      <c r="E26" s="29">
        <v>98.5</v>
      </c>
      <c r="F26" s="29">
        <v>98.5</v>
      </c>
      <c r="G26" s="29">
        <v>97.5</v>
      </c>
      <c r="H26" s="29">
        <v>97</v>
      </c>
      <c r="I26" s="29">
        <v>97</v>
      </c>
      <c r="J26" s="28">
        <v>104</v>
      </c>
      <c r="K26" s="29">
        <v>102.5</v>
      </c>
      <c r="L26" s="29">
        <v>100</v>
      </c>
      <c r="M26" s="30">
        <v>99.5</v>
      </c>
      <c r="N26" s="28">
        <v>102</v>
      </c>
      <c r="O26" s="29">
        <v>101</v>
      </c>
      <c r="P26" s="29">
        <v>100</v>
      </c>
      <c r="Q26" s="29">
        <v>98.5</v>
      </c>
      <c r="R26" s="29">
        <v>98</v>
      </c>
      <c r="S26" s="29">
        <v>98</v>
      </c>
      <c r="T26" s="29">
        <v>96.5</v>
      </c>
      <c r="U26" s="30">
        <v>95.5</v>
      </c>
      <c r="V26" s="31">
        <f>+((V25/V27)/7)*1000</f>
        <v>99.270249221183789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99.270249221183775</v>
      </c>
    </row>
    <row r="28" spans="1:30" s="2" customFormat="1" ht="33" customHeight="1" x14ac:dyDescent="0.25">
      <c r="A28" s="160" t="s">
        <v>21</v>
      </c>
      <c r="B28" s="36">
        <f>((B27*B26)*7/1000-B18-B19)/5</f>
        <v>56.157183999999994</v>
      </c>
      <c r="C28" s="37">
        <f t="shared" ref="C28:U28" si="5">((C27*C26)*7/1000-C18-C19)/5</f>
        <v>45.603680888888888</v>
      </c>
      <c r="D28" s="37">
        <f t="shared" si="5"/>
        <v>68.366461333333319</v>
      </c>
      <c r="E28" s="37">
        <f t="shared" si="5"/>
        <v>79.615415555555572</v>
      </c>
      <c r="F28" s="37">
        <f t="shared" si="5"/>
        <v>77.254756444444453</v>
      </c>
      <c r="G28" s="37">
        <f t="shared" si="5"/>
        <v>46.578498222222223</v>
      </c>
      <c r="H28" s="37">
        <f t="shared" si="5"/>
        <v>44.422641777777791</v>
      </c>
      <c r="I28" s="37">
        <f t="shared" si="5"/>
        <v>52.67139644444444</v>
      </c>
      <c r="J28" s="36">
        <f t="shared" si="5"/>
        <v>40.957337333333342</v>
      </c>
      <c r="K28" s="37">
        <f t="shared" si="5"/>
        <v>77.693170000000009</v>
      </c>
      <c r="L28" s="37">
        <f t="shared" si="5"/>
        <v>69.25963733333333</v>
      </c>
      <c r="M28" s="38">
        <f t="shared" si="5"/>
        <v>48.249514666666663</v>
      </c>
      <c r="N28" s="36">
        <f t="shared" si="5"/>
        <v>56.142506222222231</v>
      </c>
      <c r="O28" s="37">
        <f t="shared" si="5"/>
        <v>78.537057777777775</v>
      </c>
      <c r="P28" s="37">
        <f t="shared" si="5"/>
        <v>91.75954177777777</v>
      </c>
      <c r="Q28" s="37">
        <f t="shared" si="5"/>
        <v>79.014662888888893</v>
      </c>
      <c r="R28" s="37">
        <f t="shared" si="5"/>
        <v>74.34668400000001</v>
      </c>
      <c r="S28" s="37">
        <f t="shared" si="5"/>
        <v>60.79278555555554</v>
      </c>
      <c r="T28" s="37">
        <f t="shared" si="5"/>
        <v>48.202604222222234</v>
      </c>
      <c r="U28" s="38">
        <f t="shared" si="5"/>
        <v>31.948895777777778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387.8</v>
      </c>
      <c r="C29" s="41">
        <f t="shared" si="6"/>
        <v>315</v>
      </c>
      <c r="D29" s="41">
        <f t="shared" si="6"/>
        <v>472.22699999999998</v>
      </c>
      <c r="E29" s="41">
        <f>((E27*E26)*7)/1000</f>
        <v>549.53150000000005</v>
      </c>
      <c r="F29" s="41">
        <f>((F27*F26)*7)/1000</f>
        <v>533.673</v>
      </c>
      <c r="G29" s="41">
        <f t="shared" ref="G29:J29" si="7">((G27*G26)*7)/1000</f>
        <v>321.45749999999998</v>
      </c>
      <c r="H29" s="41">
        <f t="shared" si="7"/>
        <v>306.90800000000002</v>
      </c>
      <c r="I29" s="41">
        <f t="shared" si="7"/>
        <v>362.58600000000001</v>
      </c>
      <c r="J29" s="40">
        <f t="shared" si="7"/>
        <v>283.92</v>
      </c>
      <c r="K29" s="41">
        <f>((K27*K26)*7)/1000</f>
        <v>537.40750000000003</v>
      </c>
      <c r="L29" s="41">
        <f>((L27*L26)*7)/1000</f>
        <v>477.4</v>
      </c>
      <c r="M29" s="85">
        <f>((M27*M26)*7)/1000</f>
        <v>332.92700000000002</v>
      </c>
      <c r="N29" s="40">
        <f t="shared" ref="N29:U29" si="8">((N27*N26)*7)/1000</f>
        <v>387.702</v>
      </c>
      <c r="O29" s="41">
        <f t="shared" si="8"/>
        <v>542.26900000000001</v>
      </c>
      <c r="P29" s="41">
        <f t="shared" si="8"/>
        <v>633.5</v>
      </c>
      <c r="Q29" s="42">
        <f t="shared" si="8"/>
        <v>545.39449999999999</v>
      </c>
      <c r="R29" s="42">
        <f t="shared" si="8"/>
        <v>513.12800000000004</v>
      </c>
      <c r="S29" s="42">
        <f t="shared" si="8"/>
        <v>419.83199999999999</v>
      </c>
      <c r="T29" s="42">
        <f t="shared" si="8"/>
        <v>333.0215</v>
      </c>
      <c r="U29" s="43">
        <f t="shared" si="8"/>
        <v>220.60499999999999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99.999999999999972</v>
      </c>
      <c r="C30" s="46">
        <f t="shared" si="9"/>
        <v>100.00000000000001</v>
      </c>
      <c r="D30" s="46">
        <f t="shared" si="9"/>
        <v>99.499999999999957</v>
      </c>
      <c r="E30" s="46">
        <f>+(E25/E27)/7*1000</f>
        <v>98.500000000000014</v>
      </c>
      <c r="F30" s="46">
        <f t="shared" ref="F30:K30" si="10">+(F25/F27)/7*1000</f>
        <v>98.500000000000014</v>
      </c>
      <c r="G30" s="46">
        <f t="shared" si="10"/>
        <v>97.499999999999986</v>
      </c>
      <c r="H30" s="46">
        <f t="shared" si="10"/>
        <v>97.000000000000014</v>
      </c>
      <c r="I30" s="46">
        <f t="shared" si="10"/>
        <v>96.999999999999986</v>
      </c>
      <c r="J30" s="45">
        <f t="shared" si="10"/>
        <v>104.00000000000001</v>
      </c>
      <c r="K30" s="46">
        <f t="shared" si="10"/>
        <v>102.50000000000001</v>
      </c>
      <c r="L30" s="46">
        <f>+(L25/L27)/7*1000</f>
        <v>99.999999999999986</v>
      </c>
      <c r="M30" s="47">
        <f t="shared" ref="M30:U30" si="11">+(M25/M27)/7*1000</f>
        <v>99.499999999999986</v>
      </c>
      <c r="N30" s="45">
        <f t="shared" si="11"/>
        <v>102</v>
      </c>
      <c r="O30" s="46">
        <f t="shared" si="11"/>
        <v>100.99999999999997</v>
      </c>
      <c r="P30" s="46">
        <f t="shared" si="11"/>
        <v>99.999999999999986</v>
      </c>
      <c r="Q30" s="46">
        <f t="shared" si="11"/>
        <v>98.5</v>
      </c>
      <c r="R30" s="46">
        <f t="shared" si="11"/>
        <v>98</v>
      </c>
      <c r="S30" s="46">
        <f t="shared" si="11"/>
        <v>97.999999999999986</v>
      </c>
      <c r="T30" s="46">
        <f t="shared" si="11"/>
        <v>96.500000000000028</v>
      </c>
      <c r="U30" s="47">
        <f t="shared" si="11"/>
        <v>95.500000000000014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9" t="s">
        <v>25</v>
      </c>
      <c r="C36" s="340"/>
      <c r="D36" s="340"/>
      <c r="E36" s="340"/>
      <c r="F36" s="340"/>
      <c r="G36" s="340"/>
      <c r="H36" s="340"/>
      <c r="I36" s="334"/>
      <c r="J36" s="97"/>
      <c r="K36" s="52" t="s">
        <v>26</v>
      </c>
      <c r="L36" s="105"/>
      <c r="M36" s="340" t="s">
        <v>25</v>
      </c>
      <c r="N36" s="340"/>
      <c r="O36" s="340"/>
      <c r="P36" s="340"/>
      <c r="Q36" s="334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27.162333333333333</v>
      </c>
      <c r="C39" s="78">
        <v>44.294435555555559</v>
      </c>
      <c r="D39" s="78">
        <v>56.031235555555554</v>
      </c>
      <c r="E39" s="78">
        <v>75.740822222222235</v>
      </c>
      <c r="F39" s="78">
        <v>59.899837777777769</v>
      </c>
      <c r="G39" s="78">
        <v>81.441426111111099</v>
      </c>
      <c r="H39" s="78"/>
      <c r="I39" s="78"/>
      <c r="J39" s="99">
        <f t="shared" ref="J39:J46" si="12">SUM(B39:I39)</f>
        <v>344.57009055555557</v>
      </c>
      <c r="K39" s="2"/>
      <c r="L39" s="89" t="s">
        <v>12</v>
      </c>
      <c r="M39" s="78">
        <v>13.7</v>
      </c>
      <c r="N39" s="78">
        <v>12.3</v>
      </c>
      <c r="O39" s="78">
        <v>9.3000000000000007</v>
      </c>
      <c r="P39" s="78"/>
      <c r="Q39" s="78"/>
      <c r="R39" s="99">
        <f t="shared" ref="R39:R46" si="13">SUM(M39:Q39)</f>
        <v>35.299999999999997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27.162333333333333</v>
      </c>
      <c r="C40" s="78">
        <v>44.294435555555559</v>
      </c>
      <c r="D40" s="78">
        <v>56.031235555555554</v>
      </c>
      <c r="E40" s="78">
        <v>75.740822222222235</v>
      </c>
      <c r="F40" s="78">
        <v>59.899837777777769</v>
      </c>
      <c r="G40" s="78">
        <v>81.441426111111099</v>
      </c>
      <c r="H40" s="78"/>
      <c r="I40" s="78"/>
      <c r="J40" s="99">
        <f t="shared" si="12"/>
        <v>344.57009055555557</v>
      </c>
      <c r="K40" s="2"/>
      <c r="L40" s="90" t="s">
        <v>13</v>
      </c>
      <c r="M40" s="78">
        <v>13.7</v>
      </c>
      <c r="N40" s="78">
        <v>12.3</v>
      </c>
      <c r="O40" s="78">
        <v>9.3000000000000007</v>
      </c>
      <c r="P40" s="78"/>
      <c r="Q40" s="78"/>
      <c r="R40" s="99">
        <f t="shared" si="13"/>
        <v>35.299999999999997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28.262266666666669</v>
      </c>
      <c r="C41" s="22">
        <v>46.122225777777778</v>
      </c>
      <c r="D41" s="22">
        <v>58.396905777777782</v>
      </c>
      <c r="E41" s="22">
        <v>78.630671111111113</v>
      </c>
      <c r="F41" s="22">
        <v>62.1372648888889</v>
      </c>
      <c r="G41" s="22">
        <v>84.544629555555545</v>
      </c>
      <c r="H41" s="22"/>
      <c r="I41" s="22"/>
      <c r="J41" s="99">
        <f t="shared" si="12"/>
        <v>358.09396377777784</v>
      </c>
      <c r="K41" s="2"/>
      <c r="L41" s="89" t="s">
        <v>14</v>
      </c>
      <c r="M41" s="78">
        <v>14</v>
      </c>
      <c r="N41" s="78">
        <v>12.4</v>
      </c>
      <c r="O41" s="78">
        <v>9.6</v>
      </c>
      <c r="P41" s="78"/>
      <c r="Q41" s="78"/>
      <c r="R41" s="99">
        <f t="shared" si="13"/>
        <v>36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28.262266666666669</v>
      </c>
      <c r="C42" s="22">
        <v>46.122225777777778</v>
      </c>
      <c r="D42" s="22">
        <v>58.396905777777782</v>
      </c>
      <c r="E42" s="22">
        <v>78.630671111111113</v>
      </c>
      <c r="F42" s="22">
        <v>62.1372648888889</v>
      </c>
      <c r="G42" s="22">
        <v>84.544629555555545</v>
      </c>
      <c r="H42" s="22"/>
      <c r="I42" s="22"/>
      <c r="J42" s="99">
        <f t="shared" si="12"/>
        <v>358.09396377777784</v>
      </c>
      <c r="K42" s="2"/>
      <c r="L42" s="90" t="s">
        <v>15</v>
      </c>
      <c r="M42" s="78">
        <v>14</v>
      </c>
      <c r="N42" s="78">
        <v>12.5</v>
      </c>
      <c r="O42" s="78">
        <v>9.6</v>
      </c>
      <c r="P42" s="78"/>
      <c r="Q42" s="78"/>
      <c r="R42" s="99">
        <f t="shared" si="13"/>
        <v>36.1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28.262266666666669</v>
      </c>
      <c r="C43" s="22">
        <v>46.122225777777778</v>
      </c>
      <c r="D43" s="22">
        <v>58.396905777777782</v>
      </c>
      <c r="E43" s="22">
        <v>78.630671111111113</v>
      </c>
      <c r="F43" s="22">
        <v>62.1372648888889</v>
      </c>
      <c r="G43" s="22">
        <v>84.544629555555545</v>
      </c>
      <c r="H43" s="22"/>
      <c r="I43" s="22"/>
      <c r="J43" s="99">
        <f t="shared" si="12"/>
        <v>358.09396377777784</v>
      </c>
      <c r="K43" s="2"/>
      <c r="L43" s="89" t="s">
        <v>16</v>
      </c>
      <c r="M43" s="78">
        <v>14</v>
      </c>
      <c r="N43" s="78">
        <v>12.5</v>
      </c>
      <c r="O43" s="78">
        <v>9.6</v>
      </c>
      <c r="P43" s="78"/>
      <c r="Q43" s="78"/>
      <c r="R43" s="99">
        <f t="shared" si="13"/>
        <v>36.1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28.262266666666669</v>
      </c>
      <c r="C44" s="78">
        <v>46.122225777777778</v>
      </c>
      <c r="D44" s="78">
        <v>58.396905777777782</v>
      </c>
      <c r="E44" s="78">
        <v>78.630671111111113</v>
      </c>
      <c r="F44" s="78">
        <v>62.1372648888889</v>
      </c>
      <c r="G44" s="78">
        <v>84.544629555555545</v>
      </c>
      <c r="H44" s="78"/>
      <c r="I44" s="78"/>
      <c r="J44" s="99">
        <f t="shared" si="12"/>
        <v>358.09396377777784</v>
      </c>
      <c r="K44" s="2"/>
      <c r="L44" s="90" t="s">
        <v>17</v>
      </c>
      <c r="M44" s="78">
        <v>14.1</v>
      </c>
      <c r="N44" s="78">
        <v>12.5</v>
      </c>
      <c r="O44" s="78">
        <v>9.6999999999999993</v>
      </c>
      <c r="P44" s="78"/>
      <c r="Q44" s="78"/>
      <c r="R44" s="99">
        <f t="shared" si="13"/>
        <v>36.299999999999997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28.262266666666669</v>
      </c>
      <c r="C45" s="78">
        <v>46.122225777777778</v>
      </c>
      <c r="D45" s="78">
        <v>58.396905777777782</v>
      </c>
      <c r="E45" s="78">
        <v>78.630671111111113</v>
      </c>
      <c r="F45" s="78">
        <v>62.1372648888889</v>
      </c>
      <c r="G45" s="78">
        <v>84.544629555555545</v>
      </c>
      <c r="H45" s="78"/>
      <c r="I45" s="78"/>
      <c r="J45" s="99">
        <f t="shared" si="12"/>
        <v>358.09396377777784</v>
      </c>
      <c r="K45" s="2"/>
      <c r="L45" s="89" t="s">
        <v>18</v>
      </c>
      <c r="M45" s="78">
        <v>14.1</v>
      </c>
      <c r="N45" s="78">
        <v>12.5</v>
      </c>
      <c r="O45" s="78">
        <v>9.6999999999999993</v>
      </c>
      <c r="P45" s="78"/>
      <c r="Q45" s="78"/>
      <c r="R45" s="99">
        <f t="shared" si="13"/>
        <v>36.299999999999997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195.63600000000002</v>
      </c>
      <c r="C46" s="26">
        <f t="shared" si="14"/>
        <v>319.2</v>
      </c>
      <c r="D46" s="26">
        <f t="shared" si="14"/>
        <v>404.04699999999997</v>
      </c>
      <c r="E46" s="26">
        <f t="shared" si="14"/>
        <v>544.63499999999999</v>
      </c>
      <c r="F46" s="26">
        <f t="shared" si="14"/>
        <v>430.4860000000001</v>
      </c>
      <c r="G46" s="26">
        <f t="shared" si="14"/>
        <v>585.60599999999999</v>
      </c>
      <c r="H46" s="26">
        <f t="shared" si="14"/>
        <v>0</v>
      </c>
      <c r="I46" s="26">
        <f t="shared" si="14"/>
        <v>0</v>
      </c>
      <c r="J46" s="99">
        <f t="shared" si="12"/>
        <v>2479.61</v>
      </c>
      <c r="L46" s="76" t="s">
        <v>10</v>
      </c>
      <c r="M46" s="79">
        <f>SUM(M39:M45)</f>
        <v>97.6</v>
      </c>
      <c r="N46" s="26">
        <f>SUM(N39:N45)</f>
        <v>87</v>
      </c>
      <c r="O46" s="26">
        <f>SUM(O39:O45)</f>
        <v>66.800000000000011</v>
      </c>
      <c r="P46" s="26">
        <f>SUM(P39:P45)</f>
        <v>0</v>
      </c>
      <c r="Q46" s="26">
        <f>SUM(Q39:Q45)</f>
        <v>0</v>
      </c>
      <c r="R46" s="99">
        <f t="shared" si="13"/>
        <v>251.4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102</v>
      </c>
      <c r="C47" s="29">
        <v>100</v>
      </c>
      <c r="D47" s="29">
        <v>98.5</v>
      </c>
      <c r="E47" s="29">
        <v>97.5</v>
      </c>
      <c r="F47" s="29">
        <v>97</v>
      </c>
      <c r="G47" s="29">
        <v>95.5</v>
      </c>
      <c r="H47" s="29"/>
      <c r="I47" s="29"/>
      <c r="J47" s="100">
        <f>+((J46/J48)/7)*1000</f>
        <v>97.745584988962477</v>
      </c>
      <c r="L47" s="108" t="s">
        <v>19</v>
      </c>
      <c r="M47" s="80">
        <v>101</v>
      </c>
      <c r="N47" s="29">
        <v>101</v>
      </c>
      <c r="O47" s="29">
        <v>100.5</v>
      </c>
      <c r="P47" s="29"/>
      <c r="Q47" s="29"/>
      <c r="R47" s="100">
        <f>+((R46/R48)/7)*1000</f>
        <v>100.88282504012842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28.262266666666669</v>
      </c>
      <c r="C49" s="37">
        <f t="shared" si="15"/>
        <v>46.122225777777778</v>
      </c>
      <c r="D49" s="37">
        <f t="shared" si="15"/>
        <v>58.396905777777782</v>
      </c>
      <c r="E49" s="37">
        <f t="shared" si="15"/>
        <v>78.630671111111113</v>
      </c>
      <c r="F49" s="37">
        <f t="shared" si="15"/>
        <v>62.1372648888889</v>
      </c>
      <c r="G49" s="37">
        <f t="shared" si="15"/>
        <v>84.544629555555545</v>
      </c>
      <c r="H49" s="37">
        <f t="shared" si="15"/>
        <v>0</v>
      </c>
      <c r="I49" s="37">
        <f t="shared" si="15"/>
        <v>0</v>
      </c>
      <c r="J49" s="102">
        <f>((J46*1000)/J48)/7</f>
        <v>97.745584988962477</v>
      </c>
      <c r="L49" s="93" t="s">
        <v>21</v>
      </c>
      <c r="M49" s="82">
        <f t="shared" ref="M49:Q49" si="16">((M48*M47)*7/1000-M39-M40)/5</f>
        <v>14.033199999999999</v>
      </c>
      <c r="N49" s="37">
        <f t="shared" si="16"/>
        <v>12.472200000000001</v>
      </c>
      <c r="O49" s="37">
        <f t="shared" si="16"/>
        <v>9.6464999999999996</v>
      </c>
      <c r="P49" s="37">
        <f t="shared" si="16"/>
        <v>0</v>
      </c>
      <c r="Q49" s="37">
        <f t="shared" si="16"/>
        <v>0</v>
      </c>
      <c r="R49" s="111">
        <f>((R46*1000)/R48)/7</f>
        <v>100.88282504012841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195.636</v>
      </c>
      <c r="C50" s="41">
        <f t="shared" si="17"/>
        <v>319.2</v>
      </c>
      <c r="D50" s="41">
        <f t="shared" si="17"/>
        <v>404.04700000000003</v>
      </c>
      <c r="E50" s="41">
        <f t="shared" si="17"/>
        <v>544.63499999999999</v>
      </c>
      <c r="F50" s="41">
        <f t="shared" si="17"/>
        <v>430.48599999999999</v>
      </c>
      <c r="G50" s="41">
        <f t="shared" si="17"/>
        <v>585.60599999999999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97.566000000000003</v>
      </c>
      <c r="N50" s="41">
        <f>((N48*N47)*7)/1000</f>
        <v>86.960999999999999</v>
      </c>
      <c r="O50" s="41">
        <f>((O48*O47)*7)/1000</f>
        <v>66.832499999999996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102.00000000000001</v>
      </c>
      <c r="C51" s="46">
        <f t="shared" si="18"/>
        <v>99.999999999999986</v>
      </c>
      <c r="D51" s="46">
        <f t="shared" si="18"/>
        <v>98.5</v>
      </c>
      <c r="E51" s="46">
        <f t="shared" si="18"/>
        <v>97.5</v>
      </c>
      <c r="F51" s="46">
        <f t="shared" si="18"/>
        <v>97.000000000000014</v>
      </c>
      <c r="G51" s="46">
        <f t="shared" si="18"/>
        <v>95.5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101.0351966873706</v>
      </c>
      <c r="N51" s="46">
        <f>+(N46/N48)/7*1000</f>
        <v>101.04529616724737</v>
      </c>
      <c r="O51" s="46">
        <f>+(O46/O48)/7*1000</f>
        <v>100.45112781954889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1"/>
      <c r="K54" s="34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9" t="s">
        <v>8</v>
      </c>
      <c r="C55" s="340"/>
      <c r="D55" s="340"/>
      <c r="E55" s="340"/>
      <c r="F55" s="33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30.1</v>
      </c>
      <c r="D58" s="78">
        <v>32.6</v>
      </c>
      <c r="E58" s="78">
        <v>32.700000000000003</v>
      </c>
      <c r="F58" s="78"/>
      <c r="G58" s="99">
        <f t="shared" ref="G58:G65" si="19">SUM(B58:F58)</f>
        <v>125.60000000000001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30.1</v>
      </c>
      <c r="D59" s="78">
        <v>32.6</v>
      </c>
      <c r="E59" s="78">
        <v>32.700000000000003</v>
      </c>
      <c r="F59" s="78"/>
      <c r="G59" s="99">
        <f t="shared" si="19"/>
        <v>125.60000000000001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31.3</v>
      </c>
      <c r="C60" s="78">
        <v>31.4</v>
      </c>
      <c r="D60" s="78">
        <v>34</v>
      </c>
      <c r="E60" s="78">
        <v>34.200000000000003</v>
      </c>
      <c r="F60" s="78"/>
      <c r="G60" s="99">
        <f t="shared" si="19"/>
        <v>130.9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31.4</v>
      </c>
      <c r="C61" s="78">
        <v>31.4</v>
      </c>
      <c r="D61" s="78">
        <v>34</v>
      </c>
      <c r="E61" s="78">
        <v>34.299999999999997</v>
      </c>
      <c r="F61" s="78"/>
      <c r="G61" s="99">
        <f t="shared" si="19"/>
        <v>131.1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31.4</v>
      </c>
      <c r="C62" s="78">
        <v>31.4</v>
      </c>
      <c r="D62" s="78">
        <v>34</v>
      </c>
      <c r="E62" s="78">
        <v>34.299999999999997</v>
      </c>
      <c r="F62" s="78"/>
      <c r="G62" s="99">
        <f t="shared" si="19"/>
        <v>131.1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31.4</v>
      </c>
      <c r="C63" s="78">
        <v>31.4</v>
      </c>
      <c r="D63" s="78">
        <v>34</v>
      </c>
      <c r="E63" s="78">
        <v>34.299999999999997</v>
      </c>
      <c r="F63" s="78"/>
      <c r="G63" s="99">
        <f t="shared" si="19"/>
        <v>131.1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31.4</v>
      </c>
      <c r="C64" s="78">
        <v>31.5</v>
      </c>
      <c r="D64" s="78">
        <v>34</v>
      </c>
      <c r="E64" s="78">
        <v>34.299999999999997</v>
      </c>
      <c r="F64" s="78"/>
      <c r="G64" s="99">
        <f t="shared" si="19"/>
        <v>131.19999999999999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217.3</v>
      </c>
      <c r="C65" s="26">
        <f>SUM(C58:C64)</f>
        <v>217.3</v>
      </c>
      <c r="D65" s="26">
        <f>SUM(D58:D64)</f>
        <v>235.2</v>
      </c>
      <c r="E65" s="26">
        <f>SUM(E58:E64)</f>
        <v>236.8</v>
      </c>
      <c r="F65" s="26">
        <f>SUM(F58:F64)</f>
        <v>0</v>
      </c>
      <c r="G65" s="99">
        <f t="shared" si="19"/>
        <v>906.59999999999991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107</v>
      </c>
      <c r="C66" s="29">
        <v>106</v>
      </c>
      <c r="D66" s="29">
        <v>106</v>
      </c>
      <c r="E66" s="29">
        <v>106</v>
      </c>
      <c r="F66" s="29"/>
      <c r="G66" s="100">
        <f>+((G65/G67)/7)*1000</f>
        <v>106.24633774756826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31.362000000000005</v>
      </c>
      <c r="C68" s="37">
        <f t="shared" ref="C68:F68" si="20">((C67*C66)*7/1000-C58-C59)/5</f>
        <v>31.441200000000002</v>
      </c>
      <c r="D68" s="37">
        <f t="shared" si="20"/>
        <v>34.002800000000001</v>
      </c>
      <c r="E68" s="37">
        <f t="shared" si="20"/>
        <v>34.259599999999999</v>
      </c>
      <c r="F68" s="37">
        <f t="shared" si="20"/>
        <v>0</v>
      </c>
      <c r="G68" s="114">
        <f>((G65*1000)/G67)/7</f>
        <v>106.24633774756826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217.21</v>
      </c>
      <c r="C69" s="41">
        <f>((C67*C66)*7)/1000</f>
        <v>217.40600000000001</v>
      </c>
      <c r="D69" s="41">
        <f>((D67*D66)*7)/1000</f>
        <v>235.214</v>
      </c>
      <c r="E69" s="41">
        <f>((E67*E66)*7)/1000</f>
        <v>236.69800000000001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107.04433497536947</v>
      </c>
      <c r="C70" s="46">
        <f>+(C65/C67)/7*1000</f>
        <v>105.9483178937104</v>
      </c>
      <c r="D70" s="46">
        <f>+(D65/D67)/7*1000</f>
        <v>105.99369085173501</v>
      </c>
      <c r="E70" s="46">
        <f>+(E65/E67)/7*1000</f>
        <v>106.04567845947156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9F87D-883D-41BA-B7F5-A3F66B6E1E6B}">
  <dimension ref="A1:AD239"/>
  <sheetViews>
    <sheetView topLeftCell="A25" zoomScale="30" zoomScaleNormal="30" workbookViewId="0">
      <selection activeCell="J45" sqref="J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1" t="s">
        <v>0</v>
      </c>
      <c r="B3" s="331"/>
      <c r="C3" s="331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"/>
      <c r="Z3" s="2"/>
      <c r="AA3" s="2"/>
      <c r="AB3" s="2"/>
      <c r="AC3" s="2"/>
      <c r="AD3" s="29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3" t="s">
        <v>1</v>
      </c>
      <c r="B9" s="293"/>
      <c r="C9" s="293"/>
      <c r="D9" s="1"/>
      <c r="E9" s="332" t="s">
        <v>2</v>
      </c>
      <c r="F9" s="332"/>
      <c r="G9" s="3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2"/>
      <c r="S9" s="3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3"/>
      <c r="B10" s="293"/>
      <c r="C10" s="29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3" t="s">
        <v>4</v>
      </c>
      <c r="B11" s="293"/>
      <c r="C11" s="293"/>
      <c r="D11" s="1"/>
      <c r="E11" s="294">
        <v>3</v>
      </c>
      <c r="F11" s="1"/>
      <c r="G11" s="1"/>
      <c r="H11" s="1"/>
      <c r="I11" s="1"/>
      <c r="J11" s="1"/>
      <c r="K11" s="333" t="s">
        <v>72</v>
      </c>
      <c r="L11" s="333"/>
      <c r="M11" s="295"/>
      <c r="N11" s="29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3"/>
      <c r="B12" s="293"/>
      <c r="C12" s="293"/>
      <c r="D12" s="1"/>
      <c r="E12" s="5"/>
      <c r="F12" s="1"/>
      <c r="G12" s="1"/>
      <c r="H12" s="1"/>
      <c r="I12" s="1"/>
      <c r="J12" s="1"/>
      <c r="K12" s="295"/>
      <c r="L12" s="295"/>
      <c r="M12" s="295"/>
      <c r="N12" s="29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3"/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5"/>
      <c r="M13" s="295"/>
      <c r="N13" s="295"/>
      <c r="O13" s="295"/>
      <c r="P13" s="295"/>
      <c r="Q13" s="295"/>
      <c r="R13" s="295"/>
      <c r="S13" s="295"/>
      <c r="T13" s="295"/>
      <c r="U13" s="295"/>
      <c r="V13" s="295"/>
      <c r="W13" s="1"/>
      <c r="X13" s="1"/>
      <c r="Y13" s="1"/>
    </row>
    <row r="14" spans="1:30" s="3" customFormat="1" ht="27" thickBot="1" x14ac:dyDescent="0.3">
      <c r="A14" s="29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5" t="s">
        <v>8</v>
      </c>
      <c r="C15" s="346"/>
      <c r="D15" s="346"/>
      <c r="E15" s="346"/>
      <c r="F15" s="346"/>
      <c r="G15" s="346"/>
      <c r="H15" s="346"/>
      <c r="I15" s="347"/>
      <c r="J15" s="348" t="s">
        <v>51</v>
      </c>
      <c r="K15" s="349"/>
      <c r="L15" s="349"/>
      <c r="M15" s="350"/>
      <c r="N15" s="353" t="s">
        <v>50</v>
      </c>
      <c r="O15" s="351"/>
      <c r="P15" s="351"/>
      <c r="Q15" s="351"/>
      <c r="R15" s="351"/>
      <c r="S15" s="351"/>
      <c r="T15" s="351"/>
      <c r="U15" s="352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56.157183999999994</v>
      </c>
      <c r="C18" s="78">
        <v>45.603680888888888</v>
      </c>
      <c r="D18" s="22">
        <v>68.366461333333319</v>
      </c>
      <c r="E18" s="22">
        <v>79.615415555555572</v>
      </c>
      <c r="F18" s="22">
        <v>77.254756444444453</v>
      </c>
      <c r="G18" s="22">
        <v>46.578498222222223</v>
      </c>
      <c r="H18" s="22">
        <v>44.422641777777791</v>
      </c>
      <c r="I18" s="22">
        <v>52.67139644444444</v>
      </c>
      <c r="J18" s="21">
        <v>40.957337333333342</v>
      </c>
      <c r="K18" s="22">
        <v>77.693170000000009</v>
      </c>
      <c r="L18" s="22">
        <v>69.25963733333333</v>
      </c>
      <c r="M18" s="23">
        <v>48.249514666666663</v>
      </c>
      <c r="N18" s="21">
        <v>56.142506222222231</v>
      </c>
      <c r="O18" s="78">
        <v>78.537057777777775</v>
      </c>
      <c r="P18" s="22">
        <v>91.75954177777777</v>
      </c>
      <c r="Q18" s="22">
        <v>79.014662888888893</v>
      </c>
      <c r="R18" s="22">
        <v>74.34668400000001</v>
      </c>
      <c r="S18" s="22">
        <v>60.79278555555554</v>
      </c>
      <c r="T18" s="22">
        <v>48.202604222222234</v>
      </c>
      <c r="U18" s="23">
        <v>31.948895777777778</v>
      </c>
      <c r="V18" s="24">
        <f t="shared" ref="V18:V25" si="0">SUM(B18:U18)</f>
        <v>1227.5744322222222</v>
      </c>
      <c r="X18" s="2"/>
      <c r="Y18" s="18"/>
    </row>
    <row r="19" spans="1:30" ht="39.950000000000003" customHeight="1" x14ac:dyDescent="0.25">
      <c r="A19" s="157" t="s">
        <v>13</v>
      </c>
      <c r="B19" s="21">
        <v>56.157183999999994</v>
      </c>
      <c r="C19" s="78">
        <v>45.603680888888888</v>
      </c>
      <c r="D19" s="22">
        <v>68.366461333333319</v>
      </c>
      <c r="E19" s="22">
        <v>79.615415555555572</v>
      </c>
      <c r="F19" s="22">
        <v>77.254756444444453</v>
      </c>
      <c r="G19" s="22">
        <v>46.578498222222223</v>
      </c>
      <c r="H19" s="22">
        <v>44.422641777777791</v>
      </c>
      <c r="I19" s="22">
        <v>52.67139644444444</v>
      </c>
      <c r="J19" s="21">
        <v>40.957337333333342</v>
      </c>
      <c r="K19" s="22">
        <v>77.693170000000009</v>
      </c>
      <c r="L19" s="22">
        <v>69.25963733333333</v>
      </c>
      <c r="M19" s="23">
        <v>48.249514666666663</v>
      </c>
      <c r="N19" s="21">
        <v>56.142506222222231</v>
      </c>
      <c r="O19" s="78">
        <v>78.537057777777775</v>
      </c>
      <c r="P19" s="22">
        <v>91.75954177777777</v>
      </c>
      <c r="Q19" s="22">
        <v>79.014662888888893</v>
      </c>
      <c r="R19" s="22">
        <v>74.34668400000001</v>
      </c>
      <c r="S19" s="22">
        <v>60.79278555555554</v>
      </c>
      <c r="T19" s="22">
        <v>48.202604222222234</v>
      </c>
      <c r="U19" s="23">
        <v>31.948895777777778</v>
      </c>
      <c r="V19" s="24">
        <f t="shared" si="0"/>
        <v>1227.5744322222222</v>
      </c>
      <c r="X19" s="2"/>
      <c r="Y19" s="18"/>
    </row>
    <row r="20" spans="1:30" ht="39.75" customHeight="1" x14ac:dyDescent="0.25">
      <c r="A20" s="156" t="s">
        <v>14</v>
      </c>
      <c r="B20" s="21">
        <v>58.975126400000008</v>
      </c>
      <c r="C20" s="78">
        <v>47.90852764444444</v>
      </c>
      <c r="D20" s="22">
        <v>71.844815466666688</v>
      </c>
      <c r="E20" s="22">
        <v>83.639133777777786</v>
      </c>
      <c r="F20" s="22">
        <v>81.250697422222217</v>
      </c>
      <c r="G20" s="22">
        <v>48.957100711111117</v>
      </c>
      <c r="H20" s="22">
        <v>47.092943288888883</v>
      </c>
      <c r="I20" s="22">
        <v>55.186641422222223</v>
      </c>
      <c r="J20" s="21">
        <v>42.858065066666668</v>
      </c>
      <c r="K20" s="22">
        <v>81.647231999999988</v>
      </c>
      <c r="L20" s="22">
        <v>72.550145066666659</v>
      </c>
      <c r="M20" s="23">
        <v>50.296994133333335</v>
      </c>
      <c r="N20" s="21">
        <v>58.504297511111119</v>
      </c>
      <c r="O20" s="78">
        <v>81.871076888888894</v>
      </c>
      <c r="P20" s="22">
        <v>96.331183288888894</v>
      </c>
      <c r="Q20" s="22">
        <v>82.456334844444456</v>
      </c>
      <c r="R20" s="22">
        <v>77.599326400000024</v>
      </c>
      <c r="S20" s="22">
        <v>63.933285777777783</v>
      </c>
      <c r="T20" s="22">
        <v>50.774258311111097</v>
      </c>
      <c r="U20" s="23">
        <v>33.420441688888886</v>
      </c>
      <c r="V20" s="24">
        <f t="shared" si="0"/>
        <v>1287.0976271111113</v>
      </c>
      <c r="X20" s="2"/>
      <c r="Y20" s="18"/>
    </row>
    <row r="21" spans="1:30" ht="39.950000000000003" customHeight="1" x14ac:dyDescent="0.25">
      <c r="A21" s="157" t="s">
        <v>15</v>
      </c>
      <c r="B21" s="21">
        <v>58.975126400000008</v>
      </c>
      <c r="C21" s="78">
        <v>47.90852764444444</v>
      </c>
      <c r="D21" s="22">
        <v>71.844815466666688</v>
      </c>
      <c r="E21" s="22">
        <v>83.639133777777786</v>
      </c>
      <c r="F21" s="22">
        <v>81.250697422222217</v>
      </c>
      <c r="G21" s="22">
        <v>48.957100711111117</v>
      </c>
      <c r="H21" s="22">
        <v>47.092943288888883</v>
      </c>
      <c r="I21" s="22">
        <v>55.186641422222223</v>
      </c>
      <c r="J21" s="21">
        <v>42.858065066666668</v>
      </c>
      <c r="K21" s="22">
        <v>81.647231999999988</v>
      </c>
      <c r="L21" s="22">
        <v>72.550145066666659</v>
      </c>
      <c r="M21" s="23">
        <v>50.296994133333335</v>
      </c>
      <c r="N21" s="21">
        <v>58.504297511111119</v>
      </c>
      <c r="O21" s="78">
        <v>81.871076888888894</v>
      </c>
      <c r="P21" s="22">
        <v>96.331183288888894</v>
      </c>
      <c r="Q21" s="22">
        <v>82.456334844444456</v>
      </c>
      <c r="R21" s="22">
        <v>77.599326400000024</v>
      </c>
      <c r="S21" s="22">
        <v>63.933285777777783</v>
      </c>
      <c r="T21" s="22">
        <v>50.774258311111097</v>
      </c>
      <c r="U21" s="23">
        <v>33.420441688888886</v>
      </c>
      <c r="V21" s="24">
        <f t="shared" si="0"/>
        <v>1287.0976271111113</v>
      </c>
      <c r="X21" s="2"/>
      <c r="Y21" s="18"/>
    </row>
    <row r="22" spans="1:30" ht="39.950000000000003" customHeight="1" x14ac:dyDescent="0.25">
      <c r="A22" s="156" t="s">
        <v>16</v>
      </c>
      <c r="B22" s="21">
        <v>58.975126400000008</v>
      </c>
      <c r="C22" s="78">
        <v>47.90852764444444</v>
      </c>
      <c r="D22" s="22">
        <v>71.844815466666688</v>
      </c>
      <c r="E22" s="22">
        <v>83.639133777777786</v>
      </c>
      <c r="F22" s="22">
        <v>81.250697422222217</v>
      </c>
      <c r="G22" s="22">
        <v>48.957100711111117</v>
      </c>
      <c r="H22" s="22">
        <v>47.092943288888883</v>
      </c>
      <c r="I22" s="22">
        <v>55.186641422222223</v>
      </c>
      <c r="J22" s="21">
        <v>42.858065066666668</v>
      </c>
      <c r="K22" s="22">
        <v>81.647231999999988</v>
      </c>
      <c r="L22" s="22">
        <v>72.550145066666659</v>
      </c>
      <c r="M22" s="23">
        <v>50.296994133333335</v>
      </c>
      <c r="N22" s="21">
        <v>58.504297511111119</v>
      </c>
      <c r="O22" s="78">
        <v>81.871076888888894</v>
      </c>
      <c r="P22" s="22">
        <v>96.331183288888894</v>
      </c>
      <c r="Q22" s="22">
        <v>82.456334844444456</v>
      </c>
      <c r="R22" s="22">
        <v>77.599326400000024</v>
      </c>
      <c r="S22" s="22">
        <v>63.933285777777783</v>
      </c>
      <c r="T22" s="22">
        <v>50.774258311111097</v>
      </c>
      <c r="U22" s="23">
        <v>33.420441688888886</v>
      </c>
      <c r="V22" s="24">
        <f t="shared" si="0"/>
        <v>1287.0976271111113</v>
      </c>
      <c r="X22" s="2"/>
      <c r="Y22" s="18"/>
    </row>
    <row r="23" spans="1:30" ht="39.950000000000003" customHeight="1" x14ac:dyDescent="0.25">
      <c r="A23" s="157" t="s">
        <v>17</v>
      </c>
      <c r="B23" s="21">
        <v>58.975126400000008</v>
      </c>
      <c r="C23" s="78">
        <v>47.90852764444444</v>
      </c>
      <c r="D23" s="22">
        <v>71.844815466666688</v>
      </c>
      <c r="E23" s="22">
        <v>83.639133777777786</v>
      </c>
      <c r="F23" s="22">
        <v>81.250697422222217</v>
      </c>
      <c r="G23" s="22">
        <v>48.957100711111117</v>
      </c>
      <c r="H23" s="22">
        <v>47.092943288888883</v>
      </c>
      <c r="I23" s="22">
        <v>55.186641422222223</v>
      </c>
      <c r="J23" s="21">
        <v>42.858065066666668</v>
      </c>
      <c r="K23" s="22">
        <v>81.647231999999988</v>
      </c>
      <c r="L23" s="22">
        <v>72.550145066666659</v>
      </c>
      <c r="M23" s="23">
        <v>50.296994133333335</v>
      </c>
      <c r="N23" s="21">
        <v>58.504297511111119</v>
      </c>
      <c r="O23" s="78">
        <v>81.871076888888894</v>
      </c>
      <c r="P23" s="22">
        <v>96.331183288888894</v>
      </c>
      <c r="Q23" s="22">
        <v>82.456334844444456</v>
      </c>
      <c r="R23" s="22">
        <v>77.599326400000024</v>
      </c>
      <c r="S23" s="22">
        <v>63.933285777777783</v>
      </c>
      <c r="T23" s="22">
        <v>50.774258311111097</v>
      </c>
      <c r="U23" s="23">
        <v>33.420441688888886</v>
      </c>
      <c r="V23" s="24">
        <f t="shared" si="0"/>
        <v>1287.0976271111113</v>
      </c>
      <c r="X23" s="2"/>
      <c r="Y23" s="18"/>
    </row>
    <row r="24" spans="1:30" ht="39.950000000000003" customHeight="1" x14ac:dyDescent="0.25">
      <c r="A24" s="156" t="s">
        <v>18</v>
      </c>
      <c r="B24" s="21">
        <v>58.975126400000008</v>
      </c>
      <c r="C24" s="78">
        <v>47.90852764444444</v>
      </c>
      <c r="D24" s="22">
        <v>71.844815466666688</v>
      </c>
      <c r="E24" s="22">
        <v>83.639133777777786</v>
      </c>
      <c r="F24" s="22">
        <v>81.250697422222217</v>
      </c>
      <c r="G24" s="22">
        <v>48.957100711111117</v>
      </c>
      <c r="H24" s="22">
        <v>47.092943288888883</v>
      </c>
      <c r="I24" s="22">
        <v>55.186641422222223</v>
      </c>
      <c r="J24" s="21">
        <v>42.858065066666668</v>
      </c>
      <c r="K24" s="22">
        <v>81.647231999999988</v>
      </c>
      <c r="L24" s="22">
        <v>72.550145066666659</v>
      </c>
      <c r="M24" s="23">
        <v>50.296994133333335</v>
      </c>
      <c r="N24" s="21">
        <v>58.504297511111119</v>
      </c>
      <c r="O24" s="78">
        <v>81.871076888888894</v>
      </c>
      <c r="P24" s="22">
        <v>96.331183288888894</v>
      </c>
      <c r="Q24" s="22">
        <v>82.456334844444456</v>
      </c>
      <c r="R24" s="22">
        <v>77.599326400000024</v>
      </c>
      <c r="S24" s="22">
        <v>63.933285777777783</v>
      </c>
      <c r="T24" s="22">
        <v>50.774258311111097</v>
      </c>
      <c r="U24" s="23">
        <v>33.420441688888886</v>
      </c>
      <c r="V24" s="24">
        <f t="shared" si="0"/>
        <v>1287.0976271111113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407.19000000000005</v>
      </c>
      <c r="C25" s="26">
        <f t="shared" si="1"/>
        <v>330.75</v>
      </c>
      <c r="D25" s="26">
        <f t="shared" si="1"/>
        <v>495.95699999999999</v>
      </c>
      <c r="E25" s="26">
        <f>SUM(E18:E24)</f>
        <v>577.42650000000003</v>
      </c>
      <c r="F25" s="26">
        <f t="shared" ref="F25:K25" si="2">SUM(F18:F24)</f>
        <v>560.76300000000003</v>
      </c>
      <c r="G25" s="26">
        <f t="shared" si="2"/>
        <v>337.94250000000005</v>
      </c>
      <c r="H25" s="26">
        <f t="shared" si="2"/>
        <v>324.31</v>
      </c>
      <c r="I25" s="26">
        <f t="shared" si="2"/>
        <v>381.27600000000007</v>
      </c>
      <c r="J25" s="25">
        <f t="shared" si="2"/>
        <v>296.20499999999998</v>
      </c>
      <c r="K25" s="26">
        <f t="shared" si="2"/>
        <v>563.62249999999995</v>
      </c>
      <c r="L25" s="26">
        <f>SUM(L18:L24)</f>
        <v>501.27</v>
      </c>
      <c r="M25" s="27">
        <f t="shared" ref="M25:P25" si="3">SUM(M18:M24)</f>
        <v>347.98399999999998</v>
      </c>
      <c r="N25" s="25">
        <f t="shared" si="3"/>
        <v>404.80650000000009</v>
      </c>
      <c r="O25" s="26">
        <f t="shared" si="3"/>
        <v>566.42949999999996</v>
      </c>
      <c r="P25" s="26">
        <f t="shared" si="3"/>
        <v>665.17499999999995</v>
      </c>
      <c r="Q25" s="26">
        <f>SUM(Q18:Q24)</f>
        <v>570.31100000000004</v>
      </c>
      <c r="R25" s="26">
        <f t="shared" ref="R25:T25" si="4">SUM(R18:R24)</f>
        <v>536.69000000000005</v>
      </c>
      <c r="S25" s="26">
        <f t="shared" si="4"/>
        <v>441.25199999999995</v>
      </c>
      <c r="T25" s="26">
        <f t="shared" si="4"/>
        <v>350.2765</v>
      </c>
      <c r="U25" s="27">
        <f>SUM(U18:U24)</f>
        <v>231</v>
      </c>
      <c r="V25" s="24">
        <f t="shared" si="0"/>
        <v>8890.6370000000006</v>
      </c>
    </row>
    <row r="26" spans="1:30" s="2" customFormat="1" ht="36.75" customHeight="1" x14ac:dyDescent="0.25">
      <c r="A26" s="158" t="s">
        <v>19</v>
      </c>
      <c r="B26" s="28">
        <v>105</v>
      </c>
      <c r="C26" s="80">
        <v>105</v>
      </c>
      <c r="D26" s="29">
        <v>104.5</v>
      </c>
      <c r="E26" s="29">
        <v>103.5</v>
      </c>
      <c r="F26" s="29">
        <v>103.5</v>
      </c>
      <c r="G26" s="29">
        <v>102.5</v>
      </c>
      <c r="H26" s="29">
        <v>102.5</v>
      </c>
      <c r="I26" s="29">
        <v>102</v>
      </c>
      <c r="J26" s="28">
        <v>108.5</v>
      </c>
      <c r="K26" s="29">
        <v>107.5</v>
      </c>
      <c r="L26" s="29">
        <v>105</v>
      </c>
      <c r="M26" s="30">
        <v>104</v>
      </c>
      <c r="N26" s="28">
        <v>106.5</v>
      </c>
      <c r="O26" s="29">
        <v>105.5</v>
      </c>
      <c r="P26" s="29">
        <v>105</v>
      </c>
      <c r="Q26" s="29">
        <v>103</v>
      </c>
      <c r="R26" s="29">
        <v>102.5</v>
      </c>
      <c r="S26" s="29">
        <v>103</v>
      </c>
      <c r="T26" s="29">
        <v>101.5</v>
      </c>
      <c r="U26" s="30">
        <v>100</v>
      </c>
      <c r="V26" s="31">
        <f>+((V25/V27)/7)*1000</f>
        <v>104.12288899819644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104.12288899819643</v>
      </c>
    </row>
    <row r="28" spans="1:30" s="2" customFormat="1" ht="33" customHeight="1" x14ac:dyDescent="0.25">
      <c r="A28" s="160" t="s">
        <v>21</v>
      </c>
      <c r="B28" s="36">
        <f>((B27*B26)*7/1000-B18-B19)/5</f>
        <v>58.975126400000008</v>
      </c>
      <c r="C28" s="37">
        <f t="shared" ref="C28:U28" si="5">((C27*C26)*7/1000-C18-C19)/5</f>
        <v>47.90852764444444</v>
      </c>
      <c r="D28" s="37">
        <f t="shared" si="5"/>
        <v>71.844815466666688</v>
      </c>
      <c r="E28" s="37">
        <f t="shared" si="5"/>
        <v>83.639133777777786</v>
      </c>
      <c r="F28" s="37">
        <f t="shared" si="5"/>
        <v>81.250697422222217</v>
      </c>
      <c r="G28" s="37">
        <f t="shared" si="5"/>
        <v>48.957100711111117</v>
      </c>
      <c r="H28" s="37">
        <f t="shared" si="5"/>
        <v>47.092943288888883</v>
      </c>
      <c r="I28" s="37">
        <f t="shared" si="5"/>
        <v>55.186641422222223</v>
      </c>
      <c r="J28" s="36">
        <f t="shared" si="5"/>
        <v>42.858065066666668</v>
      </c>
      <c r="K28" s="37">
        <f t="shared" si="5"/>
        <v>81.647231999999988</v>
      </c>
      <c r="L28" s="37">
        <f t="shared" si="5"/>
        <v>72.550145066666659</v>
      </c>
      <c r="M28" s="38">
        <f t="shared" si="5"/>
        <v>50.296994133333335</v>
      </c>
      <c r="N28" s="36">
        <f t="shared" si="5"/>
        <v>58.504297511111119</v>
      </c>
      <c r="O28" s="37">
        <f t="shared" si="5"/>
        <v>81.871076888888894</v>
      </c>
      <c r="P28" s="37">
        <f t="shared" si="5"/>
        <v>96.331183288888894</v>
      </c>
      <c r="Q28" s="37">
        <f t="shared" si="5"/>
        <v>82.456334844444456</v>
      </c>
      <c r="R28" s="37">
        <f t="shared" si="5"/>
        <v>77.599326400000024</v>
      </c>
      <c r="S28" s="37">
        <f t="shared" si="5"/>
        <v>63.933285777777783</v>
      </c>
      <c r="T28" s="37">
        <f t="shared" si="5"/>
        <v>50.774258311111097</v>
      </c>
      <c r="U28" s="38">
        <f t="shared" si="5"/>
        <v>33.420441688888886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407.19</v>
      </c>
      <c r="C29" s="41">
        <f t="shared" si="6"/>
        <v>330.75</v>
      </c>
      <c r="D29" s="41">
        <f t="shared" si="6"/>
        <v>495.95699999999999</v>
      </c>
      <c r="E29" s="41">
        <f>((E27*E26)*7)/1000</f>
        <v>577.42650000000003</v>
      </c>
      <c r="F29" s="41">
        <f>((F27*F26)*7)/1000</f>
        <v>560.76300000000003</v>
      </c>
      <c r="G29" s="41">
        <f t="shared" ref="G29:J29" si="7">((G27*G26)*7)/1000</f>
        <v>337.9425</v>
      </c>
      <c r="H29" s="41">
        <f t="shared" si="7"/>
        <v>324.31</v>
      </c>
      <c r="I29" s="41">
        <f t="shared" si="7"/>
        <v>381.27600000000001</v>
      </c>
      <c r="J29" s="40">
        <f t="shared" si="7"/>
        <v>296.20499999999998</v>
      </c>
      <c r="K29" s="41">
        <f>((K27*K26)*7)/1000</f>
        <v>563.62249999999995</v>
      </c>
      <c r="L29" s="41">
        <f>((L27*L26)*7)/1000</f>
        <v>501.27</v>
      </c>
      <c r="M29" s="85">
        <f>((M27*M26)*7)/1000</f>
        <v>347.98399999999998</v>
      </c>
      <c r="N29" s="40">
        <f t="shared" ref="N29:U29" si="8">((N27*N26)*7)/1000</f>
        <v>404.80650000000003</v>
      </c>
      <c r="O29" s="41">
        <f t="shared" si="8"/>
        <v>566.42949999999996</v>
      </c>
      <c r="P29" s="41">
        <f t="shared" si="8"/>
        <v>665.17499999999995</v>
      </c>
      <c r="Q29" s="42">
        <f t="shared" si="8"/>
        <v>570.31100000000004</v>
      </c>
      <c r="R29" s="42">
        <f t="shared" si="8"/>
        <v>536.69000000000005</v>
      </c>
      <c r="S29" s="42">
        <f t="shared" si="8"/>
        <v>441.25200000000001</v>
      </c>
      <c r="T29" s="42">
        <f t="shared" si="8"/>
        <v>350.2765</v>
      </c>
      <c r="U29" s="43">
        <f t="shared" si="8"/>
        <v>231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105.00000000000001</v>
      </c>
      <c r="C30" s="46">
        <f t="shared" si="9"/>
        <v>105</v>
      </c>
      <c r="D30" s="46">
        <f t="shared" si="9"/>
        <v>104.50000000000001</v>
      </c>
      <c r="E30" s="46">
        <f>+(E25/E27)/7*1000</f>
        <v>103.50000000000001</v>
      </c>
      <c r="F30" s="46">
        <f t="shared" ref="F30:K30" si="10">+(F25/F27)/7*1000</f>
        <v>103.50000000000001</v>
      </c>
      <c r="G30" s="46">
        <f t="shared" si="10"/>
        <v>102.50000000000003</v>
      </c>
      <c r="H30" s="46">
        <f t="shared" si="10"/>
        <v>102.50000000000001</v>
      </c>
      <c r="I30" s="46">
        <f t="shared" si="10"/>
        <v>102.00000000000001</v>
      </c>
      <c r="J30" s="45">
        <f t="shared" si="10"/>
        <v>108.5</v>
      </c>
      <c r="K30" s="46">
        <f t="shared" si="10"/>
        <v>107.5</v>
      </c>
      <c r="L30" s="46">
        <f>+(L25/L27)/7*1000</f>
        <v>105</v>
      </c>
      <c r="M30" s="47">
        <f t="shared" ref="M30:U30" si="11">+(M25/M27)/7*1000</f>
        <v>104</v>
      </c>
      <c r="N30" s="45">
        <f t="shared" si="11"/>
        <v>106.50000000000003</v>
      </c>
      <c r="O30" s="46">
        <f t="shared" si="11"/>
        <v>105.5</v>
      </c>
      <c r="P30" s="46">
        <f t="shared" si="11"/>
        <v>105</v>
      </c>
      <c r="Q30" s="46">
        <f t="shared" si="11"/>
        <v>103.00000000000001</v>
      </c>
      <c r="R30" s="46">
        <f t="shared" si="11"/>
        <v>102.50000000000001</v>
      </c>
      <c r="S30" s="46">
        <f t="shared" si="11"/>
        <v>103</v>
      </c>
      <c r="T30" s="46">
        <f t="shared" si="11"/>
        <v>101.5</v>
      </c>
      <c r="U30" s="47">
        <f t="shared" si="11"/>
        <v>99.999999999999986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9" t="s">
        <v>25</v>
      </c>
      <c r="C36" s="340"/>
      <c r="D36" s="340"/>
      <c r="E36" s="340"/>
      <c r="F36" s="340"/>
      <c r="G36" s="340"/>
      <c r="H36" s="340"/>
      <c r="I36" s="334"/>
      <c r="J36" s="97"/>
      <c r="K36" s="52" t="s">
        <v>26</v>
      </c>
      <c r="L36" s="105"/>
      <c r="M36" s="340" t="s">
        <v>25</v>
      </c>
      <c r="N36" s="340"/>
      <c r="O36" s="340"/>
      <c r="P36" s="340"/>
      <c r="Q36" s="334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28.262266666666669</v>
      </c>
      <c r="C39" s="78">
        <v>46.122225777777778</v>
      </c>
      <c r="D39" s="78">
        <v>58.396905777777782</v>
      </c>
      <c r="E39" s="78">
        <v>78.630671111111113</v>
      </c>
      <c r="F39" s="78">
        <v>62.1372648888889</v>
      </c>
      <c r="G39" s="78">
        <v>84.544629555555545</v>
      </c>
      <c r="H39" s="78"/>
      <c r="I39" s="78"/>
      <c r="J39" s="99">
        <f t="shared" ref="J39:J46" si="12">SUM(B39:I39)</f>
        <v>358.09396377777784</v>
      </c>
      <c r="K39" s="2"/>
      <c r="L39" s="89" t="s">
        <v>12</v>
      </c>
      <c r="M39" s="78">
        <v>14.1</v>
      </c>
      <c r="N39" s="78">
        <v>12.5</v>
      </c>
      <c r="O39" s="78">
        <v>9.6999999999999993</v>
      </c>
      <c r="P39" s="78"/>
      <c r="Q39" s="78"/>
      <c r="R39" s="99">
        <f t="shared" ref="R39:R46" si="13">SUM(M39:Q39)</f>
        <v>36.299999999999997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28.262266666666669</v>
      </c>
      <c r="C40" s="78">
        <v>46.122225777777778</v>
      </c>
      <c r="D40" s="78">
        <v>58.396905777777782</v>
      </c>
      <c r="E40" s="78">
        <v>78.630671111111113</v>
      </c>
      <c r="F40" s="78">
        <v>62.1372648888889</v>
      </c>
      <c r="G40" s="78">
        <v>84.544629555555545</v>
      </c>
      <c r="H40" s="78"/>
      <c r="I40" s="78"/>
      <c r="J40" s="99">
        <f t="shared" si="12"/>
        <v>358.09396377777784</v>
      </c>
      <c r="K40" s="2"/>
      <c r="L40" s="90" t="s">
        <v>13</v>
      </c>
      <c r="M40" s="78">
        <v>14.1</v>
      </c>
      <c r="N40" s="78">
        <v>12.5</v>
      </c>
      <c r="O40" s="78">
        <v>9.6999999999999993</v>
      </c>
      <c r="P40" s="78"/>
      <c r="Q40" s="78"/>
      <c r="R40" s="99">
        <f t="shared" si="13"/>
        <v>36.299999999999997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29.54849333333333</v>
      </c>
      <c r="C41" s="22">
        <v>48.263909688888894</v>
      </c>
      <c r="D41" s="22">
        <v>61.14243768888889</v>
      </c>
      <c r="E41" s="22">
        <v>82.502131555555565</v>
      </c>
      <c r="F41" s="22">
        <v>65.236494044444427</v>
      </c>
      <c r="G41" s="22">
        <v>88.822148177777791</v>
      </c>
      <c r="H41" s="22"/>
      <c r="I41" s="22"/>
      <c r="J41" s="99">
        <f t="shared" si="12"/>
        <v>375.5156144888889</v>
      </c>
      <c r="K41" s="2"/>
      <c r="L41" s="89" t="s">
        <v>14</v>
      </c>
      <c r="M41" s="78">
        <v>15.2</v>
      </c>
      <c r="N41" s="78">
        <v>13.6</v>
      </c>
      <c r="O41" s="78">
        <v>10.4</v>
      </c>
      <c r="P41" s="78"/>
      <c r="Q41" s="78"/>
      <c r="R41" s="99">
        <f t="shared" si="13"/>
        <v>39.199999999999996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29.54849333333333</v>
      </c>
      <c r="C42" s="22">
        <v>48.263909688888894</v>
      </c>
      <c r="D42" s="22">
        <v>61.14243768888889</v>
      </c>
      <c r="E42" s="22">
        <v>82.502131555555565</v>
      </c>
      <c r="F42" s="22">
        <v>65.236494044444427</v>
      </c>
      <c r="G42" s="22">
        <v>88.822148177777791</v>
      </c>
      <c r="H42" s="22"/>
      <c r="I42" s="22"/>
      <c r="J42" s="99">
        <f t="shared" si="12"/>
        <v>375.5156144888889</v>
      </c>
      <c r="K42" s="2"/>
      <c r="L42" s="90" t="s">
        <v>15</v>
      </c>
      <c r="M42" s="78">
        <v>15.2</v>
      </c>
      <c r="N42" s="78">
        <v>13.6</v>
      </c>
      <c r="O42" s="78">
        <v>10.4</v>
      </c>
      <c r="P42" s="78"/>
      <c r="Q42" s="78"/>
      <c r="R42" s="99">
        <f t="shared" si="13"/>
        <v>39.199999999999996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29.54849333333333</v>
      </c>
      <c r="C43" s="22">
        <v>48.263909688888894</v>
      </c>
      <c r="D43" s="22">
        <v>61.14243768888889</v>
      </c>
      <c r="E43" s="22">
        <v>82.502131555555565</v>
      </c>
      <c r="F43" s="22">
        <v>65.236494044444427</v>
      </c>
      <c r="G43" s="22">
        <v>88.822148177777791</v>
      </c>
      <c r="H43" s="22"/>
      <c r="I43" s="22"/>
      <c r="J43" s="99">
        <f t="shared" si="12"/>
        <v>375.5156144888889</v>
      </c>
      <c r="K43" s="2"/>
      <c r="L43" s="89" t="s">
        <v>16</v>
      </c>
      <c r="M43" s="78">
        <v>15.2</v>
      </c>
      <c r="N43" s="78">
        <v>13.6</v>
      </c>
      <c r="O43" s="78">
        <v>10.4</v>
      </c>
      <c r="P43" s="78"/>
      <c r="Q43" s="78"/>
      <c r="R43" s="99">
        <f t="shared" si="13"/>
        <v>39.199999999999996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29.54849333333333</v>
      </c>
      <c r="C44" s="78">
        <v>48.263909688888894</v>
      </c>
      <c r="D44" s="78">
        <v>61.14243768888889</v>
      </c>
      <c r="E44" s="78">
        <v>82.502131555555565</v>
      </c>
      <c r="F44" s="78">
        <v>65.236494044444427</v>
      </c>
      <c r="G44" s="78">
        <v>88.822148177777791</v>
      </c>
      <c r="H44" s="78"/>
      <c r="I44" s="78"/>
      <c r="J44" s="99">
        <f t="shared" si="12"/>
        <v>375.5156144888889</v>
      </c>
      <c r="K44" s="2"/>
      <c r="L44" s="90" t="s">
        <v>17</v>
      </c>
      <c r="M44" s="78">
        <v>15.2</v>
      </c>
      <c r="N44" s="78">
        <v>13.6</v>
      </c>
      <c r="O44" s="78">
        <v>10.4</v>
      </c>
      <c r="P44" s="78"/>
      <c r="Q44" s="78"/>
      <c r="R44" s="99">
        <f t="shared" si="13"/>
        <v>39.199999999999996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29.54849333333333</v>
      </c>
      <c r="C45" s="78">
        <v>48.263909688888894</v>
      </c>
      <c r="D45" s="78">
        <v>61.14243768888889</v>
      </c>
      <c r="E45" s="78">
        <v>82.502131555555565</v>
      </c>
      <c r="F45" s="78">
        <v>65.236494044444427</v>
      </c>
      <c r="G45" s="78">
        <v>88.822148177777791</v>
      </c>
      <c r="H45" s="78"/>
      <c r="I45" s="78"/>
      <c r="J45" s="99">
        <f t="shared" si="12"/>
        <v>375.5156144888889</v>
      </c>
      <c r="K45" s="2"/>
      <c r="L45" s="89" t="s">
        <v>18</v>
      </c>
      <c r="M45" s="78">
        <v>15.3</v>
      </c>
      <c r="N45" s="78">
        <v>13.6</v>
      </c>
      <c r="O45" s="78">
        <v>10.4</v>
      </c>
      <c r="P45" s="78"/>
      <c r="Q45" s="78"/>
      <c r="R45" s="99">
        <f t="shared" si="13"/>
        <v>39.299999999999997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204.267</v>
      </c>
      <c r="C46" s="26">
        <f t="shared" si="14"/>
        <v>333.56400000000002</v>
      </c>
      <c r="D46" s="26">
        <f t="shared" si="14"/>
        <v>422.50600000000003</v>
      </c>
      <c r="E46" s="26">
        <f t="shared" si="14"/>
        <v>569.77200000000016</v>
      </c>
      <c r="F46" s="26">
        <f t="shared" si="14"/>
        <v>450.45699999999999</v>
      </c>
      <c r="G46" s="26">
        <f t="shared" si="14"/>
        <v>613.19999999999993</v>
      </c>
      <c r="H46" s="26">
        <f t="shared" si="14"/>
        <v>0</v>
      </c>
      <c r="I46" s="26">
        <f t="shared" si="14"/>
        <v>0</v>
      </c>
      <c r="J46" s="99">
        <f t="shared" si="12"/>
        <v>2593.7660000000001</v>
      </c>
      <c r="L46" s="76" t="s">
        <v>10</v>
      </c>
      <c r="M46" s="79">
        <f>SUM(M39:M45)</f>
        <v>104.3</v>
      </c>
      <c r="N46" s="26">
        <f>SUM(N39:N45)</f>
        <v>92.999999999999986</v>
      </c>
      <c r="O46" s="26">
        <f>SUM(O39:O45)</f>
        <v>71.399999999999991</v>
      </c>
      <c r="P46" s="26">
        <f>SUM(P39:P45)</f>
        <v>0</v>
      </c>
      <c r="Q46" s="26">
        <f>SUM(Q39:Q45)</f>
        <v>0</v>
      </c>
      <c r="R46" s="99">
        <f t="shared" si="13"/>
        <v>268.7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106.5</v>
      </c>
      <c r="C47" s="29">
        <v>104.5</v>
      </c>
      <c r="D47" s="29">
        <v>103</v>
      </c>
      <c r="E47" s="29">
        <v>102</v>
      </c>
      <c r="F47" s="29">
        <v>101.5</v>
      </c>
      <c r="G47" s="29">
        <v>100</v>
      </c>
      <c r="H47" s="29"/>
      <c r="I47" s="29"/>
      <c r="J47" s="100">
        <f>+((J46/J48)/7)*1000</f>
        <v>102.24558498896248</v>
      </c>
      <c r="L47" s="108" t="s">
        <v>19</v>
      </c>
      <c r="M47" s="80">
        <v>108</v>
      </c>
      <c r="N47" s="29">
        <v>108</v>
      </c>
      <c r="O47" s="29">
        <v>107.5</v>
      </c>
      <c r="P47" s="29"/>
      <c r="Q47" s="29"/>
      <c r="R47" s="100">
        <f>+((R46/R48)/7)*1000</f>
        <v>107.8250401284109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29.54849333333333</v>
      </c>
      <c r="C49" s="37">
        <f t="shared" si="15"/>
        <v>48.263909688888894</v>
      </c>
      <c r="D49" s="37">
        <f t="shared" si="15"/>
        <v>61.14243768888889</v>
      </c>
      <c r="E49" s="37">
        <f t="shared" si="15"/>
        <v>82.502131555555565</v>
      </c>
      <c r="F49" s="37">
        <f t="shared" si="15"/>
        <v>65.236494044444427</v>
      </c>
      <c r="G49" s="37">
        <f t="shared" si="15"/>
        <v>88.822148177777791</v>
      </c>
      <c r="H49" s="37">
        <f t="shared" si="15"/>
        <v>0</v>
      </c>
      <c r="I49" s="37">
        <f t="shared" si="15"/>
        <v>0</v>
      </c>
      <c r="J49" s="102">
        <f>((J46*1000)/J48)/7</f>
        <v>102.24558498896248</v>
      </c>
      <c r="L49" s="93" t="s">
        <v>21</v>
      </c>
      <c r="M49" s="82">
        <f t="shared" ref="M49:Q49" si="16">((M48*M47)*7/1000-M39-M40)/5</f>
        <v>15.225600000000004</v>
      </c>
      <c r="N49" s="37">
        <f t="shared" si="16"/>
        <v>13.5976</v>
      </c>
      <c r="O49" s="37">
        <f t="shared" si="16"/>
        <v>10.417499999999999</v>
      </c>
      <c r="P49" s="37">
        <f t="shared" si="16"/>
        <v>0</v>
      </c>
      <c r="Q49" s="37">
        <f t="shared" si="16"/>
        <v>0</v>
      </c>
      <c r="R49" s="111">
        <f>((R46*1000)/R48)/7</f>
        <v>107.82504012841092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204.267</v>
      </c>
      <c r="C50" s="41">
        <f t="shared" si="17"/>
        <v>333.56400000000002</v>
      </c>
      <c r="D50" s="41">
        <f t="shared" si="17"/>
        <v>422.50599999999997</v>
      </c>
      <c r="E50" s="41">
        <f t="shared" si="17"/>
        <v>569.77200000000005</v>
      </c>
      <c r="F50" s="41">
        <f t="shared" si="17"/>
        <v>450.45699999999999</v>
      </c>
      <c r="G50" s="41">
        <f t="shared" si="17"/>
        <v>613.20000000000005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104.328</v>
      </c>
      <c r="N50" s="41">
        <f>((N48*N47)*7)/1000</f>
        <v>92.988</v>
      </c>
      <c r="O50" s="41">
        <f>((O48*O47)*7)/1000</f>
        <v>71.487499999999997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106.5</v>
      </c>
      <c r="C51" s="46">
        <f t="shared" si="18"/>
        <v>104.50000000000001</v>
      </c>
      <c r="D51" s="46">
        <f t="shared" si="18"/>
        <v>103.00000000000001</v>
      </c>
      <c r="E51" s="46">
        <f t="shared" si="18"/>
        <v>102.00000000000001</v>
      </c>
      <c r="F51" s="46">
        <f t="shared" si="18"/>
        <v>101.5</v>
      </c>
      <c r="G51" s="46">
        <f t="shared" si="18"/>
        <v>99.999999999999986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107.97101449275362</v>
      </c>
      <c r="N51" s="46">
        <f>+(N46/N48)/7*1000</f>
        <v>108.01393728222995</v>
      </c>
      <c r="O51" s="46">
        <f>+(O46/O48)/7*1000</f>
        <v>107.36842105263158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1"/>
      <c r="K54" s="34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9" t="s">
        <v>8</v>
      </c>
      <c r="C55" s="340"/>
      <c r="D55" s="340"/>
      <c r="E55" s="340"/>
      <c r="F55" s="33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38.299999999999997</v>
      </c>
      <c r="D58" s="78">
        <v>42.4</v>
      </c>
      <c r="E58" s="78"/>
      <c r="F58" s="78"/>
      <c r="G58" s="99">
        <f t="shared" ref="G58:G65" si="19">SUM(B58:F58)</f>
        <v>110.9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38.299999999999997</v>
      </c>
      <c r="D59" s="78">
        <v>42.4</v>
      </c>
      <c r="E59" s="78"/>
      <c r="F59" s="78"/>
      <c r="G59" s="99">
        <f t="shared" si="19"/>
        <v>110.9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32.200000000000003</v>
      </c>
      <c r="C60" s="78">
        <v>40.5</v>
      </c>
      <c r="D60" s="78">
        <v>44.5</v>
      </c>
      <c r="E60" s="78"/>
      <c r="F60" s="78"/>
      <c r="G60" s="99">
        <f t="shared" si="19"/>
        <v>117.2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32.200000000000003</v>
      </c>
      <c r="C61" s="78">
        <v>40.5</v>
      </c>
      <c r="D61" s="78">
        <v>44.5</v>
      </c>
      <c r="E61" s="78"/>
      <c r="F61" s="78"/>
      <c r="G61" s="99">
        <f t="shared" si="19"/>
        <v>117.2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32.200000000000003</v>
      </c>
      <c r="C62" s="78">
        <v>40.5</v>
      </c>
      <c r="D62" s="78">
        <v>44.5</v>
      </c>
      <c r="E62" s="78"/>
      <c r="F62" s="78"/>
      <c r="G62" s="99">
        <f t="shared" si="19"/>
        <v>117.2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32.200000000000003</v>
      </c>
      <c r="C63" s="78">
        <v>40.5</v>
      </c>
      <c r="D63" s="78">
        <v>44.5</v>
      </c>
      <c r="E63" s="78"/>
      <c r="F63" s="78"/>
      <c r="G63" s="99">
        <f t="shared" si="19"/>
        <v>117.2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32.200000000000003</v>
      </c>
      <c r="C64" s="78">
        <v>40.5</v>
      </c>
      <c r="D64" s="78">
        <v>44.5</v>
      </c>
      <c r="E64" s="78"/>
      <c r="F64" s="78"/>
      <c r="G64" s="99">
        <f t="shared" si="19"/>
        <v>117.2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221.39999999999998</v>
      </c>
      <c r="C65" s="26">
        <f>SUM(C58:C64)</f>
        <v>279.10000000000002</v>
      </c>
      <c r="D65" s="26">
        <f>SUM(D58:D64)</f>
        <v>307.3</v>
      </c>
      <c r="E65" s="26">
        <f>SUM(E58:E64)</f>
        <v>0</v>
      </c>
      <c r="F65" s="26">
        <f>SUM(F58:F64)</f>
        <v>0</v>
      </c>
      <c r="G65" s="99">
        <f t="shared" si="19"/>
        <v>807.8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113</v>
      </c>
      <c r="C66" s="29">
        <v>112</v>
      </c>
      <c r="D66" s="29">
        <v>111.5</v>
      </c>
      <c r="E66" s="29"/>
      <c r="F66" s="29"/>
      <c r="G66" s="100">
        <f>+((G65/G67)/7)*1000</f>
        <v>112.03883495145631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356</v>
      </c>
      <c r="D67" s="64">
        <v>394</v>
      </c>
      <c r="E67" s="64"/>
      <c r="F67" s="64"/>
      <c r="G67" s="110">
        <f>SUM(B67:F67)</f>
        <v>1030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32.216000000000001</v>
      </c>
      <c r="C68" s="37">
        <f t="shared" ref="C68:F68" si="20">((C67*C66)*7/1000-C58-C59)/5</f>
        <v>40.500799999999991</v>
      </c>
      <c r="D68" s="37">
        <f t="shared" si="20"/>
        <v>44.543400000000005</v>
      </c>
      <c r="E68" s="37">
        <f t="shared" si="20"/>
        <v>0</v>
      </c>
      <c r="F68" s="37">
        <f t="shared" si="20"/>
        <v>0</v>
      </c>
      <c r="G68" s="114">
        <f>((G65*1000)/G67)/7</f>
        <v>112.03883495145631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221.48</v>
      </c>
      <c r="C69" s="41">
        <f>((C67*C66)*7)/1000</f>
        <v>279.10399999999998</v>
      </c>
      <c r="D69" s="41">
        <f>((D67*D66)*7)/1000</f>
        <v>307.517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112.95918367346937</v>
      </c>
      <c r="C70" s="46">
        <f>+(C65/C67)/7*1000</f>
        <v>111.99839486356342</v>
      </c>
      <c r="D70" s="46">
        <f>+(D65/D67)/7*1000</f>
        <v>111.42131979695432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0A66-B9BF-4B1E-AFB7-B3B976F77B31}">
  <dimension ref="A1:AD239"/>
  <sheetViews>
    <sheetView zoomScale="30" zoomScaleNormal="30" workbookViewId="0">
      <selection activeCell="T24" sqref="T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1" t="s">
        <v>0</v>
      </c>
      <c r="B3" s="331"/>
      <c r="C3" s="331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"/>
      <c r="Z3" s="2"/>
      <c r="AA3" s="2"/>
      <c r="AB3" s="2"/>
      <c r="AC3" s="2"/>
      <c r="AD3" s="2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8" t="s">
        <v>1</v>
      </c>
      <c r="B9" s="298"/>
      <c r="C9" s="298"/>
      <c r="D9" s="1"/>
      <c r="E9" s="332" t="s">
        <v>2</v>
      </c>
      <c r="F9" s="332"/>
      <c r="G9" s="3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2"/>
      <c r="S9" s="3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8"/>
      <c r="B10" s="298"/>
      <c r="C10" s="2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8" t="s">
        <v>4</v>
      </c>
      <c r="B11" s="298"/>
      <c r="C11" s="298"/>
      <c r="D11" s="1"/>
      <c r="E11" s="296">
        <v>3</v>
      </c>
      <c r="F11" s="1"/>
      <c r="G11" s="1"/>
      <c r="H11" s="1"/>
      <c r="I11" s="1"/>
      <c r="J11" s="1"/>
      <c r="K11" s="333" t="s">
        <v>74</v>
      </c>
      <c r="L11" s="333"/>
      <c r="M11" s="297"/>
      <c r="N11" s="29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8"/>
      <c r="B12" s="298"/>
      <c r="C12" s="298"/>
      <c r="D12" s="1"/>
      <c r="E12" s="5"/>
      <c r="F12" s="1"/>
      <c r="G12" s="1"/>
      <c r="H12" s="1"/>
      <c r="I12" s="1"/>
      <c r="J12" s="1"/>
      <c r="K12" s="297"/>
      <c r="L12" s="297"/>
      <c r="M12" s="297"/>
      <c r="N12" s="29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8"/>
      <c r="B13" s="298"/>
      <c r="C13" s="298"/>
      <c r="D13" s="298"/>
      <c r="E13" s="298"/>
      <c r="F13" s="298"/>
      <c r="G13" s="298"/>
      <c r="H13" s="298"/>
      <c r="I13" s="298"/>
      <c r="J13" s="298"/>
      <c r="K13" s="298"/>
      <c r="L13" s="297"/>
      <c r="M13" s="297"/>
      <c r="N13" s="297"/>
      <c r="O13" s="297"/>
      <c r="P13" s="297"/>
      <c r="Q13" s="297"/>
      <c r="R13" s="297"/>
      <c r="S13" s="297"/>
      <c r="T13" s="297"/>
      <c r="U13" s="297"/>
      <c r="V13" s="297"/>
      <c r="W13" s="1"/>
      <c r="X13" s="1"/>
      <c r="Y13" s="1"/>
    </row>
    <row r="14" spans="1:30" s="3" customFormat="1" ht="27" thickBot="1" x14ac:dyDescent="0.3">
      <c r="A14" s="2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5" t="s">
        <v>8</v>
      </c>
      <c r="C15" s="346"/>
      <c r="D15" s="346"/>
      <c r="E15" s="346"/>
      <c r="F15" s="346"/>
      <c r="G15" s="346"/>
      <c r="H15" s="346"/>
      <c r="I15" s="347"/>
      <c r="J15" s="348" t="s">
        <v>51</v>
      </c>
      <c r="K15" s="349"/>
      <c r="L15" s="349"/>
      <c r="M15" s="350"/>
      <c r="N15" s="353" t="s">
        <v>50</v>
      </c>
      <c r="O15" s="351"/>
      <c r="P15" s="351"/>
      <c r="Q15" s="351"/>
      <c r="R15" s="351"/>
      <c r="S15" s="351"/>
      <c r="T15" s="351"/>
      <c r="U15" s="352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58.975126400000008</v>
      </c>
      <c r="C18" s="78">
        <v>47.90852764444444</v>
      </c>
      <c r="D18" s="22">
        <v>71.844815466666688</v>
      </c>
      <c r="E18" s="22">
        <v>83.639133777777786</v>
      </c>
      <c r="F18" s="22">
        <v>81.250697422222217</v>
      </c>
      <c r="G18" s="22">
        <v>48.957100711111117</v>
      </c>
      <c r="H18" s="22">
        <v>47.092943288888883</v>
      </c>
      <c r="I18" s="22">
        <v>55.186641422222223</v>
      </c>
      <c r="J18" s="21">
        <v>42.858065066666668</v>
      </c>
      <c r="K18" s="22">
        <v>81.647231999999988</v>
      </c>
      <c r="L18" s="22">
        <v>72.550145066666659</v>
      </c>
      <c r="M18" s="23">
        <v>50.296994133333335</v>
      </c>
      <c r="N18" s="21">
        <v>58.504297511111119</v>
      </c>
      <c r="O18" s="78">
        <v>81.871076888888894</v>
      </c>
      <c r="P18" s="22">
        <v>96.331183288888894</v>
      </c>
      <c r="Q18" s="22">
        <v>82.456334844444456</v>
      </c>
      <c r="R18" s="22">
        <v>77.599326400000024</v>
      </c>
      <c r="S18" s="22">
        <v>63.933285777777783</v>
      </c>
      <c r="T18" s="22">
        <v>50.774258311111097</v>
      </c>
      <c r="U18" s="23">
        <v>33.420441688888886</v>
      </c>
      <c r="V18" s="24">
        <f t="shared" ref="V18:V25" si="0">SUM(B18:U18)</f>
        <v>1287.0976271111113</v>
      </c>
      <c r="X18" s="2"/>
      <c r="Y18" s="18"/>
    </row>
    <row r="19" spans="1:30" ht="39.950000000000003" customHeight="1" x14ac:dyDescent="0.25">
      <c r="A19" s="157" t="s">
        <v>13</v>
      </c>
      <c r="B19" s="21">
        <v>58.4</v>
      </c>
      <c r="C19" s="78">
        <v>47.3</v>
      </c>
      <c r="D19" s="22">
        <v>71</v>
      </c>
      <c r="E19" s="22">
        <v>83.3</v>
      </c>
      <c r="F19" s="22">
        <v>80.3</v>
      </c>
      <c r="G19" s="22">
        <v>48.957100711111117</v>
      </c>
      <c r="H19" s="22">
        <v>47.092943288888883</v>
      </c>
      <c r="I19" s="22">
        <v>52.9</v>
      </c>
      <c r="J19" s="21">
        <v>42.858065066666668</v>
      </c>
      <c r="K19" s="22">
        <v>81.647231999999988</v>
      </c>
      <c r="L19" s="22">
        <v>72.550145066666659</v>
      </c>
      <c r="M19" s="23">
        <v>48.3</v>
      </c>
      <c r="N19" s="21">
        <v>58.504297511111119</v>
      </c>
      <c r="O19" s="78">
        <v>81.871076888888894</v>
      </c>
      <c r="P19" s="22">
        <v>96.331183288888894</v>
      </c>
      <c r="Q19" s="22">
        <v>82.456334844444456</v>
      </c>
      <c r="R19" s="22">
        <v>77.599326400000024</v>
      </c>
      <c r="S19" s="22">
        <v>63.933285777777783</v>
      </c>
      <c r="T19" s="22">
        <v>50.774258311111097</v>
      </c>
      <c r="U19" s="23">
        <v>29.7</v>
      </c>
      <c r="V19" s="24">
        <f t="shared" si="0"/>
        <v>1275.7752491555557</v>
      </c>
      <c r="X19" s="2"/>
      <c r="Y19" s="18"/>
    </row>
    <row r="20" spans="1:30" ht="39.75" customHeight="1" x14ac:dyDescent="0.25">
      <c r="A20" s="156" t="s">
        <v>14</v>
      </c>
      <c r="B20" s="21">
        <v>60.68177472</v>
      </c>
      <c r="C20" s="78">
        <v>49.490394471111109</v>
      </c>
      <c r="D20" s="22">
        <v>74.295336906666677</v>
      </c>
      <c r="E20" s="22">
        <v>87.22077324444443</v>
      </c>
      <c r="F20" s="22">
        <v>84.428860515555556</v>
      </c>
      <c r="G20" s="22">
        <v>51.302659715555549</v>
      </c>
      <c r="H20" s="22">
        <v>49.188822684444446</v>
      </c>
      <c r="I20" s="22">
        <v>55.379871715555552</v>
      </c>
      <c r="J20" s="21">
        <v>44.668873973333334</v>
      </c>
      <c r="K20" s="22">
        <v>85.308607200000012</v>
      </c>
      <c r="L20" s="22">
        <v>76.007941973333317</v>
      </c>
      <c r="M20" s="23">
        <v>50.171401173333336</v>
      </c>
      <c r="N20" s="21">
        <v>61.360580995555551</v>
      </c>
      <c r="O20" s="78">
        <v>86.44336924444444</v>
      </c>
      <c r="P20" s="22">
        <v>100.68352668444446</v>
      </c>
      <c r="Q20" s="22">
        <v>87.170366062222229</v>
      </c>
      <c r="R20" s="22">
        <v>81.906669440000002</v>
      </c>
      <c r="S20" s="22">
        <v>67.389485688888897</v>
      </c>
      <c r="T20" s="22">
        <v>53.196596675555554</v>
      </c>
      <c r="U20" s="23">
        <v>30.446911662222227</v>
      </c>
      <c r="V20" s="24">
        <f t="shared" si="0"/>
        <v>1336.7428247466669</v>
      </c>
      <c r="X20" s="2"/>
      <c r="Y20" s="18"/>
    </row>
    <row r="21" spans="1:30" ht="39.950000000000003" customHeight="1" x14ac:dyDescent="0.25">
      <c r="A21" s="157" t="s">
        <v>15</v>
      </c>
      <c r="B21" s="21">
        <v>60.68177472</v>
      </c>
      <c r="C21" s="78">
        <v>49.490394471111109</v>
      </c>
      <c r="D21" s="22">
        <v>74.295336906666677</v>
      </c>
      <c r="E21" s="22">
        <v>87.22077324444443</v>
      </c>
      <c r="F21" s="22">
        <v>84.428860515555556</v>
      </c>
      <c r="G21" s="22">
        <v>51.302659715555549</v>
      </c>
      <c r="H21" s="22">
        <v>49.188822684444446</v>
      </c>
      <c r="I21" s="22">
        <v>55.379871715555552</v>
      </c>
      <c r="J21" s="21">
        <v>44.668873973333334</v>
      </c>
      <c r="K21" s="22">
        <v>85.308607200000012</v>
      </c>
      <c r="L21" s="22">
        <v>76.007941973333317</v>
      </c>
      <c r="M21" s="23">
        <v>50.171401173333336</v>
      </c>
      <c r="N21" s="21">
        <v>61.360580995555551</v>
      </c>
      <c r="O21" s="78">
        <v>86.44336924444444</v>
      </c>
      <c r="P21" s="22">
        <v>100.68352668444446</v>
      </c>
      <c r="Q21" s="22">
        <v>87.170366062222229</v>
      </c>
      <c r="R21" s="22">
        <v>81.906669440000002</v>
      </c>
      <c r="S21" s="22">
        <v>67.389485688888897</v>
      </c>
      <c r="T21" s="22">
        <v>53.196596675555554</v>
      </c>
      <c r="U21" s="23">
        <v>30.446911662222227</v>
      </c>
      <c r="V21" s="24">
        <f t="shared" si="0"/>
        <v>1336.7428247466669</v>
      </c>
      <c r="X21" s="2"/>
      <c r="Y21" s="18"/>
    </row>
    <row r="22" spans="1:30" ht="39.950000000000003" customHeight="1" x14ac:dyDescent="0.25">
      <c r="A22" s="156" t="s">
        <v>16</v>
      </c>
      <c r="B22" s="21">
        <v>60.68177472</v>
      </c>
      <c r="C22" s="78">
        <v>49.490394471111109</v>
      </c>
      <c r="D22" s="22">
        <v>74.295336906666677</v>
      </c>
      <c r="E22" s="22">
        <v>87.22077324444443</v>
      </c>
      <c r="F22" s="22">
        <v>84.428860515555556</v>
      </c>
      <c r="G22" s="22">
        <v>51.302659715555549</v>
      </c>
      <c r="H22" s="22">
        <v>49.188822684444446</v>
      </c>
      <c r="I22" s="22">
        <v>55.379871715555552</v>
      </c>
      <c r="J22" s="21">
        <v>44.668873973333334</v>
      </c>
      <c r="K22" s="22">
        <v>85.308607200000012</v>
      </c>
      <c r="L22" s="22">
        <v>76.007941973333317</v>
      </c>
      <c r="M22" s="23">
        <v>50.171401173333336</v>
      </c>
      <c r="N22" s="21">
        <v>61.360580995555551</v>
      </c>
      <c r="O22" s="78">
        <v>86.44336924444444</v>
      </c>
      <c r="P22" s="22">
        <v>100.68352668444446</v>
      </c>
      <c r="Q22" s="22">
        <v>87.170366062222229</v>
      </c>
      <c r="R22" s="22">
        <v>81.906669440000002</v>
      </c>
      <c r="S22" s="22">
        <v>67.389485688888897</v>
      </c>
      <c r="T22" s="22">
        <v>53.196596675555554</v>
      </c>
      <c r="U22" s="23">
        <v>30.446911662222227</v>
      </c>
      <c r="V22" s="24">
        <f t="shared" si="0"/>
        <v>1336.7428247466669</v>
      </c>
      <c r="X22" s="2"/>
      <c r="Y22" s="18"/>
    </row>
    <row r="23" spans="1:30" ht="39.950000000000003" customHeight="1" x14ac:dyDescent="0.25">
      <c r="A23" s="157" t="s">
        <v>17</v>
      </c>
      <c r="B23" s="21">
        <v>60.68177472</v>
      </c>
      <c r="C23" s="78">
        <v>49.490394471111109</v>
      </c>
      <c r="D23" s="22">
        <v>74.295336906666677</v>
      </c>
      <c r="E23" s="22">
        <v>87.22077324444443</v>
      </c>
      <c r="F23" s="22">
        <v>84.428860515555556</v>
      </c>
      <c r="G23" s="22">
        <v>51.302659715555549</v>
      </c>
      <c r="H23" s="22">
        <v>49.188822684444446</v>
      </c>
      <c r="I23" s="22">
        <v>55.379871715555552</v>
      </c>
      <c r="J23" s="21">
        <v>44.668873973333334</v>
      </c>
      <c r="K23" s="22">
        <v>85.308607200000012</v>
      </c>
      <c r="L23" s="22">
        <v>76.007941973333317</v>
      </c>
      <c r="M23" s="23">
        <v>50.171401173333336</v>
      </c>
      <c r="N23" s="21">
        <v>61.360580995555551</v>
      </c>
      <c r="O23" s="78">
        <v>86.44336924444444</v>
      </c>
      <c r="P23" s="22">
        <v>100.68352668444446</v>
      </c>
      <c r="Q23" s="22">
        <v>87.170366062222229</v>
      </c>
      <c r="R23" s="22">
        <v>81.906669440000002</v>
      </c>
      <c r="S23" s="22">
        <v>67.389485688888897</v>
      </c>
      <c r="T23" s="22">
        <v>53.196596675555554</v>
      </c>
      <c r="U23" s="23">
        <v>30.446911662222227</v>
      </c>
      <c r="V23" s="24">
        <f t="shared" si="0"/>
        <v>1336.7428247466669</v>
      </c>
      <c r="X23" s="2"/>
      <c r="Y23" s="18"/>
    </row>
    <row r="24" spans="1:30" ht="39.950000000000003" customHeight="1" x14ac:dyDescent="0.25">
      <c r="A24" s="156" t="s">
        <v>18</v>
      </c>
      <c r="B24" s="21">
        <v>60.68177472</v>
      </c>
      <c r="C24" s="78">
        <v>49.490394471111109</v>
      </c>
      <c r="D24" s="22">
        <v>74.295336906666677</v>
      </c>
      <c r="E24" s="22">
        <v>87.22077324444443</v>
      </c>
      <c r="F24" s="22">
        <v>84.428860515555556</v>
      </c>
      <c r="G24" s="22">
        <v>51.302659715555549</v>
      </c>
      <c r="H24" s="22">
        <v>49.188822684444446</v>
      </c>
      <c r="I24" s="22">
        <v>55.379871715555552</v>
      </c>
      <c r="J24" s="21">
        <v>44.668873973333334</v>
      </c>
      <c r="K24" s="22">
        <v>85.308607200000012</v>
      </c>
      <c r="L24" s="22">
        <v>76.007941973333317</v>
      </c>
      <c r="M24" s="23">
        <v>50.171401173333336</v>
      </c>
      <c r="N24" s="21">
        <v>61.360580995555551</v>
      </c>
      <c r="O24" s="78">
        <v>86.44336924444444</v>
      </c>
      <c r="P24" s="22">
        <v>100.68352668444446</v>
      </c>
      <c r="Q24" s="22">
        <v>87.170366062222229</v>
      </c>
      <c r="R24" s="22">
        <v>81.906669440000002</v>
      </c>
      <c r="S24" s="22">
        <v>67.389485688888897</v>
      </c>
      <c r="T24" s="22">
        <v>53.196596675555554</v>
      </c>
      <c r="U24" s="23">
        <v>30.446911662222227</v>
      </c>
      <c r="V24" s="24">
        <f t="shared" si="0"/>
        <v>1336.7428247466669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420.78400000000005</v>
      </c>
      <c r="C25" s="26">
        <f t="shared" si="1"/>
        <v>342.66050000000001</v>
      </c>
      <c r="D25" s="26">
        <f t="shared" si="1"/>
        <v>514.32150000000001</v>
      </c>
      <c r="E25" s="26">
        <f>SUM(E18:E24)</f>
        <v>603.04300000000001</v>
      </c>
      <c r="F25" s="26">
        <f t="shared" ref="F25:K25" si="2">SUM(F18:F24)</f>
        <v>583.69500000000005</v>
      </c>
      <c r="G25" s="26">
        <f t="shared" si="2"/>
        <v>354.42749999999995</v>
      </c>
      <c r="H25" s="26">
        <f t="shared" si="2"/>
        <v>340.13000000000005</v>
      </c>
      <c r="I25" s="26">
        <f t="shared" si="2"/>
        <v>384.98600000000005</v>
      </c>
      <c r="J25" s="25">
        <f t="shared" si="2"/>
        <v>309.06050000000005</v>
      </c>
      <c r="K25" s="26">
        <f t="shared" si="2"/>
        <v>589.83749999999998</v>
      </c>
      <c r="L25" s="26">
        <f>SUM(L18:L24)</f>
        <v>525.14</v>
      </c>
      <c r="M25" s="27">
        <f t="shared" ref="M25:P25" si="3">SUM(M18:M24)</f>
        <v>349.45399999999995</v>
      </c>
      <c r="N25" s="25">
        <f t="shared" si="3"/>
        <v>423.81150000000002</v>
      </c>
      <c r="O25" s="26">
        <f t="shared" si="3"/>
        <v>595.95900000000006</v>
      </c>
      <c r="P25" s="26">
        <f t="shared" si="3"/>
        <v>696.08000000000015</v>
      </c>
      <c r="Q25" s="26">
        <f>SUM(Q18:Q24)</f>
        <v>600.7645</v>
      </c>
      <c r="R25" s="26">
        <f t="shared" ref="R25:T25" si="4">SUM(R18:R24)</f>
        <v>564.73199999999997</v>
      </c>
      <c r="S25" s="26">
        <f t="shared" si="4"/>
        <v>464.81400000000002</v>
      </c>
      <c r="T25" s="26">
        <f t="shared" si="4"/>
        <v>367.53149999999994</v>
      </c>
      <c r="U25" s="27">
        <f>SUM(U18:U24)</f>
        <v>215.35499999999999</v>
      </c>
      <c r="V25" s="24">
        <f t="shared" si="0"/>
        <v>9246.5869999999995</v>
      </c>
    </row>
    <row r="26" spans="1:30" s="2" customFormat="1" ht="36.75" customHeight="1" x14ac:dyDescent="0.25">
      <c r="A26" s="158" t="s">
        <v>19</v>
      </c>
      <c r="B26" s="28">
        <v>110.5</v>
      </c>
      <c r="C26" s="80">
        <v>110.5</v>
      </c>
      <c r="D26" s="29">
        <v>109.5</v>
      </c>
      <c r="E26" s="29">
        <v>108.5</v>
      </c>
      <c r="F26" s="29">
        <v>109</v>
      </c>
      <c r="G26" s="29">
        <v>107.5</v>
      </c>
      <c r="H26" s="29">
        <v>107.5</v>
      </c>
      <c r="I26" s="29">
        <v>107</v>
      </c>
      <c r="J26" s="28">
        <v>113.5</v>
      </c>
      <c r="K26" s="29">
        <v>112.5</v>
      </c>
      <c r="L26" s="29">
        <v>110</v>
      </c>
      <c r="M26" s="30">
        <v>109</v>
      </c>
      <c r="N26" s="28">
        <v>111.5</v>
      </c>
      <c r="O26" s="29">
        <v>111</v>
      </c>
      <c r="P26" s="29">
        <v>110</v>
      </c>
      <c r="Q26" s="29">
        <v>108.5</v>
      </c>
      <c r="R26" s="29">
        <v>108</v>
      </c>
      <c r="S26" s="29">
        <v>108.5</v>
      </c>
      <c r="T26" s="29">
        <v>106.5</v>
      </c>
      <c r="U26" s="30">
        <v>105</v>
      </c>
      <c r="V26" s="31">
        <f>+((V25/V27)/7)*1000</f>
        <v>109.3313193179937</v>
      </c>
    </row>
    <row r="27" spans="1:30" s="2" customFormat="1" ht="33" customHeight="1" x14ac:dyDescent="0.25">
      <c r="A27" s="159" t="s">
        <v>20</v>
      </c>
      <c r="B27" s="32">
        <v>544</v>
      </c>
      <c r="C27" s="81">
        <v>443</v>
      </c>
      <c r="D27" s="33">
        <v>671</v>
      </c>
      <c r="E27" s="33">
        <v>794</v>
      </c>
      <c r="F27" s="33">
        <v>765</v>
      </c>
      <c r="G27" s="33">
        <v>471</v>
      </c>
      <c r="H27" s="33">
        <v>452</v>
      </c>
      <c r="I27" s="33">
        <v>514</v>
      </c>
      <c r="J27" s="32">
        <v>389</v>
      </c>
      <c r="K27" s="33">
        <v>749</v>
      </c>
      <c r="L27" s="33">
        <v>682</v>
      </c>
      <c r="M27" s="34">
        <v>458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293</v>
      </c>
      <c r="V27" s="35">
        <f>SUM(B27:U27)</f>
        <v>12082</v>
      </c>
      <c r="W27" s="2">
        <f>((V25*1000)/V27)/7</f>
        <v>109.3313193179937</v>
      </c>
    </row>
    <row r="28" spans="1:30" s="2" customFormat="1" ht="33" customHeight="1" x14ac:dyDescent="0.25">
      <c r="A28" s="160" t="s">
        <v>21</v>
      </c>
      <c r="B28" s="36">
        <f>((B27*B26)*7/1000-B18-B19)/5</f>
        <v>60.68177472</v>
      </c>
      <c r="C28" s="37">
        <f t="shared" ref="C28:U28" si="5">((C27*C26)*7/1000-C18-C19)/5</f>
        <v>49.490394471111109</v>
      </c>
      <c r="D28" s="37">
        <f t="shared" si="5"/>
        <v>74.295336906666677</v>
      </c>
      <c r="E28" s="37">
        <f t="shared" si="5"/>
        <v>87.22077324444443</v>
      </c>
      <c r="F28" s="37">
        <f t="shared" si="5"/>
        <v>84.428860515555556</v>
      </c>
      <c r="G28" s="37">
        <f t="shared" si="5"/>
        <v>51.302659715555549</v>
      </c>
      <c r="H28" s="37">
        <f t="shared" si="5"/>
        <v>49.188822684444446</v>
      </c>
      <c r="I28" s="37">
        <f t="shared" si="5"/>
        <v>55.379871715555552</v>
      </c>
      <c r="J28" s="36">
        <f t="shared" si="5"/>
        <v>44.668873973333334</v>
      </c>
      <c r="K28" s="37">
        <f t="shared" si="5"/>
        <v>85.308607200000012</v>
      </c>
      <c r="L28" s="37">
        <f t="shared" si="5"/>
        <v>76.007941973333317</v>
      </c>
      <c r="M28" s="38">
        <f t="shared" si="5"/>
        <v>50.171401173333336</v>
      </c>
      <c r="N28" s="36">
        <f t="shared" si="5"/>
        <v>61.360580995555551</v>
      </c>
      <c r="O28" s="37">
        <f t="shared" si="5"/>
        <v>86.44336924444444</v>
      </c>
      <c r="P28" s="37">
        <f t="shared" si="5"/>
        <v>100.68352668444446</v>
      </c>
      <c r="Q28" s="37">
        <f t="shared" si="5"/>
        <v>87.170366062222229</v>
      </c>
      <c r="R28" s="37">
        <f t="shared" si="5"/>
        <v>81.906669440000002</v>
      </c>
      <c r="S28" s="37">
        <f t="shared" si="5"/>
        <v>67.389485688888897</v>
      </c>
      <c r="T28" s="37">
        <f t="shared" si="5"/>
        <v>53.196596675555554</v>
      </c>
      <c r="U28" s="38">
        <f t="shared" si="5"/>
        <v>30.446911662222227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420.78399999999999</v>
      </c>
      <c r="C29" s="41">
        <f t="shared" si="6"/>
        <v>342.66050000000001</v>
      </c>
      <c r="D29" s="41">
        <f t="shared" si="6"/>
        <v>514.32150000000001</v>
      </c>
      <c r="E29" s="41">
        <f>((E27*E26)*7)/1000</f>
        <v>603.04300000000001</v>
      </c>
      <c r="F29" s="41">
        <f>((F27*F26)*7)/1000</f>
        <v>583.69500000000005</v>
      </c>
      <c r="G29" s="41">
        <f t="shared" ref="G29:J29" si="7">((G27*G26)*7)/1000</f>
        <v>354.42750000000001</v>
      </c>
      <c r="H29" s="41">
        <f t="shared" si="7"/>
        <v>340.13</v>
      </c>
      <c r="I29" s="41">
        <f t="shared" si="7"/>
        <v>384.98599999999999</v>
      </c>
      <c r="J29" s="40">
        <f t="shared" si="7"/>
        <v>309.06049999999999</v>
      </c>
      <c r="K29" s="41">
        <f>((K27*K26)*7)/1000</f>
        <v>589.83749999999998</v>
      </c>
      <c r="L29" s="41">
        <f>((L27*L26)*7)/1000</f>
        <v>525.14</v>
      </c>
      <c r="M29" s="85">
        <f>((M27*M26)*7)/1000</f>
        <v>349.45400000000001</v>
      </c>
      <c r="N29" s="40">
        <f t="shared" ref="N29:U29" si="8">((N27*N26)*7)/1000</f>
        <v>423.81150000000002</v>
      </c>
      <c r="O29" s="41">
        <f t="shared" si="8"/>
        <v>595.95899999999995</v>
      </c>
      <c r="P29" s="41">
        <f t="shared" si="8"/>
        <v>696.08</v>
      </c>
      <c r="Q29" s="42">
        <f t="shared" si="8"/>
        <v>600.7645</v>
      </c>
      <c r="R29" s="42">
        <f t="shared" si="8"/>
        <v>564.73199999999997</v>
      </c>
      <c r="S29" s="42">
        <f t="shared" si="8"/>
        <v>464.81400000000002</v>
      </c>
      <c r="T29" s="42">
        <f t="shared" si="8"/>
        <v>367.53149999999999</v>
      </c>
      <c r="U29" s="43">
        <f t="shared" si="8"/>
        <v>215.35499999999999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110.50000000000001</v>
      </c>
      <c r="C30" s="46">
        <f t="shared" si="9"/>
        <v>110.50000000000001</v>
      </c>
      <c r="D30" s="46">
        <f t="shared" si="9"/>
        <v>109.50000000000001</v>
      </c>
      <c r="E30" s="46">
        <f>+(E25/E27)/7*1000</f>
        <v>108.5</v>
      </c>
      <c r="F30" s="46">
        <f t="shared" ref="F30:K30" si="10">+(F25/F27)/7*1000</f>
        <v>109</v>
      </c>
      <c r="G30" s="46">
        <f t="shared" si="10"/>
        <v>107.5</v>
      </c>
      <c r="H30" s="46">
        <f t="shared" si="10"/>
        <v>107.50000000000003</v>
      </c>
      <c r="I30" s="46">
        <f t="shared" si="10"/>
        <v>107.00000000000001</v>
      </c>
      <c r="J30" s="45">
        <f t="shared" si="10"/>
        <v>113.50000000000001</v>
      </c>
      <c r="K30" s="46">
        <f t="shared" si="10"/>
        <v>112.5</v>
      </c>
      <c r="L30" s="46">
        <f>+(L25/L27)/7*1000</f>
        <v>110</v>
      </c>
      <c r="M30" s="47">
        <f t="shared" ref="M30:U30" si="11">+(M25/M27)/7*1000</f>
        <v>108.99999999999999</v>
      </c>
      <c r="N30" s="45">
        <f t="shared" si="11"/>
        <v>111.50000000000001</v>
      </c>
      <c r="O30" s="46">
        <f t="shared" si="11"/>
        <v>111</v>
      </c>
      <c r="P30" s="46">
        <f t="shared" si="11"/>
        <v>110.00000000000001</v>
      </c>
      <c r="Q30" s="46">
        <f t="shared" si="11"/>
        <v>108.5</v>
      </c>
      <c r="R30" s="46">
        <f t="shared" si="11"/>
        <v>108</v>
      </c>
      <c r="S30" s="46">
        <f t="shared" si="11"/>
        <v>108.50000000000001</v>
      </c>
      <c r="T30" s="46">
        <f t="shared" si="11"/>
        <v>106.49999999999997</v>
      </c>
      <c r="U30" s="47">
        <f t="shared" si="11"/>
        <v>105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9" t="s">
        <v>25</v>
      </c>
      <c r="C36" s="340"/>
      <c r="D36" s="340"/>
      <c r="E36" s="340"/>
      <c r="F36" s="340"/>
      <c r="G36" s="340"/>
      <c r="H36" s="340"/>
      <c r="I36" s="334"/>
      <c r="J36" s="97"/>
      <c r="K36" s="52" t="s">
        <v>26</v>
      </c>
      <c r="L36" s="105"/>
      <c r="M36" s="340" t="s">
        <v>25</v>
      </c>
      <c r="N36" s="340"/>
      <c r="O36" s="340"/>
      <c r="P36" s="340"/>
      <c r="Q36" s="334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17.5</v>
      </c>
      <c r="C39" s="78">
        <v>60.3</v>
      </c>
      <c r="D39" s="78">
        <v>60.8</v>
      </c>
      <c r="E39" s="78">
        <v>82.2</v>
      </c>
      <c r="F39" s="78">
        <v>65</v>
      </c>
      <c r="G39" s="78">
        <v>42.1</v>
      </c>
      <c r="H39" s="78">
        <v>46.1</v>
      </c>
      <c r="I39" s="78"/>
      <c r="J39" s="99">
        <f t="shared" ref="J39:J46" si="12">SUM(B39:I39)</f>
        <v>374.00000000000006</v>
      </c>
      <c r="K39" s="2"/>
      <c r="L39" s="89" t="s">
        <v>12</v>
      </c>
      <c r="M39" s="78">
        <v>12.4</v>
      </c>
      <c r="N39" s="78">
        <v>10.3</v>
      </c>
      <c r="O39" s="78">
        <v>11.4</v>
      </c>
      <c r="P39" s="78"/>
      <c r="Q39" s="78"/>
      <c r="R39" s="99">
        <f t="shared" ref="R39:R46" si="13">SUM(M39:Q39)</f>
        <v>34.1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17.5</v>
      </c>
      <c r="C40" s="78">
        <v>60.3</v>
      </c>
      <c r="D40" s="78">
        <v>60.8</v>
      </c>
      <c r="E40" s="78">
        <v>82.2</v>
      </c>
      <c r="F40" s="78">
        <v>65</v>
      </c>
      <c r="G40" s="78">
        <v>42.1</v>
      </c>
      <c r="H40" s="78">
        <v>46.1</v>
      </c>
      <c r="I40" s="78"/>
      <c r="J40" s="99">
        <f t="shared" si="12"/>
        <v>374.00000000000006</v>
      </c>
      <c r="K40" s="2"/>
      <c r="L40" s="90" t="s">
        <v>13</v>
      </c>
      <c r="M40" s="78">
        <v>12.4</v>
      </c>
      <c r="N40" s="78">
        <v>10.3</v>
      </c>
      <c r="O40" s="78">
        <v>11.4</v>
      </c>
      <c r="P40" s="78"/>
      <c r="Q40" s="78"/>
      <c r="R40" s="99">
        <f t="shared" si="13"/>
        <v>34.1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18.019399999999997</v>
      </c>
      <c r="C41" s="22">
        <v>61.703499999999998</v>
      </c>
      <c r="D41" s="78">
        <v>63.01339999999999</v>
      </c>
      <c r="E41" s="78">
        <v>84.949600000000004</v>
      </c>
      <c r="F41" s="78">
        <v>67.494100000000003</v>
      </c>
      <c r="G41" s="22">
        <v>44.164999999999992</v>
      </c>
      <c r="H41" s="22">
        <v>47.808</v>
      </c>
      <c r="I41" s="22"/>
      <c r="J41" s="99">
        <f t="shared" si="12"/>
        <v>387.15299999999991</v>
      </c>
      <c r="K41" s="2"/>
      <c r="L41" s="89" t="s">
        <v>14</v>
      </c>
      <c r="M41" s="78">
        <v>12.7</v>
      </c>
      <c r="N41" s="78">
        <v>10.5</v>
      </c>
      <c r="O41" s="78">
        <v>11.5</v>
      </c>
      <c r="P41" s="78"/>
      <c r="Q41" s="78"/>
      <c r="R41" s="99">
        <f t="shared" si="13"/>
        <v>34.700000000000003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18.019399999999997</v>
      </c>
      <c r="C42" s="22">
        <v>61.703499999999998</v>
      </c>
      <c r="D42" s="22">
        <v>63.01339999999999</v>
      </c>
      <c r="E42" s="22">
        <v>84.949600000000004</v>
      </c>
      <c r="F42" s="22">
        <v>67.494100000000003</v>
      </c>
      <c r="G42" s="22">
        <v>44.164999999999992</v>
      </c>
      <c r="H42" s="22">
        <v>47.808</v>
      </c>
      <c r="I42" s="22"/>
      <c r="J42" s="99">
        <f t="shared" si="12"/>
        <v>387.15299999999991</v>
      </c>
      <c r="K42" s="2"/>
      <c r="L42" s="90" t="s">
        <v>15</v>
      </c>
      <c r="M42" s="78">
        <v>12.8</v>
      </c>
      <c r="N42" s="78">
        <v>10.6</v>
      </c>
      <c r="O42" s="78">
        <v>11.6</v>
      </c>
      <c r="P42" s="78"/>
      <c r="Q42" s="78"/>
      <c r="R42" s="99">
        <f t="shared" si="13"/>
        <v>35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18.019399999999997</v>
      </c>
      <c r="C43" s="22">
        <v>61.703499999999998</v>
      </c>
      <c r="D43" s="22">
        <v>63.01339999999999</v>
      </c>
      <c r="E43" s="22">
        <v>84.949600000000004</v>
      </c>
      <c r="F43" s="22">
        <v>67.494100000000003</v>
      </c>
      <c r="G43" s="22">
        <v>44.164999999999992</v>
      </c>
      <c r="H43" s="22">
        <v>47.808</v>
      </c>
      <c r="I43" s="22"/>
      <c r="J43" s="99">
        <f t="shared" si="12"/>
        <v>387.15299999999991</v>
      </c>
      <c r="K43" s="2"/>
      <c r="L43" s="89" t="s">
        <v>16</v>
      </c>
      <c r="M43" s="78">
        <v>12.8</v>
      </c>
      <c r="N43" s="78">
        <v>10.6</v>
      </c>
      <c r="O43" s="78">
        <v>11.6</v>
      </c>
      <c r="P43" s="78"/>
      <c r="Q43" s="78"/>
      <c r="R43" s="99">
        <f t="shared" si="13"/>
        <v>35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18.019399999999997</v>
      </c>
      <c r="C44" s="78">
        <v>61.703499999999998</v>
      </c>
      <c r="D44" s="78">
        <v>63.01339999999999</v>
      </c>
      <c r="E44" s="78">
        <v>84.949600000000004</v>
      </c>
      <c r="F44" s="78">
        <v>67.494100000000003</v>
      </c>
      <c r="G44" s="78">
        <v>44.164999999999992</v>
      </c>
      <c r="H44" s="78">
        <v>47.808</v>
      </c>
      <c r="I44" s="78"/>
      <c r="J44" s="99">
        <f t="shared" si="12"/>
        <v>387.15299999999991</v>
      </c>
      <c r="K44" s="2"/>
      <c r="L44" s="90" t="s">
        <v>17</v>
      </c>
      <c r="M44" s="78">
        <v>12.8</v>
      </c>
      <c r="N44" s="78">
        <v>10.6</v>
      </c>
      <c r="O44" s="78">
        <v>11.6</v>
      </c>
      <c r="P44" s="78"/>
      <c r="Q44" s="78"/>
      <c r="R44" s="99">
        <f t="shared" si="13"/>
        <v>35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18.019399999999997</v>
      </c>
      <c r="C45" s="78">
        <v>61.703499999999998</v>
      </c>
      <c r="D45" s="78">
        <v>63.01339999999999</v>
      </c>
      <c r="E45" s="78">
        <v>84.949600000000004</v>
      </c>
      <c r="F45" s="78">
        <v>67.494100000000003</v>
      </c>
      <c r="G45" s="78">
        <v>44.164999999999992</v>
      </c>
      <c r="H45" s="78">
        <v>47.808</v>
      </c>
      <c r="I45" s="78"/>
      <c r="J45" s="99">
        <f t="shared" si="12"/>
        <v>387.15299999999991</v>
      </c>
      <c r="K45" s="2"/>
      <c r="L45" s="89" t="s">
        <v>18</v>
      </c>
      <c r="M45" s="78">
        <v>12.8</v>
      </c>
      <c r="N45" s="78">
        <v>10.6</v>
      </c>
      <c r="O45" s="78">
        <v>11.6</v>
      </c>
      <c r="P45" s="78"/>
      <c r="Q45" s="78"/>
      <c r="R45" s="99">
        <f t="shared" si="13"/>
        <v>35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125.09699999999998</v>
      </c>
      <c r="C46" s="26">
        <f t="shared" si="14"/>
        <v>429.11750000000001</v>
      </c>
      <c r="D46" s="26">
        <f t="shared" si="14"/>
        <v>436.66699999999992</v>
      </c>
      <c r="E46" s="26">
        <f t="shared" si="14"/>
        <v>589.14800000000014</v>
      </c>
      <c r="F46" s="26">
        <f t="shared" si="14"/>
        <v>467.47050000000002</v>
      </c>
      <c r="G46" s="26">
        <f t="shared" si="14"/>
        <v>305.02499999999998</v>
      </c>
      <c r="H46" s="26">
        <f t="shared" si="14"/>
        <v>331.24</v>
      </c>
      <c r="I46" s="26">
        <f t="shared" si="14"/>
        <v>0</v>
      </c>
      <c r="J46" s="99">
        <f t="shared" si="12"/>
        <v>2683.7650000000003</v>
      </c>
      <c r="L46" s="76" t="s">
        <v>10</v>
      </c>
      <c r="M46" s="79">
        <f>SUM(M39:M45)</f>
        <v>88.699999999999989</v>
      </c>
      <c r="N46" s="26">
        <f>SUM(N39:N45)</f>
        <v>73.5</v>
      </c>
      <c r="O46" s="26">
        <f>SUM(O39:O45)</f>
        <v>80.699999999999989</v>
      </c>
      <c r="P46" s="26">
        <f>SUM(P39:P45)</f>
        <v>0</v>
      </c>
      <c r="Q46" s="26">
        <f>SUM(Q39:Q45)</f>
        <v>0</v>
      </c>
      <c r="R46" s="99">
        <f t="shared" si="13"/>
        <v>242.89999999999998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106.3214087631725</v>
      </c>
      <c r="L47" s="108" t="s">
        <v>19</v>
      </c>
      <c r="M47" s="80">
        <v>113</v>
      </c>
      <c r="N47" s="29">
        <v>113</v>
      </c>
      <c r="O47" s="29">
        <v>112</v>
      </c>
      <c r="P47" s="29"/>
      <c r="Q47" s="29"/>
      <c r="R47" s="100">
        <f>+((R46/R48)/7)*1000</f>
        <v>112.66233766233766</v>
      </c>
      <c r="S47" s="62"/>
      <c r="T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>
        <v>112</v>
      </c>
      <c r="N48" s="64">
        <v>93</v>
      </c>
      <c r="O48" s="64">
        <v>103</v>
      </c>
      <c r="P48" s="64"/>
      <c r="Q48" s="64"/>
      <c r="R48" s="110">
        <f>SUM(M48:Q48)</f>
        <v>308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18.019399999999997</v>
      </c>
      <c r="C49" s="37">
        <f t="shared" si="15"/>
        <v>61.703499999999998</v>
      </c>
      <c r="D49" s="37">
        <f t="shared" si="15"/>
        <v>63.01339999999999</v>
      </c>
      <c r="E49" s="37">
        <f t="shared" si="15"/>
        <v>84.949600000000004</v>
      </c>
      <c r="F49" s="37">
        <f t="shared" si="15"/>
        <v>67.494100000000003</v>
      </c>
      <c r="G49" s="37">
        <f t="shared" si="15"/>
        <v>44.164999999999992</v>
      </c>
      <c r="H49" s="37">
        <f t="shared" si="15"/>
        <v>47.808</v>
      </c>
      <c r="I49" s="37">
        <f t="shared" si="15"/>
        <v>0</v>
      </c>
      <c r="J49" s="102">
        <f>((J46*1000)/J48)/7</f>
        <v>106.3214087631725</v>
      </c>
      <c r="L49" s="93" t="s">
        <v>21</v>
      </c>
      <c r="M49" s="82">
        <f t="shared" ref="M49:Q49" si="16">((M48*M47)*7/1000-M39-M40)/5</f>
        <v>12.758399999999998</v>
      </c>
      <c r="N49" s="37">
        <f t="shared" si="16"/>
        <v>10.592600000000001</v>
      </c>
      <c r="O49" s="37">
        <f t="shared" si="16"/>
        <v>11.590399999999999</v>
      </c>
      <c r="P49" s="37">
        <f t="shared" si="16"/>
        <v>0</v>
      </c>
      <c r="Q49" s="37">
        <f t="shared" si="16"/>
        <v>0</v>
      </c>
      <c r="R49" s="111">
        <f>((R46*1000)/R48)/7</f>
        <v>112.66233766233765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125.09699999999999</v>
      </c>
      <c r="C50" s="41">
        <f t="shared" si="17"/>
        <v>429.11750000000001</v>
      </c>
      <c r="D50" s="41">
        <f t="shared" si="17"/>
        <v>436.66699999999997</v>
      </c>
      <c r="E50" s="41">
        <f t="shared" si="17"/>
        <v>589.14800000000002</v>
      </c>
      <c r="F50" s="41">
        <f t="shared" si="17"/>
        <v>467.47050000000002</v>
      </c>
      <c r="G50" s="41">
        <f t="shared" si="17"/>
        <v>305.02499999999998</v>
      </c>
      <c r="H50" s="41">
        <f t="shared" si="17"/>
        <v>331.24</v>
      </c>
      <c r="I50" s="41">
        <f t="shared" si="17"/>
        <v>0</v>
      </c>
      <c r="J50" s="85"/>
      <c r="L50" s="94" t="s">
        <v>22</v>
      </c>
      <c r="M50" s="83">
        <f>((M48*M47)*7)/1000</f>
        <v>88.591999999999999</v>
      </c>
      <c r="N50" s="41">
        <f>((N48*N47)*7)/1000</f>
        <v>73.563000000000002</v>
      </c>
      <c r="O50" s="41">
        <f>((O48*O47)*7)/1000</f>
        <v>80.751999999999995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110.99999999999999</v>
      </c>
      <c r="C51" s="46">
        <f t="shared" si="18"/>
        <v>108.50000000000001</v>
      </c>
      <c r="D51" s="46">
        <f t="shared" si="18"/>
        <v>106.99999999999999</v>
      </c>
      <c r="E51" s="46">
        <f t="shared" si="18"/>
        <v>106.00000000000003</v>
      </c>
      <c r="F51" s="46">
        <f t="shared" si="18"/>
        <v>105.50000000000001</v>
      </c>
      <c r="G51" s="46">
        <f t="shared" si="18"/>
        <v>105</v>
      </c>
      <c r="H51" s="46">
        <f t="shared" si="18"/>
        <v>104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113.1377551020408</v>
      </c>
      <c r="N51" s="46">
        <f>+(N46/N48)/7*1000</f>
        <v>112.90322580645162</v>
      </c>
      <c r="O51" s="46">
        <f>+(O46/O48)/7*1000</f>
        <v>111.9278779472954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1"/>
      <c r="K54" s="34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9" t="s">
        <v>8</v>
      </c>
      <c r="C55" s="340"/>
      <c r="D55" s="340"/>
      <c r="E55" s="340"/>
      <c r="F55" s="33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32.200000000000003</v>
      </c>
      <c r="C58" s="78">
        <v>40.5</v>
      </c>
      <c r="D58" s="78">
        <v>44.5</v>
      </c>
      <c r="E58" s="78"/>
      <c r="F58" s="78"/>
      <c r="G58" s="99">
        <f t="shared" ref="G58:G65" si="19">SUM(B58:F58)</f>
        <v>117.2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32.200000000000003</v>
      </c>
      <c r="C59" s="78">
        <v>40.5</v>
      </c>
      <c r="D59" s="78">
        <v>44.5</v>
      </c>
      <c r="E59" s="78"/>
      <c r="F59" s="78"/>
      <c r="G59" s="99">
        <f t="shared" si="19"/>
        <v>117.2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33.5</v>
      </c>
      <c r="C60" s="78">
        <v>42.2</v>
      </c>
      <c r="D60" s="78">
        <v>46.4</v>
      </c>
      <c r="E60" s="78"/>
      <c r="F60" s="78"/>
      <c r="G60" s="99">
        <f t="shared" si="19"/>
        <v>122.1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33.6</v>
      </c>
      <c r="C61" s="78">
        <v>42.2</v>
      </c>
      <c r="D61" s="78">
        <v>46.5</v>
      </c>
      <c r="E61" s="78"/>
      <c r="F61" s="78"/>
      <c r="G61" s="99">
        <f t="shared" si="19"/>
        <v>122.30000000000001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33.6</v>
      </c>
      <c r="C62" s="78">
        <v>42.2</v>
      </c>
      <c r="D62" s="78">
        <v>46.5</v>
      </c>
      <c r="E62" s="78"/>
      <c r="F62" s="78"/>
      <c r="G62" s="99">
        <f t="shared" si="19"/>
        <v>122.30000000000001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33.6</v>
      </c>
      <c r="C63" s="78">
        <v>42.2</v>
      </c>
      <c r="D63" s="78">
        <v>46.5</v>
      </c>
      <c r="E63" s="78"/>
      <c r="F63" s="78"/>
      <c r="G63" s="99">
        <f t="shared" si="19"/>
        <v>122.30000000000001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33.6</v>
      </c>
      <c r="C64" s="78">
        <v>42.2</v>
      </c>
      <c r="D64" s="78">
        <v>46.5</v>
      </c>
      <c r="E64" s="78"/>
      <c r="F64" s="78"/>
      <c r="G64" s="99">
        <f t="shared" si="19"/>
        <v>122.30000000000001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232.29999999999998</v>
      </c>
      <c r="C65" s="26">
        <f>SUM(C58:C64)</f>
        <v>292</v>
      </c>
      <c r="D65" s="26">
        <f>SUM(D58:D64)</f>
        <v>321.39999999999998</v>
      </c>
      <c r="E65" s="26">
        <f>SUM(E58:E64)</f>
        <v>0</v>
      </c>
      <c r="F65" s="26">
        <f>SUM(F58:F64)</f>
        <v>0</v>
      </c>
      <c r="G65" s="99">
        <f t="shared" si="19"/>
        <v>845.69999999999993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118.5</v>
      </c>
      <c r="C66" s="29">
        <v>117.5</v>
      </c>
      <c r="D66" s="29">
        <v>116.5</v>
      </c>
      <c r="E66" s="29"/>
      <c r="F66" s="29"/>
      <c r="G66" s="100">
        <f>+((G65/G67)/7)*1000</f>
        <v>117.4094127446897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355</v>
      </c>
      <c r="D67" s="64">
        <v>394</v>
      </c>
      <c r="E67" s="64"/>
      <c r="F67" s="64"/>
      <c r="G67" s="110">
        <f>SUM(B67:F67)</f>
        <v>1029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33.572000000000003</v>
      </c>
      <c r="C68" s="37">
        <f t="shared" ref="C68:F68" si="20">((C67*C66)*7/1000-C58-C59)/5</f>
        <v>42.197500000000005</v>
      </c>
      <c r="D68" s="37">
        <f t="shared" si="20"/>
        <v>46.461400000000005</v>
      </c>
      <c r="E68" s="37">
        <f t="shared" si="20"/>
        <v>0</v>
      </c>
      <c r="F68" s="37">
        <f t="shared" si="20"/>
        <v>0</v>
      </c>
      <c r="G68" s="114">
        <f>((G65*1000)/G67)/7</f>
        <v>117.40941274468969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232.26</v>
      </c>
      <c r="C69" s="41">
        <f>((C67*C66)*7)/1000</f>
        <v>291.98750000000001</v>
      </c>
      <c r="D69" s="41">
        <f>((D67*D66)*7)/1000</f>
        <v>321.30700000000002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118.5204081632653</v>
      </c>
      <c r="C70" s="46">
        <f>+(C65/C67)/7*1000</f>
        <v>117.50503018108651</v>
      </c>
      <c r="D70" s="46">
        <f>+(D65/D67)/7*1000</f>
        <v>116.53372008701956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7AB6-CEB4-43BB-9A2D-59E9E4D1E1B1}">
  <dimension ref="A1:AQ239"/>
  <sheetViews>
    <sheetView topLeftCell="A33" zoomScale="30" zoomScaleNormal="30" workbookViewId="0">
      <selection activeCell="L36" sqref="L36:S51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1" t="s">
        <v>0</v>
      </c>
      <c r="B3" s="331"/>
      <c r="C3" s="331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  <c r="Y3" s="2"/>
      <c r="Z3" s="2"/>
      <c r="AA3" s="2"/>
      <c r="AB3" s="2"/>
      <c r="AC3" s="2"/>
      <c r="AD3" s="29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9" t="s">
        <v>1</v>
      </c>
      <c r="B9" s="299"/>
      <c r="C9" s="299"/>
      <c r="D9" s="1"/>
      <c r="E9" s="332" t="s">
        <v>2</v>
      </c>
      <c r="F9" s="332"/>
      <c r="G9" s="3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2"/>
      <c r="S9" s="3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9"/>
      <c r="B10" s="299"/>
      <c r="C10" s="29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9" t="s">
        <v>4</v>
      </c>
      <c r="B11" s="299"/>
      <c r="C11" s="299"/>
      <c r="D11" s="1"/>
      <c r="E11" s="300">
        <v>3</v>
      </c>
      <c r="F11" s="1"/>
      <c r="G11" s="1"/>
      <c r="H11" s="1"/>
      <c r="I11" s="1"/>
      <c r="J11" s="1"/>
      <c r="K11" s="333" t="s">
        <v>75</v>
      </c>
      <c r="L11" s="333"/>
      <c r="M11" s="301"/>
      <c r="N11" s="30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9"/>
      <c r="B12" s="299"/>
      <c r="C12" s="299"/>
      <c r="D12" s="1"/>
      <c r="E12" s="5"/>
      <c r="F12" s="1"/>
      <c r="G12" s="1"/>
      <c r="H12" s="1"/>
      <c r="I12" s="1"/>
      <c r="J12" s="1"/>
      <c r="K12" s="301"/>
      <c r="L12" s="301"/>
      <c r="M12" s="301"/>
      <c r="N12" s="30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9"/>
      <c r="B13" s="299"/>
      <c r="C13" s="299"/>
      <c r="D13" s="299"/>
      <c r="E13" s="299"/>
      <c r="F13" s="299"/>
      <c r="G13" s="299"/>
      <c r="H13" s="299"/>
      <c r="I13" s="299"/>
      <c r="J13" s="299"/>
      <c r="K13" s="299"/>
      <c r="L13" s="301"/>
      <c r="M13" s="301"/>
      <c r="N13" s="301"/>
      <c r="O13" s="301"/>
      <c r="P13" s="301"/>
      <c r="Q13" s="301"/>
      <c r="R13" s="301"/>
      <c r="S13" s="301"/>
      <c r="T13" s="301"/>
      <c r="U13" s="301"/>
      <c r="V13" s="301"/>
      <c r="W13" s="1"/>
      <c r="X13" s="1"/>
      <c r="Y13" s="1"/>
    </row>
    <row r="14" spans="1:30" s="3" customFormat="1" ht="27" thickBot="1" x14ac:dyDescent="0.3">
      <c r="A14" s="29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5" t="s">
        <v>8</v>
      </c>
      <c r="C15" s="346"/>
      <c r="D15" s="346"/>
      <c r="E15" s="346"/>
      <c r="F15" s="346"/>
      <c r="G15" s="346"/>
      <c r="H15" s="346"/>
      <c r="I15" s="347"/>
      <c r="J15" s="348" t="s">
        <v>51</v>
      </c>
      <c r="K15" s="349"/>
      <c r="L15" s="349"/>
      <c r="M15" s="349"/>
      <c r="N15" s="349"/>
      <c r="O15" s="349"/>
      <c r="P15" s="350"/>
      <c r="Q15" s="353" t="s">
        <v>50</v>
      </c>
      <c r="R15" s="351"/>
      <c r="S15" s="351"/>
      <c r="T15" s="351"/>
      <c r="U15" s="351"/>
      <c r="V15" s="351"/>
      <c r="W15" s="351"/>
      <c r="X15" s="352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77"/>
      <c r="L16" s="77"/>
      <c r="M16" s="77"/>
      <c r="N16" s="15"/>
      <c r="O16" s="19"/>
      <c r="P16" s="164"/>
      <c r="Q16" s="163"/>
      <c r="R16" s="165"/>
      <c r="S16" s="15"/>
      <c r="T16" s="15"/>
      <c r="U16" s="15"/>
      <c r="V16" s="325"/>
      <c r="W16" s="15"/>
      <c r="X16" s="326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118">
        <v>4</v>
      </c>
      <c r="N17" s="19">
        <v>5</v>
      </c>
      <c r="O17" s="19">
        <v>6</v>
      </c>
      <c r="P17" s="20">
        <v>7</v>
      </c>
      <c r="Q17" s="14">
        <v>1</v>
      </c>
      <c r="R17" s="77">
        <v>2</v>
      </c>
      <c r="S17" s="19">
        <v>3</v>
      </c>
      <c r="T17" s="19">
        <v>4</v>
      </c>
      <c r="U17" s="19">
        <v>5</v>
      </c>
      <c r="V17" s="19">
        <v>6</v>
      </c>
      <c r="W17" s="19">
        <v>7</v>
      </c>
      <c r="X17" s="181">
        <v>8</v>
      </c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49.188822684444446</v>
      </c>
      <c r="I18" s="22">
        <v>55.379871715555552</v>
      </c>
      <c r="J18" s="21">
        <v>44.668873973333334</v>
      </c>
      <c r="K18" s="22">
        <v>85.308607200000012</v>
      </c>
      <c r="L18" s="22">
        <v>76.007941973333317</v>
      </c>
      <c r="M18" s="119">
        <v>50.171401173333336</v>
      </c>
      <c r="N18" s="22"/>
      <c r="O18" s="22"/>
      <c r="P18" s="23"/>
      <c r="Q18" s="21">
        <v>61.360580995555551</v>
      </c>
      <c r="R18" s="78">
        <v>86.44336924444444</v>
      </c>
      <c r="S18" s="22">
        <v>100.68352668444446</v>
      </c>
      <c r="T18" s="22">
        <v>87.170366062222229</v>
      </c>
      <c r="U18" s="22">
        <v>81.906669440000002</v>
      </c>
      <c r="V18" s="22">
        <v>67.400000000000006</v>
      </c>
      <c r="W18" s="22">
        <v>53.2</v>
      </c>
      <c r="X18" s="182">
        <v>30.4</v>
      </c>
      <c r="Y18" s="24">
        <f t="shared" ref="Y18:Y25" si="0">SUM(B18:X18)</f>
        <v>1336.7098307200004</v>
      </c>
      <c r="AA18" s="2"/>
      <c r="AB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2"/>
      <c r="J19" s="21">
        <v>44.668873973333334</v>
      </c>
      <c r="K19" s="22">
        <v>85.308607200000012</v>
      </c>
      <c r="L19" s="22">
        <v>76.007941973333317</v>
      </c>
      <c r="M19" s="119">
        <v>50.171401173333336</v>
      </c>
      <c r="N19" s="22">
        <v>24.9</v>
      </c>
      <c r="O19" s="22">
        <v>81.7</v>
      </c>
      <c r="P19" s="23">
        <v>81.5</v>
      </c>
      <c r="Q19" s="21">
        <v>61.360580995555551</v>
      </c>
      <c r="R19" s="78">
        <v>86.44336924444444</v>
      </c>
      <c r="S19" s="22">
        <v>100.68352668444446</v>
      </c>
      <c r="T19" s="22">
        <v>87.170366062222229</v>
      </c>
      <c r="U19" s="22">
        <v>81.906669440000002</v>
      </c>
      <c r="V19" s="22">
        <v>30.5</v>
      </c>
      <c r="W19" s="22"/>
      <c r="X19" s="182"/>
      <c r="Y19" s="24">
        <f t="shared" si="0"/>
        <v>1336.7411363200001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119"/>
      <c r="N20" s="22"/>
      <c r="O20" s="22"/>
      <c r="P20" s="23"/>
      <c r="Q20" s="21"/>
      <c r="R20" s="78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/>
      <c r="C21" s="78"/>
      <c r="D21" s="22"/>
      <c r="E21" s="22"/>
      <c r="F21" s="22"/>
      <c r="G21" s="22"/>
      <c r="H21" s="22"/>
      <c r="I21" s="22"/>
      <c r="J21" s="21"/>
      <c r="K21" s="22"/>
      <c r="L21" s="22"/>
      <c r="M21" s="119"/>
      <c r="N21" s="22"/>
      <c r="O21" s="22"/>
      <c r="P21" s="23"/>
      <c r="Q21" s="21"/>
      <c r="R21" s="78"/>
      <c r="S21" s="22"/>
      <c r="T21" s="22"/>
      <c r="U21" s="22"/>
      <c r="V21" s="22"/>
      <c r="W21" s="22"/>
      <c r="X21" s="182"/>
      <c r="Y21" s="24">
        <f t="shared" si="0"/>
        <v>0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1"/>
      <c r="K22" s="22"/>
      <c r="L22" s="22"/>
      <c r="M22" s="119"/>
      <c r="N22" s="22"/>
      <c r="O22" s="22"/>
      <c r="P22" s="23"/>
      <c r="Q22" s="21"/>
      <c r="R22" s="78"/>
      <c r="S22" s="22"/>
      <c r="T22" s="22"/>
      <c r="U22" s="22"/>
      <c r="V22" s="22"/>
      <c r="W22" s="22"/>
      <c r="X22" s="182"/>
      <c r="Y22" s="24">
        <f t="shared" si="0"/>
        <v>0</v>
      </c>
      <c r="AA22" s="2"/>
      <c r="AB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119"/>
      <c r="N23" s="22"/>
      <c r="O23" s="22"/>
      <c r="P23" s="23"/>
      <c r="Q23" s="21"/>
      <c r="R23" s="78"/>
      <c r="S23" s="22"/>
      <c r="T23" s="22"/>
      <c r="U23" s="22"/>
      <c r="V23" s="22"/>
      <c r="W23" s="22"/>
      <c r="X23" s="182"/>
      <c r="Y23" s="24">
        <f t="shared" si="0"/>
        <v>0</v>
      </c>
      <c r="AA23" s="2"/>
      <c r="AB23" s="18"/>
    </row>
    <row r="24" spans="1:30" ht="39.950000000000003" customHeight="1" x14ac:dyDescent="0.25">
      <c r="A24" s="156" t="s">
        <v>18</v>
      </c>
      <c r="B24" s="21"/>
      <c r="C24" s="78"/>
      <c r="D24" s="22"/>
      <c r="E24" s="22"/>
      <c r="F24" s="22"/>
      <c r="G24" s="22"/>
      <c r="H24" s="22"/>
      <c r="I24" s="22"/>
      <c r="J24" s="21"/>
      <c r="K24" s="22"/>
      <c r="L24" s="22"/>
      <c r="M24" s="119"/>
      <c r="N24" s="22"/>
      <c r="O24" s="22"/>
      <c r="P24" s="23"/>
      <c r="Q24" s="21"/>
      <c r="R24" s="78"/>
      <c r="S24" s="22"/>
      <c r="T24" s="22"/>
      <c r="U24" s="22"/>
      <c r="V24" s="22"/>
      <c r="W24" s="22"/>
      <c r="X24" s="182"/>
      <c r="Y24" s="24">
        <f t="shared" si="0"/>
        <v>0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121.36354944</v>
      </c>
      <c r="C25" s="26">
        <f t="shared" si="1"/>
        <v>98.980788942222219</v>
      </c>
      <c r="D25" s="26">
        <f t="shared" si="1"/>
        <v>148.59067381333335</v>
      </c>
      <c r="E25" s="26">
        <f>SUM(E18:E24)</f>
        <v>174.44154648888886</v>
      </c>
      <c r="F25" s="26">
        <f t="shared" ref="F25:N25" si="2">SUM(F18:F24)</f>
        <v>168.85772103111111</v>
      </c>
      <c r="G25" s="26">
        <f t="shared" si="2"/>
        <v>102.6053194311111</v>
      </c>
      <c r="H25" s="26">
        <f t="shared" si="2"/>
        <v>86.188822684444446</v>
      </c>
      <c r="I25" s="26">
        <f t="shared" ref="I25" si="3">SUM(I18:I24)</f>
        <v>55.379871715555552</v>
      </c>
      <c r="J25" s="25">
        <f t="shared" si="2"/>
        <v>89.337747946666667</v>
      </c>
      <c r="K25" s="26">
        <f t="shared" ref="K25" si="4">SUM(K18:K24)</f>
        <v>170.61721440000002</v>
      </c>
      <c r="L25" s="26">
        <f>SUM(L18:L24)</f>
        <v>152.01588394666663</v>
      </c>
      <c r="M25" s="120">
        <f t="shared" ref="M25" si="5">SUM(M18:M24)</f>
        <v>100.34280234666667</v>
      </c>
      <c r="N25" s="26">
        <f t="shared" si="2"/>
        <v>24.9</v>
      </c>
      <c r="O25" s="26">
        <f>SUM(O18:O24)</f>
        <v>81.7</v>
      </c>
      <c r="P25" s="27">
        <f t="shared" ref="P25:S25" si="6">SUM(P18:P24)</f>
        <v>81.5</v>
      </c>
      <c r="Q25" s="25">
        <f t="shared" si="6"/>
        <v>122.7211619911111</v>
      </c>
      <c r="R25" s="26">
        <f t="shared" si="6"/>
        <v>172.88673848888888</v>
      </c>
      <c r="S25" s="26">
        <f t="shared" si="6"/>
        <v>201.36705336888892</v>
      </c>
      <c r="T25" s="26">
        <f>SUM(T18:T24)</f>
        <v>174.34073212444446</v>
      </c>
      <c r="U25" s="26">
        <f t="shared" ref="U25:X25" si="7">SUM(U18:U24)</f>
        <v>163.81333888</v>
      </c>
      <c r="V25" s="26">
        <f t="shared" ref="V25:W25" si="8">SUM(V18:V24)</f>
        <v>97.9</v>
      </c>
      <c r="W25" s="26">
        <f t="shared" si="8"/>
        <v>53.2</v>
      </c>
      <c r="X25" s="183">
        <f t="shared" si="7"/>
        <v>30.4</v>
      </c>
      <c r="Y25" s="24">
        <f t="shared" si="0"/>
        <v>2673.4509670400003</v>
      </c>
    </row>
    <row r="26" spans="1:30" s="2" customFormat="1" ht="36.75" customHeight="1" x14ac:dyDescent="0.25">
      <c r="A26" s="158" t="s">
        <v>19</v>
      </c>
      <c r="B26" s="28"/>
      <c r="C26" s="80"/>
      <c r="D26" s="29"/>
      <c r="E26" s="29"/>
      <c r="F26" s="29"/>
      <c r="G26" s="29"/>
      <c r="H26" s="29"/>
      <c r="I26" s="29"/>
      <c r="J26" s="28"/>
      <c r="K26" s="29"/>
      <c r="L26" s="29"/>
      <c r="M26" s="121"/>
      <c r="N26" s="29"/>
      <c r="O26" s="29"/>
      <c r="P26" s="30"/>
      <c r="Q26" s="28"/>
      <c r="R26" s="29"/>
      <c r="S26" s="29"/>
      <c r="T26" s="29"/>
      <c r="U26" s="29"/>
      <c r="V26" s="29"/>
      <c r="W26" s="29"/>
      <c r="X26" s="184"/>
      <c r="Y26" s="31" t="e">
        <f>+((Y25/Y27)/7)*1000</f>
        <v>#DIV/0!</v>
      </c>
    </row>
    <row r="27" spans="1:30" s="2" customFormat="1" ht="33" customHeight="1" x14ac:dyDescent="0.25">
      <c r="A27" s="159" t="s">
        <v>20</v>
      </c>
      <c r="B27" s="32"/>
      <c r="C27" s="81"/>
      <c r="D27" s="33"/>
      <c r="E27" s="33"/>
      <c r="F27" s="33"/>
      <c r="G27" s="33"/>
      <c r="H27" s="33"/>
      <c r="I27" s="33"/>
      <c r="J27" s="32"/>
      <c r="K27" s="33"/>
      <c r="L27" s="33"/>
      <c r="M27" s="122"/>
      <c r="N27" s="33"/>
      <c r="O27" s="33"/>
      <c r="P27" s="34"/>
      <c r="Q27" s="32"/>
      <c r="R27" s="33"/>
      <c r="S27" s="33"/>
      <c r="T27" s="33"/>
      <c r="U27" s="33"/>
      <c r="V27" s="33"/>
      <c r="W27" s="33"/>
      <c r="X27" s="185"/>
      <c r="Y27" s="35">
        <f>SUM(B27:X27)</f>
        <v>0</v>
      </c>
      <c r="Z27" s="2" t="e">
        <f>((Y25*1000)/Y27)/7</f>
        <v>#DIV/0!</v>
      </c>
    </row>
    <row r="28" spans="1:30" s="2" customFormat="1" ht="33" customHeight="1" x14ac:dyDescent="0.25">
      <c r="A28" s="160" t="s">
        <v>21</v>
      </c>
      <c r="B28" s="36">
        <f>((B27*B26)*7/1000-B18-B19)/5</f>
        <v>-24.272709888000001</v>
      </c>
      <c r="C28" s="37">
        <f t="shared" ref="C28:X28" si="9">((C27*C26)*7/1000-C18-C19)/5</f>
        <v>-19.796157788444443</v>
      </c>
      <c r="D28" s="37">
        <f t="shared" si="9"/>
        <v>-29.718134762666672</v>
      </c>
      <c r="E28" s="37">
        <f t="shared" si="9"/>
        <v>-34.888309297777774</v>
      </c>
      <c r="F28" s="37">
        <f t="shared" si="9"/>
        <v>-33.771544206222224</v>
      </c>
      <c r="G28" s="37">
        <f t="shared" si="9"/>
        <v>-20.521063886222219</v>
      </c>
      <c r="H28" s="37">
        <f t="shared" si="9"/>
        <v>-17.237764536888889</v>
      </c>
      <c r="I28" s="37">
        <f t="shared" ref="I28" si="10">((I27*I26)*7/1000-I18-I19)/5</f>
        <v>-11.07597434311111</v>
      </c>
      <c r="J28" s="36">
        <f t="shared" si="9"/>
        <v>-17.867549589333333</v>
      </c>
      <c r="K28" s="37">
        <f t="shared" ref="K28:M28" si="11">((K27*K26)*7/1000-K18-K19)/5</f>
        <v>-34.123442880000006</v>
      </c>
      <c r="L28" s="37">
        <f t="shared" si="11"/>
        <v>-30.403176789333326</v>
      </c>
      <c r="M28" s="123">
        <f t="shared" si="11"/>
        <v>-20.068560469333335</v>
      </c>
      <c r="N28" s="37">
        <f t="shared" si="9"/>
        <v>-4.9799999999999995</v>
      </c>
      <c r="O28" s="37">
        <f t="shared" si="9"/>
        <v>-16.34</v>
      </c>
      <c r="P28" s="38">
        <f t="shared" si="9"/>
        <v>-16.3</v>
      </c>
      <c r="Q28" s="36">
        <f t="shared" si="9"/>
        <v>-24.544232398222221</v>
      </c>
      <c r="R28" s="37">
        <f t="shared" si="9"/>
        <v>-34.577347697777775</v>
      </c>
      <c r="S28" s="37">
        <f t="shared" si="9"/>
        <v>-40.273410673777782</v>
      </c>
      <c r="T28" s="37">
        <f t="shared" si="9"/>
        <v>-34.868146424888891</v>
      </c>
      <c r="U28" s="37">
        <f t="shared" si="9"/>
        <v>-32.762667776000001</v>
      </c>
      <c r="V28" s="37">
        <f t="shared" ref="V28:W28" si="12">((V27*V26)*7/1000-V18-V19)/5</f>
        <v>-19.580000000000002</v>
      </c>
      <c r="W28" s="37">
        <f t="shared" si="12"/>
        <v>-10.64</v>
      </c>
      <c r="X28" s="186">
        <f t="shared" si="9"/>
        <v>-6.08</v>
      </c>
      <c r="Y28" s="39"/>
    </row>
    <row r="29" spans="1:30" ht="33.75" customHeight="1" x14ac:dyDescent="0.25">
      <c r="A29" s="161" t="s">
        <v>22</v>
      </c>
      <c r="B29" s="40">
        <f t="shared" ref="B29:D29" si="13">((B27*B26)*7)/1000</f>
        <v>0</v>
      </c>
      <c r="C29" s="41">
        <f t="shared" si="13"/>
        <v>0</v>
      </c>
      <c r="D29" s="41">
        <f t="shared" si="13"/>
        <v>0</v>
      </c>
      <c r="E29" s="41">
        <f>((E27*E26)*7)/1000</f>
        <v>0</v>
      </c>
      <c r="F29" s="41">
        <f>((F27*F26)*7)/1000</f>
        <v>0</v>
      </c>
      <c r="G29" s="41">
        <f t="shared" ref="G29:J29" si="14">((G27*G26)*7)/1000</f>
        <v>0</v>
      </c>
      <c r="H29" s="41">
        <f t="shared" si="14"/>
        <v>0</v>
      </c>
      <c r="I29" s="41">
        <f t="shared" ref="I29" si="15">((I27*I26)*7)/1000</f>
        <v>0</v>
      </c>
      <c r="J29" s="40">
        <f t="shared" si="14"/>
        <v>0</v>
      </c>
      <c r="K29" s="41">
        <f t="shared" ref="K29:P29" si="16">((K27*K26)*7)/1000</f>
        <v>0</v>
      </c>
      <c r="L29" s="41">
        <f t="shared" si="16"/>
        <v>0</v>
      </c>
      <c r="M29" s="124">
        <f t="shared" si="16"/>
        <v>0</v>
      </c>
      <c r="N29" s="41">
        <f t="shared" si="16"/>
        <v>0</v>
      </c>
      <c r="O29" s="41">
        <f t="shared" si="16"/>
        <v>0</v>
      </c>
      <c r="P29" s="85">
        <f t="shared" si="16"/>
        <v>0</v>
      </c>
      <c r="Q29" s="40">
        <f t="shared" ref="Q29:X29" si="17">((Q27*Q26)*7)/1000</f>
        <v>0</v>
      </c>
      <c r="R29" s="41">
        <f t="shared" si="17"/>
        <v>0</v>
      </c>
      <c r="S29" s="41">
        <f t="shared" si="17"/>
        <v>0</v>
      </c>
      <c r="T29" s="42">
        <f t="shared" si="17"/>
        <v>0</v>
      </c>
      <c r="U29" s="42">
        <f t="shared" si="17"/>
        <v>0</v>
      </c>
      <c r="V29" s="42">
        <f t="shared" ref="V29:W29" si="18">((V27*V26)*7)/1000</f>
        <v>0</v>
      </c>
      <c r="W29" s="42">
        <f t="shared" si="18"/>
        <v>0</v>
      </c>
      <c r="X29" s="187">
        <f t="shared" si="17"/>
        <v>0</v>
      </c>
      <c r="Y29" s="44"/>
    </row>
    <row r="30" spans="1:30" ht="33.75" customHeight="1" thickBot="1" x14ac:dyDescent="0.3">
      <c r="A30" s="162" t="s">
        <v>23</v>
      </c>
      <c r="B30" s="45" t="e">
        <f t="shared" ref="B30:D30" si="19">+(B25/B27)/7*1000</f>
        <v>#DIV/0!</v>
      </c>
      <c r="C30" s="46" t="e">
        <f t="shared" si="19"/>
        <v>#DIV/0!</v>
      </c>
      <c r="D30" s="46" t="e">
        <f t="shared" si="19"/>
        <v>#DIV/0!</v>
      </c>
      <c r="E30" s="46" t="e">
        <f>+(E25/E27)/7*1000</f>
        <v>#DIV/0!</v>
      </c>
      <c r="F30" s="46" t="e">
        <f t="shared" ref="F30:N30" si="20">+(F25/F27)/7*1000</f>
        <v>#DIV/0!</v>
      </c>
      <c r="G30" s="46" t="e">
        <f t="shared" si="20"/>
        <v>#DIV/0!</v>
      </c>
      <c r="H30" s="46" t="e">
        <f t="shared" si="20"/>
        <v>#DIV/0!</v>
      </c>
      <c r="I30" s="46" t="e">
        <f t="shared" ref="I30" si="21">+(I25/I27)/7*1000</f>
        <v>#DIV/0!</v>
      </c>
      <c r="J30" s="45" t="e">
        <f t="shared" si="20"/>
        <v>#DIV/0!</v>
      </c>
      <c r="K30" s="46" t="e">
        <f t="shared" ref="K30" si="22">+(K25/K27)/7*1000</f>
        <v>#DIV/0!</v>
      </c>
      <c r="L30" s="46" t="e">
        <f>+(L25/L27)/7*1000</f>
        <v>#DIV/0!</v>
      </c>
      <c r="M30" s="125" t="e">
        <f t="shared" ref="M30" si="23">+(M25/M27)/7*1000</f>
        <v>#DIV/0!</v>
      </c>
      <c r="N30" s="46" t="e">
        <f t="shared" si="20"/>
        <v>#DIV/0!</v>
      </c>
      <c r="O30" s="46" t="e">
        <f>+(O25/O27)/7*1000</f>
        <v>#DIV/0!</v>
      </c>
      <c r="P30" s="47" t="e">
        <f t="shared" ref="P30:X30" si="24">+(P25/P27)/7*1000</f>
        <v>#DIV/0!</v>
      </c>
      <c r="Q30" s="45" t="e">
        <f t="shared" si="24"/>
        <v>#DIV/0!</v>
      </c>
      <c r="R30" s="46" t="e">
        <f t="shared" si="24"/>
        <v>#DIV/0!</v>
      </c>
      <c r="S30" s="46" t="e">
        <f t="shared" si="24"/>
        <v>#DIV/0!</v>
      </c>
      <c r="T30" s="46" t="e">
        <f t="shared" si="24"/>
        <v>#DIV/0!</v>
      </c>
      <c r="U30" s="46" t="e">
        <f t="shared" si="24"/>
        <v>#DIV/0!</v>
      </c>
      <c r="V30" s="46" t="e">
        <f t="shared" ref="V30:W30" si="25">+(V25/V27)/7*1000</f>
        <v>#DIV/0!</v>
      </c>
      <c r="W30" s="46" t="e">
        <f t="shared" si="25"/>
        <v>#DIV/0!</v>
      </c>
      <c r="X30" s="188" t="e">
        <f t="shared" si="24"/>
        <v>#DIV/0!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9" t="s">
        <v>25</v>
      </c>
      <c r="C36" s="340"/>
      <c r="D36" s="340"/>
      <c r="E36" s="340"/>
      <c r="F36" s="340"/>
      <c r="G36" s="340"/>
      <c r="H36" s="340"/>
      <c r="I36" s="334"/>
      <c r="J36" s="97"/>
      <c r="K36" s="52" t="s">
        <v>26</v>
      </c>
      <c r="L36" s="105"/>
      <c r="M36" s="339" t="s">
        <v>25</v>
      </c>
      <c r="N36" s="340"/>
      <c r="O36" s="340"/>
      <c r="P36" s="340"/>
      <c r="Q36" s="340"/>
      <c r="R36" s="334"/>
      <c r="S36" s="109"/>
      <c r="T36" s="53"/>
      <c r="U36" s="53"/>
      <c r="V36" s="3"/>
      <c r="W36" s="3"/>
      <c r="X36" s="54"/>
      <c r="Y36" s="3"/>
      <c r="Z36" s="53"/>
      <c r="AA36" s="53"/>
      <c r="AB36" s="53"/>
      <c r="AC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6"/>
      <c r="V37" s="57"/>
      <c r="W37" s="3"/>
      <c r="X37" s="3"/>
      <c r="Y37" s="54"/>
      <c r="Z37" s="3"/>
      <c r="AA37" s="53"/>
      <c r="AB37" s="53"/>
      <c r="AC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6"/>
      <c r="V38" s="58"/>
      <c r="W38" s="2"/>
      <c r="X38" s="59"/>
      <c r="Y38" s="59"/>
      <c r="Z38" s="2"/>
      <c r="AA38" s="2"/>
      <c r="AB38" s="2"/>
      <c r="AC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26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27">SUM(M39:R39)</f>
        <v>35</v>
      </c>
      <c r="T39" s="2"/>
      <c r="U39" s="60"/>
      <c r="V39" s="61"/>
      <c r="W39" s="2"/>
      <c r="X39" s="59"/>
      <c r="Y39" s="59"/>
      <c r="Z39" s="2"/>
      <c r="AA39" s="2"/>
      <c r="AB39" s="2"/>
      <c r="AC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26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27"/>
        <v>35</v>
      </c>
      <c r="T40" s="2"/>
      <c r="U40" s="60"/>
      <c r="V40" s="58"/>
      <c r="W40" s="2"/>
      <c r="X40" s="59"/>
      <c r="Y40" s="59"/>
      <c r="Z40" s="2"/>
      <c r="AA40" s="2"/>
      <c r="AB40" s="2"/>
      <c r="AC40" s="2"/>
    </row>
    <row r="41" spans="1:30" ht="33.75" customHeight="1" x14ac:dyDescent="0.25">
      <c r="A41" s="89" t="s">
        <v>14</v>
      </c>
      <c r="B41" s="78"/>
      <c r="C41" s="22"/>
      <c r="D41" s="78"/>
      <c r="E41" s="78"/>
      <c r="F41" s="78"/>
      <c r="G41" s="22"/>
      <c r="H41" s="22"/>
      <c r="I41" s="22"/>
      <c r="J41" s="99">
        <f t="shared" si="26"/>
        <v>0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27"/>
        <v>36.199999999999996</v>
      </c>
      <c r="T41" s="2"/>
      <c r="U41" s="60"/>
      <c r="V41" s="51"/>
      <c r="W41" s="2"/>
      <c r="X41" s="59"/>
      <c r="Y41" s="59"/>
      <c r="Z41" s="2"/>
      <c r="AA41" s="2"/>
      <c r="AB41" s="2"/>
      <c r="AC41" s="2"/>
    </row>
    <row r="42" spans="1:30" ht="33.75" customHeight="1" x14ac:dyDescent="0.25">
      <c r="A42" s="90" t="s">
        <v>15</v>
      </c>
      <c r="B42" s="78"/>
      <c r="C42" s="22"/>
      <c r="D42" s="22"/>
      <c r="E42" s="22"/>
      <c r="F42" s="22"/>
      <c r="G42" s="22"/>
      <c r="H42" s="22"/>
      <c r="I42" s="22"/>
      <c r="J42" s="99">
        <f t="shared" si="26"/>
        <v>0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27"/>
        <v>36.199999999999996</v>
      </c>
      <c r="T42" s="2"/>
      <c r="U42" s="60"/>
      <c r="V42" s="51"/>
      <c r="W42" s="2"/>
      <c r="X42" s="59"/>
      <c r="Y42" s="59"/>
      <c r="Z42" s="2"/>
      <c r="AA42" s="2"/>
      <c r="AB42" s="2"/>
      <c r="AC42" s="2"/>
    </row>
    <row r="43" spans="1:30" ht="33.75" customHeight="1" x14ac:dyDescent="0.25">
      <c r="A43" s="89" t="s">
        <v>16</v>
      </c>
      <c r="B43" s="78"/>
      <c r="C43" s="22"/>
      <c r="D43" s="22"/>
      <c r="E43" s="22"/>
      <c r="F43" s="22"/>
      <c r="G43" s="22"/>
      <c r="H43" s="22"/>
      <c r="I43" s="22"/>
      <c r="J43" s="99">
        <f t="shared" si="26"/>
        <v>0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27"/>
        <v>36.199999999999996</v>
      </c>
      <c r="T43" s="2"/>
      <c r="U43" s="60"/>
      <c r="V43" s="51"/>
      <c r="W43" s="2"/>
      <c r="X43" s="59"/>
      <c r="Y43" s="59"/>
      <c r="Z43" s="2"/>
      <c r="AA43" s="2"/>
      <c r="AB43" s="2"/>
      <c r="AC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26"/>
        <v>0</v>
      </c>
      <c r="K44" s="2"/>
      <c r="L44" s="90" t="s">
        <v>17</v>
      </c>
      <c r="M44" s="78"/>
      <c r="N44" s="78"/>
      <c r="O44" s="78"/>
      <c r="P44" s="78"/>
      <c r="Q44" s="78"/>
      <c r="R44" s="78"/>
      <c r="S44" s="99">
        <f t="shared" si="27"/>
        <v>0</v>
      </c>
      <c r="T44" s="2"/>
      <c r="U44" s="60"/>
      <c r="V44" s="51"/>
      <c r="W44" s="2"/>
      <c r="X44" s="59"/>
      <c r="Y44" s="59"/>
      <c r="Z44" s="2"/>
      <c r="AA44" s="2"/>
      <c r="AB44" s="2"/>
      <c r="AC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26"/>
        <v>0</v>
      </c>
      <c r="K45" s="2"/>
      <c r="L45" s="89" t="s">
        <v>18</v>
      </c>
      <c r="M45" s="78"/>
      <c r="N45" s="78"/>
      <c r="O45" s="78"/>
      <c r="P45" s="78"/>
      <c r="Q45" s="78"/>
      <c r="R45" s="78"/>
      <c r="S45" s="99">
        <f t="shared" si="27"/>
        <v>0</v>
      </c>
      <c r="T45" s="2"/>
      <c r="U45" s="60"/>
      <c r="V45" s="51"/>
      <c r="W45" s="2"/>
      <c r="X45" s="59"/>
      <c r="Y45" s="59"/>
      <c r="Z45" s="2"/>
      <c r="AA45" s="2"/>
      <c r="AB45" s="2"/>
      <c r="AC45" s="2"/>
    </row>
    <row r="46" spans="1:30" ht="33.75" customHeight="1" x14ac:dyDescent="0.25">
      <c r="A46" s="90" t="s">
        <v>10</v>
      </c>
      <c r="B46" s="79">
        <f t="shared" ref="B46:I46" si="28">SUM(B39:B45)</f>
        <v>36.038799999999995</v>
      </c>
      <c r="C46" s="26">
        <f t="shared" si="28"/>
        <v>123.407</v>
      </c>
      <c r="D46" s="26">
        <f t="shared" si="28"/>
        <v>126.02679999999998</v>
      </c>
      <c r="E46" s="26">
        <f t="shared" si="28"/>
        <v>169.89920000000001</v>
      </c>
      <c r="F46" s="26">
        <f t="shared" si="28"/>
        <v>134.98820000000001</v>
      </c>
      <c r="G46" s="26">
        <f t="shared" si="28"/>
        <v>88.329999999999984</v>
      </c>
      <c r="H46" s="26">
        <f t="shared" si="28"/>
        <v>95.616</v>
      </c>
      <c r="I46" s="26">
        <f t="shared" si="28"/>
        <v>0</v>
      </c>
      <c r="J46" s="99">
        <f t="shared" si="26"/>
        <v>774.30599999999981</v>
      </c>
      <c r="L46" s="76" t="s">
        <v>10</v>
      </c>
      <c r="M46" s="79">
        <f t="shared" ref="M46:R46" si="29">SUM(M39:M45)</f>
        <v>45.999999999999993</v>
      </c>
      <c r="N46" s="26">
        <f t="shared" si="29"/>
        <v>41.599999999999994</v>
      </c>
      <c r="O46" s="26">
        <f t="shared" si="29"/>
        <v>43.599999999999994</v>
      </c>
      <c r="P46" s="26">
        <f t="shared" si="29"/>
        <v>6.6000000000000005</v>
      </c>
      <c r="Q46" s="26">
        <f t="shared" si="29"/>
        <v>20.399999999999999</v>
      </c>
      <c r="R46" s="26">
        <f t="shared" si="29"/>
        <v>20.399999999999999</v>
      </c>
      <c r="S46" s="99">
        <f t="shared" si="27"/>
        <v>178.6</v>
      </c>
      <c r="T46" s="60"/>
      <c r="U46" s="60"/>
      <c r="V46" s="2"/>
      <c r="W46" s="2"/>
      <c r="X46" s="2"/>
      <c r="Y46" s="2"/>
      <c r="Z46" s="2"/>
      <c r="AA46" s="2"/>
      <c r="AB46" s="2"/>
      <c r="AC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30.675303066318033</v>
      </c>
      <c r="L47" s="108" t="s">
        <v>19</v>
      </c>
      <c r="M47" s="80"/>
      <c r="N47" s="29"/>
      <c r="O47" s="29"/>
      <c r="P47" s="29"/>
      <c r="Q47" s="29"/>
      <c r="R47" s="29"/>
      <c r="S47" s="100" t="e">
        <f>+((S46/S48)/7)*1000</f>
        <v>#DIV/0!</v>
      </c>
      <c r="T47" s="62"/>
      <c r="U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/>
      <c r="N48" s="64"/>
      <c r="O48" s="64"/>
      <c r="P48" s="64"/>
      <c r="Q48" s="64"/>
      <c r="R48" s="64"/>
      <c r="S48" s="110">
        <f>SUM(M48:R48)</f>
        <v>0</v>
      </c>
      <c r="T48" s="65"/>
      <c r="U48" s="65"/>
    </row>
    <row r="49" spans="1:43" ht="33.75" customHeight="1" x14ac:dyDescent="0.25">
      <c r="A49" s="93" t="s">
        <v>21</v>
      </c>
      <c r="B49" s="82">
        <f t="shared" ref="B49:I49" si="30">((B48*B47)*7/1000-B39-B40)/5</f>
        <v>17.811640000000001</v>
      </c>
      <c r="C49" s="37">
        <f t="shared" si="30"/>
        <v>61.142099999999992</v>
      </c>
      <c r="D49" s="37">
        <f t="shared" si="30"/>
        <v>62.128039999999999</v>
      </c>
      <c r="E49" s="37">
        <f t="shared" si="30"/>
        <v>83.849759999999989</v>
      </c>
      <c r="F49" s="37">
        <f t="shared" si="30"/>
        <v>66.496459999999999</v>
      </c>
      <c r="G49" s="37">
        <f t="shared" si="30"/>
        <v>43.339000000000006</v>
      </c>
      <c r="H49" s="37">
        <f t="shared" si="30"/>
        <v>47.124800000000008</v>
      </c>
      <c r="I49" s="37">
        <f t="shared" si="30"/>
        <v>0</v>
      </c>
      <c r="J49" s="102">
        <f>((J46*1000)/J48)/7</f>
        <v>30.675303066318033</v>
      </c>
      <c r="L49" s="93" t="s">
        <v>21</v>
      </c>
      <c r="M49" s="82">
        <f t="shared" ref="M49:R49" si="31">((M48*M47)*7/1000-M39-M40)/5</f>
        <v>-5.12</v>
      </c>
      <c r="N49" s="37">
        <f t="shared" si="31"/>
        <v>-4.24</v>
      </c>
      <c r="O49" s="37">
        <f t="shared" si="31"/>
        <v>-4.6399999999999997</v>
      </c>
      <c r="P49" s="37">
        <f t="shared" si="31"/>
        <v>0</v>
      </c>
      <c r="Q49" s="37">
        <f t="shared" ref="Q49" si="32">((Q48*Q47)*7/1000-Q39-Q40)/5</f>
        <v>0</v>
      </c>
      <c r="R49" s="37">
        <f t="shared" si="31"/>
        <v>0</v>
      </c>
      <c r="S49" s="111" t="e">
        <f>((S46*1000)/S48)/7</f>
        <v>#DIV/0!</v>
      </c>
      <c r="T49" s="65"/>
      <c r="U49" s="65"/>
    </row>
    <row r="50" spans="1:43" ht="33.75" customHeight="1" x14ac:dyDescent="0.25">
      <c r="A50" s="94" t="s">
        <v>22</v>
      </c>
      <c r="B50" s="83">
        <f t="shared" ref="B50:I50" si="33">((B48*B47)*7)/1000</f>
        <v>125.09699999999999</v>
      </c>
      <c r="C50" s="41">
        <f t="shared" si="33"/>
        <v>429.11750000000001</v>
      </c>
      <c r="D50" s="41">
        <f t="shared" si="33"/>
        <v>436.66699999999997</v>
      </c>
      <c r="E50" s="41">
        <f t="shared" si="33"/>
        <v>589.14800000000002</v>
      </c>
      <c r="F50" s="41">
        <f t="shared" si="33"/>
        <v>467.47050000000002</v>
      </c>
      <c r="G50" s="41">
        <f t="shared" si="33"/>
        <v>305.02499999999998</v>
      </c>
      <c r="H50" s="41">
        <f t="shared" si="33"/>
        <v>331.24</v>
      </c>
      <c r="I50" s="41">
        <f t="shared" si="33"/>
        <v>0</v>
      </c>
      <c r="J50" s="85"/>
      <c r="L50" s="94" t="s">
        <v>22</v>
      </c>
      <c r="M50" s="83">
        <f t="shared" ref="M50:R50" si="34">((M48*M47)*7)/1000</f>
        <v>0</v>
      </c>
      <c r="N50" s="41">
        <f t="shared" si="34"/>
        <v>0</v>
      </c>
      <c r="O50" s="41">
        <f t="shared" si="34"/>
        <v>0</v>
      </c>
      <c r="P50" s="41">
        <f t="shared" si="34"/>
        <v>0</v>
      </c>
      <c r="Q50" s="41">
        <f t="shared" si="34"/>
        <v>0</v>
      </c>
      <c r="R50" s="41">
        <f t="shared" si="34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35">+(B46/B48)/7*1000</f>
        <v>31.977639751552786</v>
      </c>
      <c r="C51" s="46">
        <f t="shared" si="35"/>
        <v>31.202781289506952</v>
      </c>
      <c r="D51" s="46">
        <f t="shared" si="35"/>
        <v>30.881352609654492</v>
      </c>
      <c r="E51" s="46">
        <f t="shared" si="35"/>
        <v>30.568405901403384</v>
      </c>
      <c r="F51" s="46">
        <f t="shared" si="35"/>
        <v>30.464500112841346</v>
      </c>
      <c r="G51" s="46">
        <f t="shared" si="35"/>
        <v>30.406196213425126</v>
      </c>
      <c r="H51" s="46">
        <f t="shared" si="35"/>
        <v>30.020722135007848</v>
      </c>
      <c r="I51" s="46" t="e">
        <f t="shared" si="35"/>
        <v>#DIV/0!</v>
      </c>
      <c r="J51" s="103"/>
      <c r="K51" s="49"/>
      <c r="L51" s="95" t="s">
        <v>23</v>
      </c>
      <c r="M51" s="84" t="e">
        <f t="shared" ref="M51:R51" si="36">+(M46/M48)/7*1000</f>
        <v>#DIV/0!</v>
      </c>
      <c r="N51" s="46" t="e">
        <f t="shared" si="36"/>
        <v>#DIV/0!</v>
      </c>
      <c r="O51" s="46" t="e">
        <f t="shared" si="36"/>
        <v>#DIV/0!</v>
      </c>
      <c r="P51" s="46" t="e">
        <f t="shared" si="36"/>
        <v>#DIV/0!</v>
      </c>
      <c r="Q51" s="46" t="e">
        <f t="shared" si="36"/>
        <v>#DIV/0!</v>
      </c>
      <c r="R51" s="46" t="e">
        <f t="shared" si="36"/>
        <v>#DIV/0!</v>
      </c>
      <c r="S51" s="47"/>
      <c r="T51" s="50"/>
      <c r="U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1"/>
      <c r="K54" s="34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354" t="s">
        <v>8</v>
      </c>
      <c r="C55" s="355"/>
      <c r="D55" s="355"/>
      <c r="E55" s="355"/>
      <c r="F55" s="355"/>
      <c r="G55" s="356"/>
      <c r="H55" s="354" t="s">
        <v>51</v>
      </c>
      <c r="I55" s="355"/>
      <c r="J55" s="355"/>
      <c r="K55" s="355"/>
      <c r="L55" s="355"/>
      <c r="M55" s="356"/>
      <c r="N55" s="355" t="s">
        <v>50</v>
      </c>
      <c r="O55" s="355"/>
      <c r="P55" s="355"/>
      <c r="Q55" s="355"/>
      <c r="R55" s="355"/>
      <c r="S55" s="35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3"/>
      <c r="C56" s="312"/>
      <c r="D56" s="312"/>
      <c r="E56" s="312"/>
      <c r="F56" s="312"/>
      <c r="G56" s="314"/>
      <c r="H56" s="313"/>
      <c r="I56" s="312"/>
      <c r="J56" s="312"/>
      <c r="K56" s="312"/>
      <c r="L56" s="312"/>
      <c r="M56" s="314"/>
      <c r="N56" s="316"/>
      <c r="O56" s="317"/>
      <c r="P56" s="317"/>
      <c r="Q56" s="317"/>
      <c r="R56" s="317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5">
        <v>1</v>
      </c>
      <c r="C57" s="96">
        <v>2</v>
      </c>
      <c r="D57" s="96">
        <v>3</v>
      </c>
      <c r="E57" s="96">
        <v>4</v>
      </c>
      <c r="F57" s="96">
        <v>5</v>
      </c>
      <c r="G57" s="311">
        <v>6</v>
      </c>
      <c r="H57" s="305">
        <v>7</v>
      </c>
      <c r="I57" s="96">
        <v>8</v>
      </c>
      <c r="J57" s="96">
        <v>9</v>
      </c>
      <c r="K57" s="96">
        <v>10</v>
      </c>
      <c r="L57" s="96">
        <v>11</v>
      </c>
      <c r="M57" s="311">
        <v>12</v>
      </c>
      <c r="N57" s="305">
        <v>13</v>
      </c>
      <c r="O57" s="96">
        <v>14</v>
      </c>
      <c r="P57" s="96">
        <v>15</v>
      </c>
      <c r="Q57" s="96">
        <v>16</v>
      </c>
      <c r="R57" s="96">
        <v>17</v>
      </c>
      <c r="S57" s="311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37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37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/>
      <c r="C60" s="78"/>
      <c r="D60" s="78"/>
      <c r="E60" s="78"/>
      <c r="F60" s="78"/>
      <c r="G60" s="182"/>
      <c r="H60" s="21"/>
      <c r="I60" s="78"/>
      <c r="J60" s="78"/>
      <c r="K60" s="78"/>
      <c r="L60" s="78"/>
      <c r="M60" s="182"/>
      <c r="N60" s="21"/>
      <c r="O60" s="78"/>
      <c r="P60" s="78"/>
      <c r="Q60" s="78"/>
      <c r="R60" s="78"/>
      <c r="S60" s="182"/>
      <c r="T60" s="24">
        <f t="shared" si="37"/>
        <v>0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/>
      <c r="C61" s="78"/>
      <c r="D61" s="78"/>
      <c r="E61" s="78"/>
      <c r="F61" s="78"/>
      <c r="G61" s="182"/>
      <c r="H61" s="21"/>
      <c r="I61" s="78"/>
      <c r="J61" s="78"/>
      <c r="K61" s="78"/>
      <c r="L61" s="78"/>
      <c r="M61" s="182"/>
      <c r="N61" s="21"/>
      <c r="O61" s="78"/>
      <c r="P61" s="78"/>
      <c r="Q61" s="78"/>
      <c r="R61" s="78"/>
      <c r="S61" s="182"/>
      <c r="T61" s="24">
        <f t="shared" si="37"/>
        <v>0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/>
      <c r="C62" s="78"/>
      <c r="D62" s="78"/>
      <c r="E62" s="78"/>
      <c r="F62" s="78"/>
      <c r="G62" s="182"/>
      <c r="H62" s="21"/>
      <c r="I62" s="78"/>
      <c r="J62" s="78"/>
      <c r="K62" s="78"/>
      <c r="L62" s="78"/>
      <c r="M62" s="182"/>
      <c r="N62" s="21"/>
      <c r="O62" s="78"/>
      <c r="P62" s="78"/>
      <c r="Q62" s="78"/>
      <c r="R62" s="78"/>
      <c r="S62" s="182"/>
      <c r="T62" s="24">
        <f t="shared" si="37"/>
        <v>0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/>
      <c r="C63" s="78"/>
      <c r="D63" s="78"/>
      <c r="E63" s="78"/>
      <c r="F63" s="78"/>
      <c r="G63" s="182"/>
      <c r="H63" s="21"/>
      <c r="I63" s="78"/>
      <c r="J63" s="78"/>
      <c r="K63" s="78"/>
      <c r="L63" s="78"/>
      <c r="M63" s="182"/>
      <c r="N63" s="21"/>
      <c r="O63" s="78"/>
      <c r="P63" s="78"/>
      <c r="Q63" s="78"/>
      <c r="R63" s="78"/>
      <c r="S63" s="182"/>
      <c r="T63" s="24">
        <f t="shared" si="37"/>
        <v>0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/>
      <c r="C64" s="78"/>
      <c r="D64" s="78"/>
      <c r="E64" s="78"/>
      <c r="F64" s="78"/>
      <c r="G64" s="182"/>
      <c r="H64" s="21"/>
      <c r="I64" s="78"/>
      <c r="J64" s="78"/>
      <c r="K64" s="78"/>
      <c r="L64" s="78"/>
      <c r="M64" s="182"/>
      <c r="N64" s="21"/>
      <c r="O64" s="78"/>
      <c r="P64" s="78"/>
      <c r="Q64" s="78"/>
      <c r="R64" s="78"/>
      <c r="S64" s="182"/>
      <c r="T64" s="24">
        <f t="shared" si="37"/>
        <v>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15.6</v>
      </c>
      <c r="C65" s="79">
        <f t="shared" ref="C65:R65" si="38">SUM(C58:C64)</f>
        <v>15.6</v>
      </c>
      <c r="D65" s="79">
        <f t="shared" si="38"/>
        <v>15.6</v>
      </c>
      <c r="E65" s="79">
        <f t="shared" si="38"/>
        <v>3.8</v>
      </c>
      <c r="F65" s="79">
        <f t="shared" si="38"/>
        <v>15.6</v>
      </c>
      <c r="G65" s="183">
        <f t="shared" si="38"/>
        <v>15.6</v>
      </c>
      <c r="H65" s="25">
        <f t="shared" si="38"/>
        <v>15.6</v>
      </c>
      <c r="I65" s="79">
        <f t="shared" si="38"/>
        <v>15.6</v>
      </c>
      <c r="J65" s="79">
        <f t="shared" si="38"/>
        <v>15.6</v>
      </c>
      <c r="K65" s="79">
        <f t="shared" si="38"/>
        <v>3.8</v>
      </c>
      <c r="L65" s="79">
        <f t="shared" si="38"/>
        <v>15.6</v>
      </c>
      <c r="M65" s="183">
        <f t="shared" si="38"/>
        <v>15.6</v>
      </c>
      <c r="N65" s="25">
        <f t="shared" si="38"/>
        <v>15.6</v>
      </c>
      <c r="O65" s="79">
        <f t="shared" si="38"/>
        <v>15.6</v>
      </c>
      <c r="P65" s="79">
        <f t="shared" si="38"/>
        <v>15.6</v>
      </c>
      <c r="Q65" s="79">
        <f t="shared" si="38"/>
        <v>3.8</v>
      </c>
      <c r="R65" s="79">
        <f t="shared" si="38"/>
        <v>15.6</v>
      </c>
      <c r="S65" s="27">
        <f>SUM(S58:S64)</f>
        <v>15.6</v>
      </c>
      <c r="T65" s="24">
        <f t="shared" si="37"/>
        <v>245.39999999999995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/>
      <c r="C66" s="80"/>
      <c r="D66" s="80"/>
      <c r="E66" s="80"/>
      <c r="F66" s="80"/>
      <c r="G66" s="184"/>
      <c r="H66" s="28"/>
      <c r="I66" s="80"/>
      <c r="J66" s="80"/>
      <c r="K66" s="80"/>
      <c r="L66" s="80"/>
      <c r="M66" s="184"/>
      <c r="N66" s="28"/>
      <c r="O66" s="80"/>
      <c r="P66" s="80"/>
      <c r="Q66" s="80"/>
      <c r="R66" s="80"/>
      <c r="S66" s="30"/>
      <c r="T66" s="307">
        <f>+((T65/T67)/7)*1000</f>
        <v>34.268956849602006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6">
        <v>65</v>
      </c>
      <c r="C67" s="104">
        <v>65</v>
      </c>
      <c r="D67" s="104">
        <v>65</v>
      </c>
      <c r="E67" s="104">
        <v>16</v>
      </c>
      <c r="F67" s="104">
        <v>65</v>
      </c>
      <c r="G67" s="315">
        <v>65</v>
      </c>
      <c r="H67" s="306">
        <v>65</v>
      </c>
      <c r="I67" s="104">
        <v>65</v>
      </c>
      <c r="J67" s="104">
        <v>65</v>
      </c>
      <c r="K67" s="104">
        <v>16</v>
      </c>
      <c r="L67" s="104">
        <v>65</v>
      </c>
      <c r="M67" s="315">
        <v>65</v>
      </c>
      <c r="N67" s="306">
        <v>65</v>
      </c>
      <c r="O67" s="104">
        <v>65</v>
      </c>
      <c r="P67" s="104">
        <v>65</v>
      </c>
      <c r="Q67" s="104">
        <v>16</v>
      </c>
      <c r="R67" s="104">
        <v>65</v>
      </c>
      <c r="S67" s="315">
        <v>65</v>
      </c>
      <c r="T67" s="308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-3.12</v>
      </c>
      <c r="C68" s="82">
        <f t="shared" ref="C68:R68" si="39">((C67*C66)*7/1000-C58-C59)/5</f>
        <v>-3.12</v>
      </c>
      <c r="D68" s="82">
        <f t="shared" si="39"/>
        <v>-3.12</v>
      </c>
      <c r="E68" s="82">
        <f t="shared" si="39"/>
        <v>-0.76</v>
      </c>
      <c r="F68" s="82">
        <f t="shared" si="39"/>
        <v>-3.12</v>
      </c>
      <c r="G68" s="186">
        <f t="shared" si="39"/>
        <v>-3.12</v>
      </c>
      <c r="H68" s="36">
        <f t="shared" si="39"/>
        <v>-3.12</v>
      </c>
      <c r="I68" s="82">
        <f t="shared" si="39"/>
        <v>-3.12</v>
      </c>
      <c r="J68" s="82">
        <f t="shared" si="39"/>
        <v>-3.12</v>
      </c>
      <c r="K68" s="82">
        <f t="shared" si="39"/>
        <v>-0.76</v>
      </c>
      <c r="L68" s="82">
        <f t="shared" si="39"/>
        <v>-3.12</v>
      </c>
      <c r="M68" s="186">
        <f t="shared" si="39"/>
        <v>-3.12</v>
      </c>
      <c r="N68" s="36">
        <f t="shared" si="39"/>
        <v>-3.12</v>
      </c>
      <c r="O68" s="82">
        <f t="shared" si="39"/>
        <v>-3.12</v>
      </c>
      <c r="P68" s="82">
        <f t="shared" si="39"/>
        <v>-3.12</v>
      </c>
      <c r="Q68" s="82">
        <f t="shared" si="39"/>
        <v>-0.76</v>
      </c>
      <c r="R68" s="82">
        <f t="shared" si="39"/>
        <v>-3.12</v>
      </c>
      <c r="S68" s="38">
        <f t="shared" ref="S68" si="40">((S67*S66)*7/1000-S58-S59)/5</f>
        <v>-3.12</v>
      </c>
      <c r="T68" s="309">
        <f>((T65*1000)/T67)/7</f>
        <v>34.268956849601999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0</v>
      </c>
      <c r="C69" s="83">
        <f t="shared" ref="C69:R69" si="41">((C67*C66)*7)/1000</f>
        <v>0</v>
      </c>
      <c r="D69" s="83">
        <f t="shared" si="41"/>
        <v>0</v>
      </c>
      <c r="E69" s="83">
        <f t="shared" si="41"/>
        <v>0</v>
      </c>
      <c r="F69" s="83">
        <f t="shared" si="41"/>
        <v>0</v>
      </c>
      <c r="G69" s="310">
        <f t="shared" si="41"/>
        <v>0</v>
      </c>
      <c r="H69" s="40">
        <f t="shared" si="41"/>
        <v>0</v>
      </c>
      <c r="I69" s="83">
        <f t="shared" si="41"/>
        <v>0</v>
      </c>
      <c r="J69" s="83">
        <f t="shared" si="41"/>
        <v>0</v>
      </c>
      <c r="K69" s="83">
        <f t="shared" si="41"/>
        <v>0</v>
      </c>
      <c r="L69" s="83">
        <f t="shared" si="41"/>
        <v>0</v>
      </c>
      <c r="M69" s="310">
        <f t="shared" si="41"/>
        <v>0</v>
      </c>
      <c r="N69" s="40">
        <f t="shared" si="41"/>
        <v>0</v>
      </c>
      <c r="O69" s="83">
        <f t="shared" si="41"/>
        <v>0</v>
      </c>
      <c r="P69" s="83">
        <f t="shared" si="41"/>
        <v>0</v>
      </c>
      <c r="Q69" s="83">
        <f t="shared" si="41"/>
        <v>0</v>
      </c>
      <c r="R69" s="83">
        <f t="shared" si="41"/>
        <v>0</v>
      </c>
      <c r="S69" s="85">
        <f>((S67*S66)*7)/1000</f>
        <v>0</v>
      </c>
      <c r="T69" s="310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34.285714285714285</v>
      </c>
      <c r="C70" s="84">
        <f t="shared" ref="C70:R70" si="42">+(C65/C67)/7*1000</f>
        <v>34.285714285714285</v>
      </c>
      <c r="D70" s="84">
        <f t="shared" si="42"/>
        <v>34.285714285714285</v>
      </c>
      <c r="E70" s="84">
        <f t="shared" si="42"/>
        <v>33.928571428571423</v>
      </c>
      <c r="F70" s="84">
        <f t="shared" si="42"/>
        <v>34.285714285714285</v>
      </c>
      <c r="G70" s="188">
        <f t="shared" si="42"/>
        <v>34.285714285714285</v>
      </c>
      <c r="H70" s="45">
        <f t="shared" si="42"/>
        <v>34.285714285714285</v>
      </c>
      <c r="I70" s="84">
        <f t="shared" si="42"/>
        <v>34.285714285714285</v>
      </c>
      <c r="J70" s="84">
        <f t="shared" si="42"/>
        <v>34.285714285714285</v>
      </c>
      <c r="K70" s="84">
        <f t="shared" si="42"/>
        <v>33.928571428571423</v>
      </c>
      <c r="L70" s="84">
        <f t="shared" si="42"/>
        <v>34.285714285714285</v>
      </c>
      <c r="M70" s="188">
        <f t="shared" si="42"/>
        <v>34.285714285714285</v>
      </c>
      <c r="N70" s="45">
        <f t="shared" si="42"/>
        <v>34.285714285714285</v>
      </c>
      <c r="O70" s="84">
        <f t="shared" si="42"/>
        <v>34.285714285714285</v>
      </c>
      <c r="P70" s="84">
        <f t="shared" si="42"/>
        <v>34.285714285714285</v>
      </c>
      <c r="Q70" s="84">
        <f t="shared" si="42"/>
        <v>33.928571428571423</v>
      </c>
      <c r="R70" s="84">
        <f t="shared" si="42"/>
        <v>34.285714285714285</v>
      </c>
      <c r="S70" s="47">
        <f>+(S65/S67)/7*1000</f>
        <v>34.285714285714285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J15:P15"/>
    <mergeCell ref="B15:I15"/>
    <mergeCell ref="Q15:X15"/>
    <mergeCell ref="A3:C3"/>
    <mergeCell ref="E9:G9"/>
    <mergeCell ref="R9:S9"/>
    <mergeCell ref="K11:L11"/>
    <mergeCell ref="B36:I36"/>
    <mergeCell ref="J54:K54"/>
    <mergeCell ref="B55:G55"/>
    <mergeCell ref="H55:M55"/>
    <mergeCell ref="N55:S55"/>
    <mergeCell ref="M36:R3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A4A4-49ED-42AD-B95A-4D1E7DC362BF}">
  <dimension ref="A1:AQ239"/>
  <sheetViews>
    <sheetView view="pageBreakPreview" topLeftCell="A30" zoomScale="30" zoomScaleNormal="30" zoomScaleSheetLayoutView="30" workbookViewId="0">
      <selection activeCell="B64" sqref="B64:S6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1" t="s">
        <v>0</v>
      </c>
      <c r="B3" s="331"/>
      <c r="C3" s="331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2"/>
      <c r="Z3" s="2"/>
      <c r="AA3" s="2"/>
      <c r="AB3" s="2"/>
      <c r="AC3" s="2"/>
      <c r="AD3" s="30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4" t="s">
        <v>1</v>
      </c>
      <c r="B9" s="304"/>
      <c r="C9" s="304"/>
      <c r="D9" s="1"/>
      <c r="E9" s="332" t="s">
        <v>2</v>
      </c>
      <c r="F9" s="332"/>
      <c r="G9" s="3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2"/>
      <c r="S9" s="3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4"/>
      <c r="B10" s="304"/>
      <c r="C10" s="30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4" t="s">
        <v>4</v>
      </c>
      <c r="B11" s="304"/>
      <c r="C11" s="304"/>
      <c r="D11" s="1"/>
      <c r="E11" s="302">
        <v>3</v>
      </c>
      <c r="F11" s="1"/>
      <c r="G11" s="1"/>
      <c r="H11" s="1"/>
      <c r="I11" s="1"/>
      <c r="J11" s="1"/>
      <c r="K11" s="333" t="s">
        <v>75</v>
      </c>
      <c r="L11" s="333"/>
      <c r="M11" s="303"/>
      <c r="N11" s="30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4"/>
      <c r="B12" s="304"/>
      <c r="C12" s="304"/>
      <c r="D12" s="1"/>
      <c r="E12" s="5"/>
      <c r="F12" s="1"/>
      <c r="G12" s="1"/>
      <c r="H12" s="1"/>
      <c r="I12" s="1"/>
      <c r="J12" s="1"/>
      <c r="K12" s="303"/>
      <c r="L12" s="303"/>
      <c r="M12" s="303"/>
      <c r="N12" s="30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4"/>
      <c r="B13" s="304"/>
      <c r="C13" s="304"/>
      <c r="D13" s="304"/>
      <c r="E13" s="304"/>
      <c r="F13" s="304"/>
      <c r="G13" s="304"/>
      <c r="H13" s="304"/>
      <c r="I13" s="304"/>
      <c r="J13" s="304"/>
      <c r="K13" s="304"/>
      <c r="L13" s="303"/>
      <c r="M13" s="303"/>
      <c r="N13" s="303"/>
      <c r="O13" s="303"/>
      <c r="P13" s="303"/>
      <c r="Q13" s="303"/>
      <c r="R13" s="303"/>
      <c r="S13" s="303"/>
      <c r="T13" s="303"/>
      <c r="U13" s="303"/>
      <c r="V13" s="303"/>
      <c r="W13" s="1"/>
      <c r="X13" s="1"/>
      <c r="Y13" s="1"/>
    </row>
    <row r="14" spans="1:30" s="3" customFormat="1" ht="27" thickBot="1" x14ac:dyDescent="0.3">
      <c r="A14" s="30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5" t="s">
        <v>8</v>
      </c>
      <c r="C15" s="346"/>
      <c r="D15" s="346"/>
      <c r="E15" s="346"/>
      <c r="F15" s="346"/>
      <c r="G15" s="346"/>
      <c r="H15" s="347"/>
      <c r="I15" s="348" t="s">
        <v>51</v>
      </c>
      <c r="J15" s="349"/>
      <c r="K15" s="349"/>
      <c r="L15" s="349"/>
      <c r="M15" s="349"/>
      <c r="N15" s="349"/>
      <c r="O15" s="350"/>
      <c r="P15" s="353" t="s">
        <v>50</v>
      </c>
      <c r="Q15" s="351"/>
      <c r="R15" s="351"/>
      <c r="S15" s="351"/>
      <c r="T15" s="351"/>
      <c r="U15" s="352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4"/>
      <c r="J16" s="77"/>
      <c r="K16" s="77"/>
      <c r="L16" s="77"/>
      <c r="M16" s="15"/>
      <c r="N16" s="19"/>
      <c r="O16" s="164"/>
      <c r="P16" s="163"/>
      <c r="Q16" s="16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4">
        <v>1</v>
      </c>
      <c r="J17" s="19">
        <v>2</v>
      </c>
      <c r="K17" s="19">
        <v>3</v>
      </c>
      <c r="L17" s="118">
        <v>4</v>
      </c>
      <c r="M17" s="19">
        <v>5</v>
      </c>
      <c r="N17" s="19">
        <v>6</v>
      </c>
      <c r="O17" s="20">
        <v>7</v>
      </c>
      <c r="P17" s="14">
        <v>1</v>
      </c>
      <c r="Q17" s="77">
        <v>2</v>
      </c>
      <c r="R17" s="19">
        <v>3</v>
      </c>
      <c r="S17" s="19">
        <v>4</v>
      </c>
      <c r="T17" s="19">
        <v>5</v>
      </c>
      <c r="U17" s="20">
        <v>6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37</v>
      </c>
      <c r="I18" s="21">
        <v>44.668873973333334</v>
      </c>
      <c r="J18" s="22">
        <v>85.308607200000012</v>
      </c>
      <c r="K18" s="22">
        <v>76.007941973333317</v>
      </c>
      <c r="L18" s="119">
        <v>50.171401173333336</v>
      </c>
      <c r="M18" s="22">
        <v>24.9</v>
      </c>
      <c r="N18" s="22">
        <v>81.7</v>
      </c>
      <c r="O18" s="23">
        <v>81.5</v>
      </c>
      <c r="P18" s="21">
        <v>61.360580995555551</v>
      </c>
      <c r="Q18" s="78">
        <v>86.44336924444444</v>
      </c>
      <c r="R18" s="22">
        <v>100.68352668444446</v>
      </c>
      <c r="S18" s="22">
        <v>87.170366062222229</v>
      </c>
      <c r="T18" s="22">
        <v>81.906669440000002</v>
      </c>
      <c r="U18" s="23">
        <v>30.5</v>
      </c>
      <c r="V18" s="24">
        <f t="shared" ref="V18:V25" si="0">SUM(B18:U18)</f>
        <v>1336.7411363200001</v>
      </c>
      <c r="X18" s="2"/>
      <c r="Y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1">
        <v>44.668873973333334</v>
      </c>
      <c r="J19" s="22">
        <v>85.308607200000012</v>
      </c>
      <c r="K19" s="22">
        <v>76.007941973333317</v>
      </c>
      <c r="L19" s="119">
        <v>50.171401173333336</v>
      </c>
      <c r="M19" s="22">
        <v>24.9</v>
      </c>
      <c r="N19" s="22">
        <v>81.7</v>
      </c>
      <c r="O19" s="23">
        <v>81.5</v>
      </c>
      <c r="P19" s="21">
        <v>61.360580995555551</v>
      </c>
      <c r="Q19" s="78">
        <v>86.44336924444444</v>
      </c>
      <c r="R19" s="22">
        <v>100.68352668444446</v>
      </c>
      <c r="S19" s="22">
        <v>87.170366062222229</v>
      </c>
      <c r="T19" s="22">
        <v>81.906669440000002</v>
      </c>
      <c r="U19" s="23">
        <v>30.5</v>
      </c>
      <c r="V19" s="24">
        <f t="shared" si="0"/>
        <v>1336.7411363200001</v>
      </c>
      <c r="X19" s="2"/>
      <c r="Y19" s="18"/>
    </row>
    <row r="20" spans="1:30" ht="39.75" customHeight="1" x14ac:dyDescent="0.25">
      <c r="A20" s="156" t="s">
        <v>14</v>
      </c>
      <c r="B20" s="21">
        <v>63.423290111999997</v>
      </c>
      <c r="C20" s="78">
        <v>51.836942211555552</v>
      </c>
      <c r="D20" s="22">
        <v>78.312865237333341</v>
      </c>
      <c r="E20" s="22">
        <v>91.834090702222213</v>
      </c>
      <c r="F20" s="22">
        <v>88.69765579377777</v>
      </c>
      <c r="G20" s="22">
        <v>53.832936113777784</v>
      </c>
      <c r="H20" s="22">
        <v>38.75</v>
      </c>
      <c r="I20" s="21">
        <v>89.2</v>
      </c>
      <c r="J20" s="22">
        <v>89.6</v>
      </c>
      <c r="K20" s="22">
        <v>89.6</v>
      </c>
      <c r="L20" s="119">
        <v>26.5</v>
      </c>
      <c r="M20" s="22">
        <v>86.644800000000004</v>
      </c>
      <c r="N20" s="22">
        <v>86.568000000000012</v>
      </c>
      <c r="O20" s="23"/>
      <c r="P20" s="21">
        <v>64.019067601777778</v>
      </c>
      <c r="Q20" s="78">
        <v>89.983452302222219</v>
      </c>
      <c r="R20" s="22">
        <v>105.90338932622221</v>
      </c>
      <c r="S20" s="22">
        <v>90.896653575111102</v>
      </c>
      <c r="T20" s="22">
        <v>85.617832224000011</v>
      </c>
      <c r="U20" s="23">
        <v>32.0092</v>
      </c>
      <c r="V20" s="24">
        <f t="shared" si="0"/>
        <v>1403.2301752000001</v>
      </c>
      <c r="X20" s="2"/>
      <c r="Y20" s="18"/>
    </row>
    <row r="21" spans="1:30" ht="39.950000000000003" customHeight="1" x14ac:dyDescent="0.25">
      <c r="A21" s="157" t="s">
        <v>15</v>
      </c>
      <c r="B21" s="21">
        <v>63.423290111999997</v>
      </c>
      <c r="C21" s="78">
        <v>51.836942211555552</v>
      </c>
      <c r="D21" s="22">
        <v>78.312865237333341</v>
      </c>
      <c r="E21" s="22">
        <v>91.834090702222213</v>
      </c>
      <c r="F21" s="22">
        <v>88.69765579377777</v>
      </c>
      <c r="G21" s="22">
        <v>53.832936113777784</v>
      </c>
      <c r="H21" s="22">
        <v>38.75</v>
      </c>
      <c r="I21" s="21">
        <v>89.2</v>
      </c>
      <c r="J21" s="22">
        <v>89.6</v>
      </c>
      <c r="K21" s="22">
        <v>89.6</v>
      </c>
      <c r="L21" s="119">
        <v>26.5</v>
      </c>
      <c r="M21" s="22">
        <v>86.644800000000004</v>
      </c>
      <c r="N21" s="22">
        <v>86.568000000000012</v>
      </c>
      <c r="O21" s="23"/>
      <c r="P21" s="21">
        <v>64.019067601777778</v>
      </c>
      <c r="Q21" s="78">
        <v>89.983452302222219</v>
      </c>
      <c r="R21" s="22">
        <v>105.90338932622221</v>
      </c>
      <c r="S21" s="22">
        <v>90.896653575111102</v>
      </c>
      <c r="T21" s="22">
        <v>85.617832224000011</v>
      </c>
      <c r="U21" s="23">
        <v>32.0092</v>
      </c>
      <c r="V21" s="24">
        <f t="shared" si="0"/>
        <v>1403.2301752000001</v>
      </c>
      <c r="X21" s="2"/>
      <c r="Y21" s="18"/>
    </row>
    <row r="22" spans="1:30" ht="39.950000000000003" customHeight="1" x14ac:dyDescent="0.25">
      <c r="A22" s="156" t="s">
        <v>16</v>
      </c>
      <c r="B22" s="21">
        <v>63.423290111999997</v>
      </c>
      <c r="C22" s="78">
        <v>51.836942211555552</v>
      </c>
      <c r="D22" s="22">
        <v>78.312865237333341</v>
      </c>
      <c r="E22" s="22">
        <v>91.834090702222213</v>
      </c>
      <c r="F22" s="22">
        <v>88.69765579377777</v>
      </c>
      <c r="G22" s="22">
        <v>53.832936113777784</v>
      </c>
      <c r="H22" s="22">
        <v>38.75</v>
      </c>
      <c r="I22" s="21">
        <v>89.2</v>
      </c>
      <c r="J22" s="22">
        <v>89.6</v>
      </c>
      <c r="K22" s="22">
        <v>89.6</v>
      </c>
      <c r="L22" s="119">
        <v>26.5</v>
      </c>
      <c r="M22" s="22">
        <v>86.644800000000004</v>
      </c>
      <c r="N22" s="22">
        <v>86.568000000000012</v>
      </c>
      <c r="O22" s="23"/>
      <c r="P22" s="21">
        <v>64.019067601777778</v>
      </c>
      <c r="Q22" s="78">
        <v>89.983452302222219</v>
      </c>
      <c r="R22" s="22">
        <v>105.90338932622221</v>
      </c>
      <c r="S22" s="22">
        <v>90.896653575111102</v>
      </c>
      <c r="T22" s="22">
        <v>85.617832224000011</v>
      </c>
      <c r="U22" s="23">
        <v>32.0092</v>
      </c>
      <c r="V22" s="24">
        <f t="shared" si="0"/>
        <v>1403.2301752000001</v>
      </c>
      <c r="X22" s="2"/>
      <c r="Y22" s="18"/>
    </row>
    <row r="23" spans="1:30" ht="39.950000000000003" customHeight="1" x14ac:dyDescent="0.25">
      <c r="A23" s="157" t="s">
        <v>17</v>
      </c>
      <c r="B23" s="21">
        <v>88.2</v>
      </c>
      <c r="C23" s="78">
        <v>88.2</v>
      </c>
      <c r="D23" s="22">
        <v>88.2</v>
      </c>
      <c r="E23" s="22">
        <v>25.5</v>
      </c>
      <c r="F23" s="22">
        <v>88.2</v>
      </c>
      <c r="G23" s="22">
        <v>88.2</v>
      </c>
      <c r="H23" s="22"/>
      <c r="I23" s="21">
        <v>89.2</v>
      </c>
      <c r="J23" s="22">
        <v>89.6</v>
      </c>
      <c r="K23" s="22">
        <v>89.6</v>
      </c>
      <c r="L23" s="119">
        <v>26.5</v>
      </c>
      <c r="M23" s="22">
        <v>86.644800000000004</v>
      </c>
      <c r="N23" s="22">
        <v>86.568000000000012</v>
      </c>
      <c r="O23" s="23"/>
      <c r="P23" s="21">
        <v>88.4</v>
      </c>
      <c r="Q23" s="78">
        <v>88.4</v>
      </c>
      <c r="R23" s="22">
        <v>88.4</v>
      </c>
      <c r="S23" s="22">
        <v>25.6</v>
      </c>
      <c r="T23" s="22">
        <v>88.4</v>
      </c>
      <c r="U23" s="23">
        <v>88.4</v>
      </c>
      <c r="V23" s="24">
        <f t="shared" si="0"/>
        <v>1402.2128000000002</v>
      </c>
      <c r="X23" s="2"/>
      <c r="Y23" s="18"/>
    </row>
    <row r="24" spans="1:30" ht="39.950000000000003" customHeight="1" x14ac:dyDescent="0.25">
      <c r="A24" s="156" t="s">
        <v>18</v>
      </c>
      <c r="B24" s="21">
        <v>88.2</v>
      </c>
      <c r="C24" s="78">
        <v>88.2</v>
      </c>
      <c r="D24" s="22">
        <v>88.2</v>
      </c>
      <c r="E24" s="22">
        <v>25.5</v>
      </c>
      <c r="F24" s="22">
        <v>88.2</v>
      </c>
      <c r="G24" s="22">
        <v>88.2</v>
      </c>
      <c r="H24" s="22"/>
      <c r="I24" s="21">
        <v>89.2</v>
      </c>
      <c r="J24" s="22">
        <v>89.6</v>
      </c>
      <c r="K24" s="22">
        <v>89.6</v>
      </c>
      <c r="L24" s="119">
        <v>26.5</v>
      </c>
      <c r="M24" s="22">
        <v>86.644800000000004</v>
      </c>
      <c r="N24" s="22">
        <v>86.568000000000012</v>
      </c>
      <c r="O24" s="23"/>
      <c r="P24" s="21">
        <v>88.4</v>
      </c>
      <c r="Q24" s="78">
        <v>88.4</v>
      </c>
      <c r="R24" s="22">
        <v>88.4</v>
      </c>
      <c r="S24" s="22">
        <v>25.6</v>
      </c>
      <c r="T24" s="22">
        <v>88.4</v>
      </c>
      <c r="U24" s="23">
        <v>88.4</v>
      </c>
      <c r="V24" s="24">
        <f t="shared" si="0"/>
        <v>1402.2128000000002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488.03341977599996</v>
      </c>
      <c r="C25" s="26">
        <f t="shared" si="1"/>
        <v>430.89161557688885</v>
      </c>
      <c r="D25" s="26">
        <f t="shared" si="1"/>
        <v>559.92926952533332</v>
      </c>
      <c r="E25" s="26">
        <f>SUM(E18:E24)</f>
        <v>500.94381859555551</v>
      </c>
      <c r="F25" s="26">
        <f t="shared" ref="F25:M25" si="2">SUM(F18:F24)</f>
        <v>611.35068841244447</v>
      </c>
      <c r="G25" s="26">
        <f t="shared" si="2"/>
        <v>440.50412777244441</v>
      </c>
      <c r="H25" s="26">
        <f t="shared" si="2"/>
        <v>190.25</v>
      </c>
      <c r="I25" s="25">
        <f t="shared" si="2"/>
        <v>535.3377479466667</v>
      </c>
      <c r="J25" s="26">
        <f t="shared" si="2"/>
        <v>618.61721440000008</v>
      </c>
      <c r="K25" s="26">
        <f>SUM(K18:K24)</f>
        <v>600.01588394666669</v>
      </c>
      <c r="L25" s="120">
        <f t="shared" ref="L25" si="3">SUM(L18:L24)</f>
        <v>232.84280234666667</v>
      </c>
      <c r="M25" s="26">
        <f t="shared" si="2"/>
        <v>483.024</v>
      </c>
      <c r="N25" s="26">
        <f>SUM(N18:N24)</f>
        <v>596.24</v>
      </c>
      <c r="O25" s="27">
        <f t="shared" ref="O25:R25" si="4">SUM(O18:O24)</f>
        <v>163</v>
      </c>
      <c r="P25" s="25">
        <f t="shared" si="4"/>
        <v>491.57836479644436</v>
      </c>
      <c r="Q25" s="26">
        <f t="shared" si="4"/>
        <v>619.63709539555543</v>
      </c>
      <c r="R25" s="26">
        <f t="shared" si="4"/>
        <v>695.87722134755552</v>
      </c>
      <c r="S25" s="26">
        <f>SUM(S18:S24)</f>
        <v>498.23069284977777</v>
      </c>
      <c r="T25" s="26">
        <f t="shared" ref="T25:U25" si="5">SUM(T18:T24)</f>
        <v>597.46683555200002</v>
      </c>
      <c r="U25" s="27">
        <f t="shared" si="5"/>
        <v>333.82759999999996</v>
      </c>
      <c r="V25" s="24">
        <f t="shared" si="0"/>
        <v>9687.5983982400012</v>
      </c>
    </row>
    <row r="26" spans="1:30" s="2" customFormat="1" ht="36.75" customHeight="1" x14ac:dyDescent="0.25">
      <c r="A26" s="158" t="s">
        <v>19</v>
      </c>
      <c r="B26" s="28">
        <v>116</v>
      </c>
      <c r="C26" s="80">
        <v>115.5</v>
      </c>
      <c r="D26" s="29">
        <v>115</v>
      </c>
      <c r="E26" s="29">
        <v>114</v>
      </c>
      <c r="F26" s="29">
        <v>114.5</v>
      </c>
      <c r="G26" s="29">
        <v>113</v>
      </c>
      <c r="H26" s="29">
        <v>112.5</v>
      </c>
      <c r="I26" s="28">
        <v>119</v>
      </c>
      <c r="J26" s="29">
        <v>117.5</v>
      </c>
      <c r="K26" s="29">
        <v>115.5</v>
      </c>
      <c r="L26" s="121">
        <v>114.5</v>
      </c>
      <c r="M26" s="29">
        <v>114</v>
      </c>
      <c r="N26" s="29">
        <v>112</v>
      </c>
      <c r="O26" s="30">
        <v>112</v>
      </c>
      <c r="P26" s="28">
        <v>116.5</v>
      </c>
      <c r="Q26" s="29">
        <v>116</v>
      </c>
      <c r="R26" s="29">
        <v>115.5</v>
      </c>
      <c r="S26" s="29">
        <v>114</v>
      </c>
      <c r="T26" s="29">
        <v>113.5</v>
      </c>
      <c r="U26" s="30">
        <v>114</v>
      </c>
      <c r="V26" s="31">
        <f>+((V25/V27)/7)*1000</f>
        <v>114.6787063573086</v>
      </c>
    </row>
    <row r="27" spans="1:30" s="2" customFormat="1" ht="33" customHeight="1" x14ac:dyDescent="0.25">
      <c r="A27" s="159" t="s">
        <v>20</v>
      </c>
      <c r="B27" s="32">
        <v>540</v>
      </c>
      <c r="C27" s="81">
        <v>443</v>
      </c>
      <c r="D27" s="33">
        <v>671</v>
      </c>
      <c r="E27" s="33">
        <v>794</v>
      </c>
      <c r="F27" s="33">
        <v>764</v>
      </c>
      <c r="G27" s="33">
        <v>470</v>
      </c>
      <c r="H27" s="33">
        <v>340</v>
      </c>
      <c r="I27" s="32">
        <v>388</v>
      </c>
      <c r="J27" s="33">
        <v>748</v>
      </c>
      <c r="K27" s="33">
        <v>682</v>
      </c>
      <c r="L27" s="122">
        <v>457</v>
      </c>
      <c r="M27" s="33">
        <v>226</v>
      </c>
      <c r="N27" s="33">
        <v>761</v>
      </c>
      <c r="O27" s="34">
        <v>760</v>
      </c>
      <c r="P27" s="32">
        <v>543</v>
      </c>
      <c r="Q27" s="33">
        <v>767</v>
      </c>
      <c r="R27" s="33">
        <v>904</v>
      </c>
      <c r="S27" s="33">
        <v>788</v>
      </c>
      <c r="T27" s="33">
        <v>745</v>
      </c>
      <c r="U27" s="34">
        <v>277</v>
      </c>
      <c r="V27" s="35">
        <f>SUM(B27:U27)</f>
        <v>12068</v>
      </c>
      <c r="W27" s="2">
        <f>((V25*1000)/V27)/7</f>
        <v>114.6787063573086</v>
      </c>
    </row>
    <row r="28" spans="1:30" s="2" customFormat="1" ht="33" customHeight="1" x14ac:dyDescent="0.25">
      <c r="A28" s="160" t="s">
        <v>21</v>
      </c>
      <c r="B28" s="36">
        <f>((B27*B26)*7/1000-B18-B19)/5</f>
        <v>63.423290111999997</v>
      </c>
      <c r="C28" s="37">
        <f t="shared" ref="C28:U28" si="6">((C27*C26)*7/1000-C18-C19)/5</f>
        <v>51.836942211555552</v>
      </c>
      <c r="D28" s="37">
        <f t="shared" si="6"/>
        <v>78.312865237333341</v>
      </c>
      <c r="E28" s="37">
        <f t="shared" si="6"/>
        <v>91.834090702222213</v>
      </c>
      <c r="F28" s="37">
        <f t="shared" si="6"/>
        <v>88.69765579377777</v>
      </c>
      <c r="G28" s="37">
        <f t="shared" si="6"/>
        <v>53.832936113777784</v>
      </c>
      <c r="H28" s="37">
        <f t="shared" si="6"/>
        <v>38.75</v>
      </c>
      <c r="I28" s="36">
        <f t="shared" si="6"/>
        <v>46.773250410666662</v>
      </c>
      <c r="J28" s="37">
        <f t="shared" si="6"/>
        <v>88.922557120000008</v>
      </c>
      <c r="K28" s="37">
        <f t="shared" si="6"/>
        <v>79.876223210666666</v>
      </c>
      <c r="L28" s="123">
        <f t="shared" si="6"/>
        <v>53.188539530666674</v>
      </c>
      <c r="M28" s="37">
        <f t="shared" si="6"/>
        <v>26.1096</v>
      </c>
      <c r="N28" s="37">
        <f t="shared" si="6"/>
        <v>86.644800000000004</v>
      </c>
      <c r="O28" s="38">
        <f t="shared" si="6"/>
        <v>86.568000000000012</v>
      </c>
      <c r="P28" s="36">
        <f t="shared" si="6"/>
        <v>64.019067601777778</v>
      </c>
      <c r="Q28" s="37">
        <f t="shared" si="6"/>
        <v>89.983452302222219</v>
      </c>
      <c r="R28" s="37">
        <f t="shared" si="6"/>
        <v>105.90338932622221</v>
      </c>
      <c r="S28" s="37">
        <f t="shared" si="6"/>
        <v>90.896653575111102</v>
      </c>
      <c r="T28" s="37">
        <f t="shared" si="6"/>
        <v>85.617832224000011</v>
      </c>
      <c r="U28" s="38">
        <f t="shared" si="6"/>
        <v>32.0092</v>
      </c>
      <c r="V28" s="39"/>
    </row>
    <row r="29" spans="1:30" ht="33.75" customHeight="1" x14ac:dyDescent="0.25">
      <c r="A29" s="161" t="s">
        <v>22</v>
      </c>
      <c r="B29" s="40">
        <f t="shared" ref="B29:D29" si="7">((B27*B26)*7)/1000</f>
        <v>438.48</v>
      </c>
      <c r="C29" s="41">
        <f t="shared" si="7"/>
        <v>358.16550000000001</v>
      </c>
      <c r="D29" s="41">
        <f t="shared" si="7"/>
        <v>540.15499999999997</v>
      </c>
      <c r="E29" s="41">
        <f>((E27*E26)*7)/1000</f>
        <v>633.61199999999997</v>
      </c>
      <c r="F29" s="41">
        <f>((F27*F26)*7)/1000</f>
        <v>612.346</v>
      </c>
      <c r="G29" s="41">
        <f t="shared" ref="G29:I29" si="8">((G27*G26)*7)/1000</f>
        <v>371.77</v>
      </c>
      <c r="H29" s="41">
        <f t="shared" si="8"/>
        <v>267.75</v>
      </c>
      <c r="I29" s="40">
        <f t="shared" si="8"/>
        <v>323.20400000000001</v>
      </c>
      <c r="J29" s="41">
        <f t="shared" ref="J29:O29" si="9">((J27*J26)*7)/1000</f>
        <v>615.23</v>
      </c>
      <c r="K29" s="41">
        <f t="shared" si="9"/>
        <v>551.39700000000005</v>
      </c>
      <c r="L29" s="124">
        <f t="shared" si="9"/>
        <v>366.28550000000001</v>
      </c>
      <c r="M29" s="41">
        <f t="shared" si="9"/>
        <v>180.34800000000001</v>
      </c>
      <c r="N29" s="41">
        <f t="shared" si="9"/>
        <v>596.62400000000002</v>
      </c>
      <c r="O29" s="85">
        <f t="shared" si="9"/>
        <v>595.84</v>
      </c>
      <c r="P29" s="40">
        <f t="shared" ref="P29:U29" si="10">((P27*P26)*7)/1000</f>
        <v>442.81650000000002</v>
      </c>
      <c r="Q29" s="41">
        <f t="shared" si="10"/>
        <v>622.80399999999997</v>
      </c>
      <c r="R29" s="41">
        <f t="shared" si="10"/>
        <v>730.88400000000001</v>
      </c>
      <c r="S29" s="42">
        <f t="shared" si="10"/>
        <v>628.82399999999996</v>
      </c>
      <c r="T29" s="42">
        <f t="shared" si="10"/>
        <v>591.90250000000003</v>
      </c>
      <c r="U29" s="43">
        <f t="shared" si="10"/>
        <v>221.04599999999999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11">+(B25/B27)/7*1000</f>
        <v>129.10937031111112</v>
      </c>
      <c r="C30" s="46">
        <f t="shared" si="11"/>
        <v>138.95247196932888</v>
      </c>
      <c r="D30" s="46">
        <f t="shared" si="11"/>
        <v>119.20997860875735</v>
      </c>
      <c r="E30" s="46">
        <f>+(E25/E27)/7*1000</f>
        <v>90.130230045979758</v>
      </c>
      <c r="F30" s="46">
        <f t="shared" ref="F30:M30" si="12">+(F25/F27)/7*1000</f>
        <v>114.31389087742043</v>
      </c>
      <c r="G30" s="46">
        <f t="shared" si="12"/>
        <v>133.89183214967915</v>
      </c>
      <c r="H30" s="46">
        <f t="shared" si="12"/>
        <v>79.936974789915979</v>
      </c>
      <c r="I30" s="45">
        <f t="shared" si="12"/>
        <v>197.10520911143843</v>
      </c>
      <c r="J30" s="46">
        <f t="shared" si="12"/>
        <v>118.14690878533233</v>
      </c>
      <c r="K30" s="46">
        <f>+(K25/K27)/7*1000</f>
        <v>125.68409801982963</v>
      </c>
      <c r="L30" s="125">
        <f t="shared" ref="L30" si="13">+(L25/L27)/7*1000</f>
        <v>72.786121396269678</v>
      </c>
      <c r="M30" s="46">
        <f t="shared" si="12"/>
        <v>305.3249051833123</v>
      </c>
      <c r="N30" s="46">
        <f>+(N25/N27)/7*1000</f>
        <v>111.92791439834804</v>
      </c>
      <c r="O30" s="47">
        <f t="shared" ref="O30:U30" si="14">+(O25/O27)/7*1000</f>
        <v>30.639097744360903</v>
      </c>
      <c r="P30" s="45">
        <f t="shared" si="14"/>
        <v>129.32869371124556</v>
      </c>
      <c r="Q30" s="46">
        <f t="shared" si="14"/>
        <v>115.41015000848489</v>
      </c>
      <c r="R30" s="46">
        <f t="shared" si="14"/>
        <v>109.96795533305239</v>
      </c>
      <c r="S30" s="46">
        <f t="shared" si="14"/>
        <v>90.324636122149712</v>
      </c>
      <c r="T30" s="46">
        <f t="shared" si="14"/>
        <v>114.56698668302974</v>
      </c>
      <c r="U30" s="47">
        <f t="shared" si="14"/>
        <v>172.16482723053116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9" t="s">
        <v>25</v>
      </c>
      <c r="C36" s="340"/>
      <c r="D36" s="340"/>
      <c r="E36" s="340"/>
      <c r="F36" s="340"/>
      <c r="G36" s="340"/>
      <c r="H36" s="340"/>
      <c r="I36" s="334"/>
      <c r="J36" s="97"/>
      <c r="K36" s="52" t="s">
        <v>26</v>
      </c>
      <c r="L36" s="105"/>
      <c r="M36" s="339" t="s">
        <v>25</v>
      </c>
      <c r="N36" s="340"/>
      <c r="O36" s="340"/>
      <c r="P36" s="340"/>
      <c r="Q36" s="340"/>
      <c r="R36" s="33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15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16">SUM(M39:R39)</f>
        <v>35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15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16"/>
        <v>35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18.17914</v>
      </c>
      <c r="C41" s="22">
        <v>64.306099999999986</v>
      </c>
      <c r="D41" s="78">
        <v>65.488740000000007</v>
      </c>
      <c r="E41" s="78">
        <v>88.233159999999998</v>
      </c>
      <c r="F41" s="78">
        <v>70.484360000000009</v>
      </c>
      <c r="G41" s="22">
        <v>45.800200000000011</v>
      </c>
      <c r="H41" s="22">
        <v>50.30980000000001</v>
      </c>
      <c r="I41" s="22"/>
      <c r="J41" s="99">
        <f t="shared" si="15"/>
        <v>402.80150000000003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16"/>
        <v>36.199999999999996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18.17914</v>
      </c>
      <c r="C42" s="22">
        <v>64.306099999999986</v>
      </c>
      <c r="D42" s="22">
        <v>65.488740000000007</v>
      </c>
      <c r="E42" s="22">
        <v>88.233159999999998</v>
      </c>
      <c r="F42" s="22">
        <v>70.484360000000009</v>
      </c>
      <c r="G42" s="22">
        <v>45.800200000000011</v>
      </c>
      <c r="H42" s="22">
        <v>50.30980000000001</v>
      </c>
      <c r="I42" s="22"/>
      <c r="J42" s="99">
        <f t="shared" si="15"/>
        <v>402.80150000000003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16"/>
        <v>36.199999999999996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18.17914</v>
      </c>
      <c r="C43" s="22">
        <v>64.306099999999986</v>
      </c>
      <c r="D43" s="22">
        <v>65.488740000000007</v>
      </c>
      <c r="E43" s="22">
        <v>88.233159999999998</v>
      </c>
      <c r="F43" s="22">
        <v>70.484360000000009</v>
      </c>
      <c r="G43" s="22">
        <v>45.800200000000011</v>
      </c>
      <c r="H43" s="22">
        <v>50.30980000000001</v>
      </c>
      <c r="I43" s="22"/>
      <c r="J43" s="99">
        <f t="shared" si="15"/>
        <v>402.80150000000003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16"/>
        <v>36.199999999999996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18.17914</v>
      </c>
      <c r="C44" s="78">
        <v>64.306099999999986</v>
      </c>
      <c r="D44" s="78">
        <v>65.488740000000007</v>
      </c>
      <c r="E44" s="78">
        <v>88.233159999999998</v>
      </c>
      <c r="F44" s="78">
        <v>70.484360000000009</v>
      </c>
      <c r="G44" s="78">
        <v>45.800200000000011</v>
      </c>
      <c r="H44" s="78">
        <v>50.30980000000001</v>
      </c>
      <c r="I44" s="78"/>
      <c r="J44" s="99">
        <f t="shared" si="15"/>
        <v>402.80150000000003</v>
      </c>
      <c r="K44" s="2"/>
      <c r="L44" s="90" t="s">
        <v>17</v>
      </c>
      <c r="M44" s="78">
        <v>6.8</v>
      </c>
      <c r="N44" s="78">
        <v>6.8</v>
      </c>
      <c r="O44" s="78">
        <v>6.7</v>
      </c>
      <c r="P44" s="78">
        <v>2.2000000000000002</v>
      </c>
      <c r="Q44" s="78">
        <v>6.6</v>
      </c>
      <c r="R44" s="78">
        <v>6.6</v>
      </c>
      <c r="S44" s="99">
        <f t="shared" si="16"/>
        <v>35.700000000000003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18.17914</v>
      </c>
      <c r="C45" s="78">
        <v>64.306099999999986</v>
      </c>
      <c r="D45" s="78">
        <v>65.488740000000007</v>
      </c>
      <c r="E45" s="78">
        <v>88.233159999999998</v>
      </c>
      <c r="F45" s="78">
        <v>70.484360000000009</v>
      </c>
      <c r="G45" s="78">
        <v>45.800200000000011</v>
      </c>
      <c r="H45" s="78">
        <v>50.30980000000001</v>
      </c>
      <c r="I45" s="78"/>
      <c r="J45" s="99">
        <f t="shared" si="15"/>
        <v>402.80150000000003</v>
      </c>
      <c r="K45" s="2"/>
      <c r="L45" s="89" t="s">
        <v>18</v>
      </c>
      <c r="M45" s="78">
        <v>6.8</v>
      </c>
      <c r="N45" s="78">
        <v>6.8</v>
      </c>
      <c r="O45" s="78">
        <v>6.7</v>
      </c>
      <c r="P45" s="78">
        <v>2.2000000000000002</v>
      </c>
      <c r="Q45" s="78">
        <v>6.6</v>
      </c>
      <c r="R45" s="78">
        <v>6.6</v>
      </c>
      <c r="S45" s="99">
        <f t="shared" si="16"/>
        <v>35.700000000000003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7">SUM(B39:B45)</f>
        <v>126.93450000000001</v>
      </c>
      <c r="C46" s="26">
        <f t="shared" si="17"/>
        <v>444.9375</v>
      </c>
      <c r="D46" s="26">
        <f t="shared" si="17"/>
        <v>453.47050000000002</v>
      </c>
      <c r="E46" s="26">
        <f t="shared" si="17"/>
        <v>611.06500000000005</v>
      </c>
      <c r="F46" s="26">
        <f t="shared" si="17"/>
        <v>487.41000000000008</v>
      </c>
      <c r="G46" s="26">
        <f t="shared" si="17"/>
        <v>317.33100000000007</v>
      </c>
      <c r="H46" s="26">
        <f t="shared" si="17"/>
        <v>347.16500000000002</v>
      </c>
      <c r="I46" s="26">
        <f t="shared" si="17"/>
        <v>0</v>
      </c>
      <c r="J46" s="99">
        <f t="shared" si="15"/>
        <v>2788.3135000000002</v>
      </c>
      <c r="L46" s="76" t="s">
        <v>10</v>
      </c>
      <c r="M46" s="79">
        <f t="shared" ref="M46:R46" si="18">SUM(M39:M45)</f>
        <v>59.599999999999987</v>
      </c>
      <c r="N46" s="26">
        <f t="shared" si="18"/>
        <v>55.199999999999989</v>
      </c>
      <c r="O46" s="26">
        <f t="shared" si="18"/>
        <v>57</v>
      </c>
      <c r="P46" s="26">
        <f t="shared" si="18"/>
        <v>11</v>
      </c>
      <c r="Q46" s="26">
        <f t="shared" si="18"/>
        <v>33.6</v>
      </c>
      <c r="R46" s="26">
        <f t="shared" si="18"/>
        <v>33.6</v>
      </c>
      <c r="S46" s="99">
        <f t="shared" si="16"/>
        <v>249.99999999999997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115.5</v>
      </c>
      <c r="C47" s="29">
        <v>112.5</v>
      </c>
      <c r="D47" s="29">
        <v>111.5</v>
      </c>
      <c r="E47" s="29">
        <v>110.5</v>
      </c>
      <c r="F47" s="29">
        <v>110</v>
      </c>
      <c r="G47" s="29">
        <v>109.5</v>
      </c>
      <c r="H47" s="29">
        <v>109</v>
      </c>
      <c r="I47" s="29"/>
      <c r="J47" s="100">
        <f>+((J46/J48)/7)*1000</f>
        <v>110.80125173852575</v>
      </c>
      <c r="L47" s="108" t="s">
        <v>19</v>
      </c>
      <c r="M47" s="80"/>
      <c r="N47" s="29"/>
      <c r="O47" s="29"/>
      <c r="P47" s="29"/>
      <c r="Q47" s="29"/>
      <c r="R47" s="29"/>
      <c r="S47" s="100">
        <f>+((S46/S48)/7)*1000</f>
        <v>117.86892975011786</v>
      </c>
      <c r="T47" s="62"/>
    </row>
    <row r="48" spans="1:30" ht="33.75" customHeight="1" x14ac:dyDescent="0.25">
      <c r="A48" s="92" t="s">
        <v>20</v>
      </c>
      <c r="B48" s="81">
        <v>157</v>
      </c>
      <c r="C48" s="33">
        <v>565</v>
      </c>
      <c r="D48" s="33">
        <v>581</v>
      </c>
      <c r="E48" s="33">
        <v>790</v>
      </c>
      <c r="F48" s="33">
        <v>633</v>
      </c>
      <c r="G48" s="33">
        <v>414</v>
      </c>
      <c r="H48" s="33">
        <v>455</v>
      </c>
      <c r="I48" s="33"/>
      <c r="J48" s="101">
        <f>SUM(B48:I48)</f>
        <v>3595</v>
      </c>
      <c r="K48" s="63"/>
      <c r="L48" s="92" t="s">
        <v>20</v>
      </c>
      <c r="M48" s="104">
        <v>57</v>
      </c>
      <c r="N48" s="64">
        <v>57</v>
      </c>
      <c r="O48" s="64">
        <v>57</v>
      </c>
      <c r="P48" s="64">
        <v>18</v>
      </c>
      <c r="Q48" s="64">
        <v>57</v>
      </c>
      <c r="R48" s="64">
        <v>57</v>
      </c>
      <c r="S48" s="110">
        <f>SUM(M48:R48)</f>
        <v>303</v>
      </c>
      <c r="T48" s="65"/>
    </row>
    <row r="49" spans="1:43" ht="33.75" customHeight="1" x14ac:dyDescent="0.25">
      <c r="A49" s="93" t="s">
        <v>21</v>
      </c>
      <c r="B49" s="82">
        <f t="shared" ref="B49:I49" si="19">((B48*B47)*7/1000-B39-B40)/5</f>
        <v>18.17914</v>
      </c>
      <c r="C49" s="37">
        <f t="shared" si="19"/>
        <v>64.306099999999986</v>
      </c>
      <c r="D49" s="37">
        <f t="shared" si="19"/>
        <v>65.488740000000007</v>
      </c>
      <c r="E49" s="37">
        <f t="shared" si="19"/>
        <v>88.233159999999998</v>
      </c>
      <c r="F49" s="37">
        <f t="shared" si="19"/>
        <v>70.484360000000009</v>
      </c>
      <c r="G49" s="37">
        <f t="shared" si="19"/>
        <v>45.800200000000011</v>
      </c>
      <c r="H49" s="37">
        <f t="shared" si="19"/>
        <v>50.30980000000001</v>
      </c>
      <c r="I49" s="37">
        <f t="shared" si="19"/>
        <v>0</v>
      </c>
      <c r="J49" s="102">
        <f>((J46*1000)/J48)/7</f>
        <v>110.80125173852572</v>
      </c>
      <c r="L49" s="93" t="s">
        <v>21</v>
      </c>
      <c r="M49" s="82">
        <f t="shared" ref="M49:R49" si="20">((M48*M47)*7/1000-M39-M40)/5</f>
        <v>-5.12</v>
      </c>
      <c r="N49" s="37">
        <f t="shared" si="20"/>
        <v>-4.24</v>
      </c>
      <c r="O49" s="37">
        <f t="shared" si="20"/>
        <v>-4.6399999999999997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111">
        <f>((S46*1000)/S48)/7</f>
        <v>117.86892975011786</v>
      </c>
      <c r="T49" s="65"/>
    </row>
    <row r="50" spans="1:43" ht="33.75" customHeight="1" x14ac:dyDescent="0.25">
      <c r="A50" s="94" t="s">
        <v>22</v>
      </c>
      <c r="B50" s="83">
        <f t="shared" ref="B50:I50" si="21">((B48*B47)*7)/1000</f>
        <v>126.9345</v>
      </c>
      <c r="C50" s="41">
        <f t="shared" si="21"/>
        <v>444.9375</v>
      </c>
      <c r="D50" s="41">
        <f t="shared" si="21"/>
        <v>453.47050000000002</v>
      </c>
      <c r="E50" s="41">
        <f t="shared" si="21"/>
        <v>611.06500000000005</v>
      </c>
      <c r="F50" s="41">
        <f t="shared" si="21"/>
        <v>487.41</v>
      </c>
      <c r="G50" s="41">
        <f t="shared" si="21"/>
        <v>317.33100000000002</v>
      </c>
      <c r="H50" s="41">
        <f t="shared" si="21"/>
        <v>347.16500000000002</v>
      </c>
      <c r="I50" s="41">
        <f t="shared" si="21"/>
        <v>0</v>
      </c>
      <c r="J50" s="85"/>
      <c r="L50" s="94" t="s">
        <v>22</v>
      </c>
      <c r="M50" s="83">
        <f t="shared" ref="M50:R50" si="22">((M48*M47)*7)/1000</f>
        <v>0</v>
      </c>
      <c r="N50" s="41">
        <f t="shared" si="22"/>
        <v>0</v>
      </c>
      <c r="O50" s="41">
        <f t="shared" si="22"/>
        <v>0</v>
      </c>
      <c r="P50" s="41">
        <f t="shared" si="22"/>
        <v>0</v>
      </c>
      <c r="Q50" s="41">
        <f t="shared" si="22"/>
        <v>0</v>
      </c>
      <c r="R50" s="41">
        <f t="shared" si="22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23">+(B46/B48)/7*1000</f>
        <v>115.50000000000001</v>
      </c>
      <c r="C51" s="46">
        <f t="shared" si="23"/>
        <v>112.5</v>
      </c>
      <c r="D51" s="46">
        <f t="shared" si="23"/>
        <v>111.5</v>
      </c>
      <c r="E51" s="46">
        <f t="shared" si="23"/>
        <v>110.50000000000001</v>
      </c>
      <c r="F51" s="46">
        <f t="shared" si="23"/>
        <v>110.00000000000001</v>
      </c>
      <c r="G51" s="46">
        <f t="shared" si="23"/>
        <v>109.50000000000003</v>
      </c>
      <c r="H51" s="46">
        <f t="shared" si="23"/>
        <v>109</v>
      </c>
      <c r="I51" s="46" t="e">
        <f t="shared" si="23"/>
        <v>#DIV/0!</v>
      </c>
      <c r="J51" s="103"/>
      <c r="K51" s="49"/>
      <c r="L51" s="95" t="s">
        <v>23</v>
      </c>
      <c r="M51" s="84">
        <f t="shared" ref="M51:R51" si="24">+(M46/M48)/7*1000</f>
        <v>149.37343358395987</v>
      </c>
      <c r="N51" s="46">
        <f t="shared" si="24"/>
        <v>138.3458646616541</v>
      </c>
      <c r="O51" s="46">
        <f t="shared" si="24"/>
        <v>142.85714285714286</v>
      </c>
      <c r="P51" s="46">
        <f t="shared" si="24"/>
        <v>87.301587301587304</v>
      </c>
      <c r="Q51" s="46">
        <f t="shared" si="24"/>
        <v>84.21052631578948</v>
      </c>
      <c r="R51" s="46">
        <f t="shared" si="24"/>
        <v>84.21052631578948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1"/>
      <c r="K54" s="34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354" t="s">
        <v>8</v>
      </c>
      <c r="C55" s="355"/>
      <c r="D55" s="355"/>
      <c r="E55" s="355"/>
      <c r="F55" s="355"/>
      <c r="G55" s="356"/>
      <c r="H55" s="354" t="s">
        <v>51</v>
      </c>
      <c r="I55" s="355"/>
      <c r="J55" s="355"/>
      <c r="K55" s="355"/>
      <c r="L55" s="355"/>
      <c r="M55" s="356"/>
      <c r="N55" s="355" t="s">
        <v>50</v>
      </c>
      <c r="O55" s="355"/>
      <c r="P55" s="355"/>
      <c r="Q55" s="355"/>
      <c r="R55" s="355"/>
      <c r="S55" s="35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3"/>
      <c r="C56" s="312"/>
      <c r="D56" s="312"/>
      <c r="E56" s="312"/>
      <c r="F56" s="312"/>
      <c r="G56" s="314"/>
      <c r="H56" s="313"/>
      <c r="I56" s="312"/>
      <c r="J56" s="312"/>
      <c r="K56" s="312"/>
      <c r="L56" s="312"/>
      <c r="M56" s="314"/>
      <c r="N56" s="316"/>
      <c r="O56" s="317"/>
      <c r="P56" s="317"/>
      <c r="Q56" s="317"/>
      <c r="R56" s="317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5">
        <v>1</v>
      </c>
      <c r="C57" s="96">
        <v>2</v>
      </c>
      <c r="D57" s="96">
        <v>3</v>
      </c>
      <c r="E57" s="96">
        <v>4</v>
      </c>
      <c r="F57" s="96">
        <v>5</v>
      </c>
      <c r="G57" s="311">
        <v>6</v>
      </c>
      <c r="H57" s="305">
        <v>7</v>
      </c>
      <c r="I57" s="96">
        <v>8</v>
      </c>
      <c r="J57" s="96">
        <v>9</v>
      </c>
      <c r="K57" s="96">
        <v>10</v>
      </c>
      <c r="L57" s="96">
        <v>11</v>
      </c>
      <c r="M57" s="311">
        <v>12</v>
      </c>
      <c r="N57" s="305">
        <v>13</v>
      </c>
      <c r="O57" s="96">
        <v>14</v>
      </c>
      <c r="P57" s="96">
        <v>15</v>
      </c>
      <c r="Q57" s="96">
        <v>16</v>
      </c>
      <c r="R57" s="96">
        <v>17</v>
      </c>
      <c r="S57" s="311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25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25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8.1</v>
      </c>
      <c r="C60" s="78">
        <v>8.1</v>
      </c>
      <c r="D60" s="78">
        <v>8</v>
      </c>
      <c r="E60" s="78">
        <v>2</v>
      </c>
      <c r="F60" s="78">
        <v>8</v>
      </c>
      <c r="G60" s="182">
        <v>7.9</v>
      </c>
      <c r="H60" s="21">
        <v>8</v>
      </c>
      <c r="I60" s="78">
        <v>8</v>
      </c>
      <c r="J60" s="78">
        <v>7.9</v>
      </c>
      <c r="K60" s="78">
        <v>2</v>
      </c>
      <c r="L60" s="78">
        <v>7.9</v>
      </c>
      <c r="M60" s="182">
        <v>7.9</v>
      </c>
      <c r="N60" s="21">
        <v>8.1</v>
      </c>
      <c r="O60" s="78">
        <v>8.1</v>
      </c>
      <c r="P60" s="78">
        <v>8</v>
      </c>
      <c r="Q60" s="78">
        <v>2</v>
      </c>
      <c r="R60" s="78">
        <v>7.9</v>
      </c>
      <c r="S60" s="182">
        <v>7.9</v>
      </c>
      <c r="T60" s="24">
        <f t="shared" si="25"/>
        <v>125.80000000000001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8.1</v>
      </c>
      <c r="C61" s="78">
        <v>8.1</v>
      </c>
      <c r="D61" s="78">
        <v>8.1</v>
      </c>
      <c r="E61" s="78">
        <v>2</v>
      </c>
      <c r="F61" s="78">
        <v>8.1</v>
      </c>
      <c r="G61" s="182">
        <v>8</v>
      </c>
      <c r="H61" s="21">
        <v>8.1</v>
      </c>
      <c r="I61" s="78">
        <v>8.1</v>
      </c>
      <c r="J61" s="78">
        <v>8</v>
      </c>
      <c r="K61" s="78">
        <v>2</v>
      </c>
      <c r="L61" s="78">
        <v>8</v>
      </c>
      <c r="M61" s="182">
        <v>8</v>
      </c>
      <c r="N61" s="21">
        <v>8.1</v>
      </c>
      <c r="O61" s="78">
        <v>8.1</v>
      </c>
      <c r="P61" s="78">
        <v>8</v>
      </c>
      <c r="Q61" s="78">
        <v>2</v>
      </c>
      <c r="R61" s="78">
        <v>8</v>
      </c>
      <c r="S61" s="182">
        <v>8</v>
      </c>
      <c r="T61" s="24">
        <f t="shared" si="25"/>
        <v>126.79999999999998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8.1999999999999993</v>
      </c>
      <c r="C62" s="78">
        <v>8.1999999999999993</v>
      </c>
      <c r="D62" s="78">
        <v>8.1</v>
      </c>
      <c r="E62" s="78">
        <v>2</v>
      </c>
      <c r="F62" s="78">
        <v>8.1</v>
      </c>
      <c r="G62" s="182">
        <v>8</v>
      </c>
      <c r="H62" s="21">
        <v>8.1</v>
      </c>
      <c r="I62" s="78">
        <v>8.1</v>
      </c>
      <c r="J62" s="78">
        <v>8</v>
      </c>
      <c r="K62" s="78">
        <v>2</v>
      </c>
      <c r="L62" s="78">
        <v>8</v>
      </c>
      <c r="M62" s="182">
        <v>8</v>
      </c>
      <c r="N62" s="21">
        <v>8.1999999999999993</v>
      </c>
      <c r="O62" s="78">
        <v>8.1999999999999993</v>
      </c>
      <c r="P62" s="78">
        <v>8.1</v>
      </c>
      <c r="Q62" s="78">
        <v>2</v>
      </c>
      <c r="R62" s="78">
        <v>8</v>
      </c>
      <c r="S62" s="182">
        <v>8</v>
      </c>
      <c r="T62" s="24">
        <f t="shared" si="25"/>
        <v>127.30000000000001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8.1999999999999993</v>
      </c>
      <c r="C63" s="78">
        <v>8.1999999999999993</v>
      </c>
      <c r="D63" s="78">
        <v>8.1</v>
      </c>
      <c r="E63" s="78">
        <v>2</v>
      </c>
      <c r="F63" s="78">
        <v>8.1</v>
      </c>
      <c r="G63" s="182">
        <v>8</v>
      </c>
      <c r="H63" s="21">
        <v>8.1</v>
      </c>
      <c r="I63" s="78">
        <v>8.1</v>
      </c>
      <c r="J63" s="78">
        <v>8</v>
      </c>
      <c r="K63" s="78">
        <v>2</v>
      </c>
      <c r="L63" s="78">
        <v>8</v>
      </c>
      <c r="M63" s="182">
        <v>8</v>
      </c>
      <c r="N63" s="21">
        <v>8.1999999999999993</v>
      </c>
      <c r="O63" s="78">
        <v>8.1999999999999993</v>
      </c>
      <c r="P63" s="78">
        <v>8.1</v>
      </c>
      <c r="Q63" s="78">
        <v>2</v>
      </c>
      <c r="R63" s="78">
        <v>8</v>
      </c>
      <c r="S63" s="182">
        <v>8</v>
      </c>
      <c r="T63" s="24">
        <f t="shared" si="25"/>
        <v>127.30000000000001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8.1999999999999993</v>
      </c>
      <c r="C64" s="78">
        <v>8.1999999999999993</v>
      </c>
      <c r="D64" s="78">
        <v>8.1</v>
      </c>
      <c r="E64" s="78">
        <v>2.1</v>
      </c>
      <c r="F64" s="78">
        <v>8.1</v>
      </c>
      <c r="G64" s="182">
        <v>8</v>
      </c>
      <c r="H64" s="21">
        <v>8.1</v>
      </c>
      <c r="I64" s="78">
        <v>8.1</v>
      </c>
      <c r="J64" s="78">
        <v>8</v>
      </c>
      <c r="K64" s="78">
        <v>2.1</v>
      </c>
      <c r="L64" s="78">
        <v>8</v>
      </c>
      <c r="M64" s="182">
        <v>8</v>
      </c>
      <c r="N64" s="21">
        <v>8.1999999999999993</v>
      </c>
      <c r="O64" s="78">
        <v>8.1999999999999993</v>
      </c>
      <c r="P64" s="78">
        <v>8.1</v>
      </c>
      <c r="Q64" s="78">
        <v>2.1</v>
      </c>
      <c r="R64" s="78">
        <v>8</v>
      </c>
      <c r="S64" s="182">
        <v>8</v>
      </c>
      <c r="T64" s="24">
        <f t="shared" si="25"/>
        <v>127.6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56.400000000000006</v>
      </c>
      <c r="C65" s="79">
        <f t="shared" ref="C65:R65" si="26">SUM(C58:C64)</f>
        <v>56.400000000000006</v>
      </c>
      <c r="D65" s="79">
        <f t="shared" si="26"/>
        <v>56.000000000000007</v>
      </c>
      <c r="E65" s="79">
        <f t="shared" si="26"/>
        <v>13.9</v>
      </c>
      <c r="F65" s="79">
        <f t="shared" si="26"/>
        <v>56.000000000000007</v>
      </c>
      <c r="G65" s="183">
        <f t="shared" si="26"/>
        <v>55.5</v>
      </c>
      <c r="H65" s="25">
        <f t="shared" si="26"/>
        <v>56.000000000000007</v>
      </c>
      <c r="I65" s="79">
        <f t="shared" si="26"/>
        <v>56.000000000000007</v>
      </c>
      <c r="J65" s="79">
        <f t="shared" si="26"/>
        <v>55.5</v>
      </c>
      <c r="K65" s="79">
        <f t="shared" si="26"/>
        <v>13.9</v>
      </c>
      <c r="L65" s="79">
        <f t="shared" si="26"/>
        <v>55.5</v>
      </c>
      <c r="M65" s="183">
        <f t="shared" si="26"/>
        <v>55.5</v>
      </c>
      <c r="N65" s="25">
        <f t="shared" si="26"/>
        <v>56.400000000000006</v>
      </c>
      <c r="O65" s="79">
        <f t="shared" si="26"/>
        <v>56.400000000000006</v>
      </c>
      <c r="P65" s="79">
        <f t="shared" si="26"/>
        <v>55.900000000000006</v>
      </c>
      <c r="Q65" s="79">
        <f t="shared" si="26"/>
        <v>13.9</v>
      </c>
      <c r="R65" s="79">
        <f t="shared" si="26"/>
        <v>55.5</v>
      </c>
      <c r="S65" s="27">
        <f>SUM(S58:S64)</f>
        <v>55.5</v>
      </c>
      <c r="T65" s="24">
        <f t="shared" si="25"/>
        <v>880.19999999999993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124</v>
      </c>
      <c r="C66" s="80">
        <v>124</v>
      </c>
      <c r="D66" s="80">
        <v>123</v>
      </c>
      <c r="E66" s="80">
        <v>124</v>
      </c>
      <c r="F66" s="80">
        <v>123</v>
      </c>
      <c r="G66" s="184">
        <v>122</v>
      </c>
      <c r="H66" s="28">
        <v>123</v>
      </c>
      <c r="I66" s="80">
        <v>123</v>
      </c>
      <c r="J66" s="80">
        <v>122</v>
      </c>
      <c r="K66" s="80">
        <v>124</v>
      </c>
      <c r="L66" s="80">
        <v>122</v>
      </c>
      <c r="M66" s="184">
        <v>122</v>
      </c>
      <c r="N66" s="28">
        <v>124</v>
      </c>
      <c r="O66" s="80">
        <v>124</v>
      </c>
      <c r="P66" s="80">
        <v>123</v>
      </c>
      <c r="Q66" s="80">
        <v>124</v>
      </c>
      <c r="R66" s="80">
        <v>122</v>
      </c>
      <c r="S66" s="30">
        <v>122</v>
      </c>
      <c r="T66" s="307">
        <f>+((T65/T67)/7)*1000</f>
        <v>122.91579388353581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6">
        <v>65</v>
      </c>
      <c r="C67" s="104">
        <v>65</v>
      </c>
      <c r="D67" s="104">
        <v>65</v>
      </c>
      <c r="E67" s="104">
        <v>16</v>
      </c>
      <c r="F67" s="104">
        <v>65</v>
      </c>
      <c r="G67" s="315">
        <v>65</v>
      </c>
      <c r="H67" s="306">
        <v>65</v>
      </c>
      <c r="I67" s="104">
        <v>65</v>
      </c>
      <c r="J67" s="104">
        <v>65</v>
      </c>
      <c r="K67" s="104">
        <v>16</v>
      </c>
      <c r="L67" s="104">
        <v>65</v>
      </c>
      <c r="M67" s="315">
        <v>65</v>
      </c>
      <c r="N67" s="306">
        <v>65</v>
      </c>
      <c r="O67" s="104">
        <v>65</v>
      </c>
      <c r="P67" s="104">
        <v>65</v>
      </c>
      <c r="Q67" s="104">
        <v>16</v>
      </c>
      <c r="R67" s="104">
        <v>65</v>
      </c>
      <c r="S67" s="315">
        <v>65</v>
      </c>
      <c r="T67" s="308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8.1640000000000015</v>
      </c>
      <c r="C68" s="82">
        <f t="shared" ref="C68:S68" si="27">((C67*C66)*7/1000-C58-C59)/5</f>
        <v>8.1640000000000015</v>
      </c>
      <c r="D68" s="82">
        <f t="shared" si="27"/>
        <v>8.0730000000000022</v>
      </c>
      <c r="E68" s="82">
        <f t="shared" si="27"/>
        <v>2.0175999999999998</v>
      </c>
      <c r="F68" s="82">
        <f t="shared" si="27"/>
        <v>8.0730000000000022</v>
      </c>
      <c r="G68" s="186">
        <f t="shared" si="27"/>
        <v>7.9820000000000011</v>
      </c>
      <c r="H68" s="36">
        <f t="shared" si="27"/>
        <v>8.0730000000000022</v>
      </c>
      <c r="I68" s="82">
        <f t="shared" si="27"/>
        <v>8.0730000000000022</v>
      </c>
      <c r="J68" s="82">
        <f t="shared" si="27"/>
        <v>7.9820000000000011</v>
      </c>
      <c r="K68" s="82">
        <f t="shared" si="27"/>
        <v>2.0175999999999998</v>
      </c>
      <c r="L68" s="82">
        <f t="shared" si="27"/>
        <v>7.9820000000000011</v>
      </c>
      <c r="M68" s="186">
        <f t="shared" si="27"/>
        <v>7.9820000000000011</v>
      </c>
      <c r="N68" s="36">
        <f t="shared" si="27"/>
        <v>8.1640000000000015</v>
      </c>
      <c r="O68" s="82">
        <f t="shared" si="27"/>
        <v>8.1640000000000015</v>
      </c>
      <c r="P68" s="82">
        <f t="shared" si="27"/>
        <v>8.0730000000000022</v>
      </c>
      <c r="Q68" s="82">
        <f t="shared" si="27"/>
        <v>2.0175999999999998</v>
      </c>
      <c r="R68" s="82">
        <f t="shared" si="27"/>
        <v>7.9820000000000011</v>
      </c>
      <c r="S68" s="38">
        <f t="shared" si="27"/>
        <v>7.9820000000000011</v>
      </c>
      <c r="T68" s="309">
        <f>((T65*1000)/T67)/7</f>
        <v>122.9157938835358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56.42</v>
      </c>
      <c r="C69" s="83">
        <f t="shared" ref="C69:R69" si="28">((C67*C66)*7)/1000</f>
        <v>56.42</v>
      </c>
      <c r="D69" s="83">
        <f t="shared" si="28"/>
        <v>55.965000000000003</v>
      </c>
      <c r="E69" s="83">
        <f t="shared" si="28"/>
        <v>13.888</v>
      </c>
      <c r="F69" s="83">
        <f t="shared" si="28"/>
        <v>55.965000000000003</v>
      </c>
      <c r="G69" s="310">
        <f t="shared" si="28"/>
        <v>55.51</v>
      </c>
      <c r="H69" s="40">
        <f t="shared" si="28"/>
        <v>55.965000000000003</v>
      </c>
      <c r="I69" s="83">
        <f t="shared" si="28"/>
        <v>55.965000000000003</v>
      </c>
      <c r="J69" s="83">
        <f t="shared" si="28"/>
        <v>55.51</v>
      </c>
      <c r="K69" s="83">
        <f t="shared" si="28"/>
        <v>13.888</v>
      </c>
      <c r="L69" s="83">
        <f t="shared" si="28"/>
        <v>55.51</v>
      </c>
      <c r="M69" s="310">
        <f t="shared" si="28"/>
        <v>55.51</v>
      </c>
      <c r="N69" s="40">
        <f t="shared" si="28"/>
        <v>56.42</v>
      </c>
      <c r="O69" s="83">
        <f t="shared" si="28"/>
        <v>56.42</v>
      </c>
      <c r="P69" s="83">
        <f t="shared" si="28"/>
        <v>55.965000000000003</v>
      </c>
      <c r="Q69" s="83">
        <f t="shared" si="28"/>
        <v>13.888</v>
      </c>
      <c r="R69" s="83">
        <f t="shared" si="28"/>
        <v>55.51</v>
      </c>
      <c r="S69" s="85">
        <f>((S67*S66)*7)/1000</f>
        <v>55.51</v>
      </c>
      <c r="T69" s="310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123.95604395604397</v>
      </c>
      <c r="C70" s="84">
        <f t="shared" ref="C70:R70" si="29">+(C65/C67)/7*1000</f>
        <v>123.95604395604397</v>
      </c>
      <c r="D70" s="84">
        <f t="shared" si="29"/>
        <v>123.07692307692309</v>
      </c>
      <c r="E70" s="84">
        <f t="shared" si="29"/>
        <v>124.10714285714286</v>
      </c>
      <c r="F70" s="84">
        <f t="shared" si="29"/>
        <v>123.07692307692309</v>
      </c>
      <c r="G70" s="188">
        <f t="shared" si="29"/>
        <v>121.97802197802197</v>
      </c>
      <c r="H70" s="45">
        <f t="shared" si="29"/>
        <v>123.07692307692309</v>
      </c>
      <c r="I70" s="84">
        <f t="shared" si="29"/>
        <v>123.07692307692309</v>
      </c>
      <c r="J70" s="84">
        <f t="shared" si="29"/>
        <v>121.97802197802197</v>
      </c>
      <c r="K70" s="84">
        <f t="shared" si="29"/>
        <v>124.10714285714286</v>
      </c>
      <c r="L70" s="84">
        <f t="shared" si="29"/>
        <v>121.97802197802197</v>
      </c>
      <c r="M70" s="188">
        <f t="shared" si="29"/>
        <v>121.97802197802197</v>
      </c>
      <c r="N70" s="45">
        <f t="shared" si="29"/>
        <v>123.95604395604397</v>
      </c>
      <c r="O70" s="84">
        <f t="shared" si="29"/>
        <v>123.95604395604397</v>
      </c>
      <c r="P70" s="84">
        <f t="shared" si="29"/>
        <v>122.85714285714288</v>
      </c>
      <c r="Q70" s="84">
        <f t="shared" si="29"/>
        <v>124.10714285714286</v>
      </c>
      <c r="R70" s="84">
        <f t="shared" si="29"/>
        <v>121.97802197802197</v>
      </c>
      <c r="S70" s="47">
        <f>+(S65/S67)/7*1000</f>
        <v>121.97802197802197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J54:K54"/>
    <mergeCell ref="B55:G55"/>
    <mergeCell ref="H55:M55"/>
    <mergeCell ref="N55:S55"/>
    <mergeCell ref="M36:R36"/>
    <mergeCell ref="A3:C3"/>
    <mergeCell ref="E9:G9"/>
    <mergeCell ref="R9:S9"/>
    <mergeCell ref="K11:L11"/>
    <mergeCell ref="I15:O15"/>
    <mergeCell ref="B15:H15"/>
    <mergeCell ref="P15:U15"/>
  </mergeCells>
  <pageMargins left="0.7" right="0.7" top="0.75" bottom="0.75" header="0.3" footer="0.3"/>
  <pageSetup paperSize="9" scale="16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3F3F-BCAB-440C-84DE-1D71C20C1E9E}">
  <dimension ref="A1:AQ239"/>
  <sheetViews>
    <sheetView view="pageBreakPreview" topLeftCell="A34" zoomScale="30" zoomScaleNormal="30" zoomScaleSheetLayoutView="30" workbookViewId="0">
      <selection activeCell="B48" sqref="B48:G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1" t="s">
        <v>0</v>
      </c>
      <c r="B3" s="331"/>
      <c r="C3" s="331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8"/>
      <c r="Y3" s="2"/>
      <c r="Z3" s="2"/>
      <c r="AA3" s="2"/>
      <c r="AB3" s="2"/>
      <c r="AC3" s="2"/>
      <c r="AD3" s="32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8" t="s">
        <v>1</v>
      </c>
      <c r="B9" s="328"/>
      <c r="C9" s="328"/>
      <c r="D9" s="1"/>
      <c r="E9" s="332" t="s">
        <v>2</v>
      </c>
      <c r="F9" s="332"/>
      <c r="G9" s="3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2"/>
      <c r="S9" s="3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8"/>
      <c r="B10" s="328"/>
      <c r="C10" s="3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8" t="s">
        <v>4</v>
      </c>
      <c r="B11" s="328"/>
      <c r="C11" s="328"/>
      <c r="D11" s="1"/>
      <c r="E11" s="329">
        <v>3</v>
      </c>
      <c r="F11" s="1"/>
      <c r="G11" s="1"/>
      <c r="H11" s="1"/>
      <c r="I11" s="1"/>
      <c r="J11" s="1"/>
      <c r="K11" s="333" t="s">
        <v>80</v>
      </c>
      <c r="L11" s="333"/>
      <c r="M11" s="330"/>
      <c r="N11" s="3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8"/>
      <c r="B12" s="328"/>
      <c r="C12" s="328"/>
      <c r="D12" s="1"/>
      <c r="E12" s="5"/>
      <c r="F12" s="1"/>
      <c r="G12" s="1"/>
      <c r="H12" s="1"/>
      <c r="I12" s="1"/>
      <c r="J12" s="1"/>
      <c r="K12" s="330"/>
      <c r="L12" s="330"/>
      <c r="M12" s="330"/>
      <c r="N12" s="3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8"/>
      <c r="B13" s="328"/>
      <c r="C13" s="328"/>
      <c r="D13" s="328"/>
      <c r="E13" s="328"/>
      <c r="F13" s="328"/>
      <c r="G13" s="328"/>
      <c r="H13" s="328"/>
      <c r="I13" s="328"/>
      <c r="J13" s="328"/>
      <c r="K13" s="328"/>
      <c r="L13" s="330"/>
      <c r="M13" s="330"/>
      <c r="N13" s="330"/>
      <c r="O13" s="330"/>
      <c r="P13" s="330"/>
      <c r="Q13" s="330"/>
      <c r="R13" s="330"/>
      <c r="S13" s="330"/>
      <c r="T13" s="330"/>
      <c r="U13" s="330"/>
      <c r="V13" s="330"/>
      <c r="W13" s="1"/>
      <c r="X13" s="1"/>
      <c r="Y13" s="1"/>
    </row>
    <row r="14" spans="1:30" s="3" customFormat="1" ht="27" thickBot="1" x14ac:dyDescent="0.3">
      <c r="A14" s="3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5" t="s">
        <v>8</v>
      </c>
      <c r="C15" s="346"/>
      <c r="D15" s="346"/>
      <c r="E15" s="346"/>
      <c r="F15" s="346"/>
      <c r="G15" s="347"/>
      <c r="H15" s="348" t="s">
        <v>51</v>
      </c>
      <c r="I15" s="349"/>
      <c r="J15" s="349"/>
      <c r="K15" s="349"/>
      <c r="L15" s="349"/>
      <c r="M15" s="350"/>
      <c r="N15" s="353" t="s">
        <v>50</v>
      </c>
      <c r="O15" s="351"/>
      <c r="P15" s="351"/>
      <c r="Q15" s="351"/>
      <c r="R15" s="351"/>
      <c r="S15" s="352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88.2</v>
      </c>
      <c r="C18" s="78">
        <v>88.2</v>
      </c>
      <c r="D18" s="22">
        <v>88.2</v>
      </c>
      <c r="E18" s="22">
        <v>25.5</v>
      </c>
      <c r="F18" s="22">
        <v>88.2</v>
      </c>
      <c r="G18" s="22">
        <v>88.2</v>
      </c>
      <c r="H18" s="21">
        <v>89.2</v>
      </c>
      <c r="I18" s="22">
        <v>89.6</v>
      </c>
      <c r="J18" s="22">
        <v>89.6</v>
      </c>
      <c r="K18" s="119">
        <v>26.5</v>
      </c>
      <c r="L18" s="22">
        <v>86.644800000000004</v>
      </c>
      <c r="M18" s="22">
        <v>86.568000000000012</v>
      </c>
      <c r="N18" s="21">
        <v>88.4</v>
      </c>
      <c r="O18" s="78">
        <v>88.4</v>
      </c>
      <c r="P18" s="22">
        <v>88.4</v>
      </c>
      <c r="Q18" s="22">
        <v>25.6</v>
      </c>
      <c r="R18" s="22">
        <v>88.4</v>
      </c>
      <c r="S18" s="23">
        <v>88.4</v>
      </c>
      <c r="T18" s="24">
        <f t="shared" ref="T18:T25" si="0">SUM(B18:S18)</f>
        <v>1402.2128000000002</v>
      </c>
      <c r="V18" s="2"/>
      <c r="W18" s="18"/>
    </row>
    <row r="19" spans="1:30" ht="39.950000000000003" customHeight="1" x14ac:dyDescent="0.25">
      <c r="A19" s="157" t="s">
        <v>13</v>
      </c>
      <c r="B19" s="21">
        <v>88.2</v>
      </c>
      <c r="C19" s="78">
        <v>88.2</v>
      </c>
      <c r="D19" s="22">
        <v>88.2</v>
      </c>
      <c r="E19" s="22">
        <v>25.5</v>
      </c>
      <c r="F19" s="22">
        <v>88.2</v>
      </c>
      <c r="G19" s="22">
        <v>88.2</v>
      </c>
      <c r="H19" s="21">
        <v>89.2</v>
      </c>
      <c r="I19" s="22">
        <v>89.6</v>
      </c>
      <c r="J19" s="22">
        <v>89.6</v>
      </c>
      <c r="K19" s="119">
        <v>26.5</v>
      </c>
      <c r="L19" s="22">
        <v>86.644800000000004</v>
      </c>
      <c r="M19" s="22">
        <v>86.568000000000012</v>
      </c>
      <c r="N19" s="21">
        <v>88.4</v>
      </c>
      <c r="O19" s="78">
        <v>88.4</v>
      </c>
      <c r="P19" s="22">
        <v>88.4</v>
      </c>
      <c r="Q19" s="22">
        <v>25.6</v>
      </c>
      <c r="R19" s="22">
        <v>88.4</v>
      </c>
      <c r="S19" s="23">
        <v>88.4</v>
      </c>
      <c r="T19" s="24">
        <f t="shared" si="0"/>
        <v>1402.2128000000002</v>
      </c>
      <c r="V19" s="2"/>
      <c r="W19" s="18"/>
    </row>
    <row r="20" spans="1:30" ht="39.75" customHeight="1" x14ac:dyDescent="0.25">
      <c r="A20" s="156" t="s">
        <v>14</v>
      </c>
      <c r="B20" s="21">
        <v>92.763299999999987</v>
      </c>
      <c r="C20" s="78">
        <v>92.231999999999985</v>
      </c>
      <c r="D20" s="22">
        <v>91.169399999999982</v>
      </c>
      <c r="E20" s="22">
        <v>27.0519</v>
      </c>
      <c r="F20" s="22">
        <v>91.5334</v>
      </c>
      <c r="G20" s="22">
        <v>91.5334</v>
      </c>
      <c r="H20" s="21">
        <v>95.551099999999991</v>
      </c>
      <c r="I20" s="22">
        <v>93.265899999999988</v>
      </c>
      <c r="J20" s="22">
        <v>91.140699999999995</v>
      </c>
      <c r="K20" s="119">
        <v>26.667999999999999</v>
      </c>
      <c r="L20" s="22">
        <v>90.728879999999975</v>
      </c>
      <c r="M20" s="22">
        <v>90.063800000000015</v>
      </c>
      <c r="N20" s="21">
        <v>93.575800000000001</v>
      </c>
      <c r="O20" s="78">
        <v>93.045199999999994</v>
      </c>
      <c r="P20" s="22">
        <v>92.3459</v>
      </c>
      <c r="Q20" s="22">
        <v>26.566000000000003</v>
      </c>
      <c r="R20" s="22">
        <v>90.756200000000007</v>
      </c>
      <c r="S20" s="23">
        <v>89.166500000000013</v>
      </c>
      <c r="T20" s="24">
        <f t="shared" si="0"/>
        <v>1459.1573800000003</v>
      </c>
      <c r="V20" s="2"/>
      <c r="W20" s="18"/>
    </row>
    <row r="21" spans="1:30" ht="39.950000000000003" customHeight="1" x14ac:dyDescent="0.25">
      <c r="A21" s="157" t="s">
        <v>15</v>
      </c>
      <c r="B21" s="21">
        <v>92.763299999999987</v>
      </c>
      <c r="C21" s="78">
        <v>92.231999999999985</v>
      </c>
      <c r="D21" s="22">
        <v>91.169399999999982</v>
      </c>
      <c r="E21" s="22">
        <v>27.0519</v>
      </c>
      <c r="F21" s="22">
        <v>91.5334</v>
      </c>
      <c r="G21" s="22">
        <v>91.5334</v>
      </c>
      <c r="H21" s="21">
        <v>95.551099999999991</v>
      </c>
      <c r="I21" s="22">
        <v>93.265899999999988</v>
      </c>
      <c r="J21" s="22">
        <v>91.140699999999995</v>
      </c>
      <c r="K21" s="119">
        <v>26.667999999999999</v>
      </c>
      <c r="L21" s="22">
        <v>90.728879999999975</v>
      </c>
      <c r="M21" s="22">
        <v>90.063800000000015</v>
      </c>
      <c r="N21" s="21">
        <v>93.575800000000001</v>
      </c>
      <c r="O21" s="78">
        <v>93.045199999999994</v>
      </c>
      <c r="P21" s="22">
        <v>92.3459</v>
      </c>
      <c r="Q21" s="22">
        <v>26.566000000000003</v>
      </c>
      <c r="R21" s="22">
        <v>90.756200000000007</v>
      </c>
      <c r="S21" s="23">
        <v>89.166500000000013</v>
      </c>
      <c r="T21" s="24">
        <f t="shared" si="0"/>
        <v>1459.1573800000003</v>
      </c>
      <c r="V21" s="2"/>
      <c r="W21" s="18"/>
    </row>
    <row r="22" spans="1:30" ht="39.950000000000003" customHeight="1" x14ac:dyDescent="0.25">
      <c r="A22" s="156" t="s">
        <v>16</v>
      </c>
      <c r="B22" s="21">
        <v>92.763299999999987</v>
      </c>
      <c r="C22" s="78">
        <v>92.231999999999985</v>
      </c>
      <c r="D22" s="22">
        <v>91.169399999999982</v>
      </c>
      <c r="E22" s="22">
        <v>27.0519</v>
      </c>
      <c r="F22" s="22">
        <v>91.5334</v>
      </c>
      <c r="G22" s="22">
        <v>91.5334</v>
      </c>
      <c r="H22" s="21">
        <v>95.551099999999991</v>
      </c>
      <c r="I22" s="22">
        <v>93.265899999999988</v>
      </c>
      <c r="J22" s="22">
        <v>91.140699999999995</v>
      </c>
      <c r="K22" s="119">
        <v>26.667999999999999</v>
      </c>
      <c r="L22" s="22">
        <v>90.728879999999975</v>
      </c>
      <c r="M22" s="22">
        <v>90.063800000000015</v>
      </c>
      <c r="N22" s="21">
        <v>93.575800000000001</v>
      </c>
      <c r="O22" s="78">
        <v>93.045199999999994</v>
      </c>
      <c r="P22" s="22">
        <v>92.3459</v>
      </c>
      <c r="Q22" s="22">
        <v>26.566000000000003</v>
      </c>
      <c r="R22" s="22">
        <v>90.756200000000007</v>
      </c>
      <c r="S22" s="23">
        <v>89.166500000000013</v>
      </c>
      <c r="T22" s="24">
        <f t="shared" si="0"/>
        <v>1459.1573800000003</v>
      </c>
      <c r="V22" s="2"/>
      <c r="W22" s="18"/>
    </row>
    <row r="23" spans="1:30" ht="39.950000000000003" customHeight="1" x14ac:dyDescent="0.25">
      <c r="A23" s="157" t="s">
        <v>17</v>
      </c>
      <c r="B23" s="21">
        <v>92.763299999999987</v>
      </c>
      <c r="C23" s="78">
        <v>92.231999999999985</v>
      </c>
      <c r="D23" s="22">
        <v>91.169399999999982</v>
      </c>
      <c r="E23" s="22">
        <v>27.0519</v>
      </c>
      <c r="F23" s="22">
        <v>91.5334</v>
      </c>
      <c r="G23" s="22">
        <v>91.5334</v>
      </c>
      <c r="H23" s="21">
        <v>95.551099999999991</v>
      </c>
      <c r="I23" s="22">
        <v>93.265899999999988</v>
      </c>
      <c r="J23" s="22">
        <v>91.140699999999995</v>
      </c>
      <c r="K23" s="119">
        <v>26.667999999999999</v>
      </c>
      <c r="L23" s="22">
        <v>90.728879999999975</v>
      </c>
      <c r="M23" s="22">
        <v>90.063800000000015</v>
      </c>
      <c r="N23" s="21">
        <v>93.575800000000001</v>
      </c>
      <c r="O23" s="78">
        <v>93.045199999999994</v>
      </c>
      <c r="P23" s="22">
        <v>92.3459</v>
      </c>
      <c r="Q23" s="22">
        <v>26.566000000000003</v>
      </c>
      <c r="R23" s="22">
        <v>90.756200000000007</v>
      </c>
      <c r="S23" s="23">
        <v>89.166500000000013</v>
      </c>
      <c r="T23" s="24">
        <f t="shared" si="0"/>
        <v>1459.1573800000003</v>
      </c>
      <c r="V23" s="2"/>
      <c r="W23" s="18"/>
    </row>
    <row r="24" spans="1:30" ht="39.950000000000003" customHeight="1" x14ac:dyDescent="0.25">
      <c r="A24" s="156" t="s">
        <v>18</v>
      </c>
      <c r="B24" s="21">
        <v>92.763299999999987</v>
      </c>
      <c r="C24" s="78">
        <v>92.231999999999985</v>
      </c>
      <c r="D24" s="22">
        <v>91.169399999999982</v>
      </c>
      <c r="E24" s="22">
        <v>27.0519</v>
      </c>
      <c r="F24" s="22">
        <v>91.5334</v>
      </c>
      <c r="G24" s="22">
        <v>91.5334</v>
      </c>
      <c r="H24" s="21">
        <v>95.551099999999991</v>
      </c>
      <c r="I24" s="22">
        <v>93.265899999999988</v>
      </c>
      <c r="J24" s="22">
        <v>91.140699999999995</v>
      </c>
      <c r="K24" s="119">
        <v>26.667999999999999</v>
      </c>
      <c r="L24" s="22">
        <v>90.728879999999975</v>
      </c>
      <c r="M24" s="22">
        <v>90.063800000000015</v>
      </c>
      <c r="N24" s="21">
        <v>93.575800000000001</v>
      </c>
      <c r="O24" s="78">
        <v>93.045199999999994</v>
      </c>
      <c r="P24" s="22">
        <v>92.3459</v>
      </c>
      <c r="Q24" s="22">
        <v>26.566000000000003</v>
      </c>
      <c r="R24" s="22">
        <v>90.756200000000007</v>
      </c>
      <c r="S24" s="23">
        <v>89.166500000000013</v>
      </c>
      <c r="T24" s="24">
        <f t="shared" si="0"/>
        <v>1459.1573800000003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640.21649999999988</v>
      </c>
      <c r="C25" s="26">
        <f t="shared" si="1"/>
        <v>637.55999999999995</v>
      </c>
      <c r="D25" s="26">
        <f t="shared" si="1"/>
        <v>632.24699999999996</v>
      </c>
      <c r="E25" s="26">
        <f>SUM(E18:E24)</f>
        <v>186.25949999999997</v>
      </c>
      <c r="F25" s="26">
        <f t="shared" ref="F25:L25" si="2">SUM(F18:F24)</f>
        <v>634.06700000000012</v>
      </c>
      <c r="G25" s="26">
        <f t="shared" si="2"/>
        <v>634.06700000000012</v>
      </c>
      <c r="H25" s="25">
        <f t="shared" si="2"/>
        <v>656.15550000000007</v>
      </c>
      <c r="I25" s="26">
        <f t="shared" si="2"/>
        <v>645.52949999999998</v>
      </c>
      <c r="J25" s="26">
        <f>SUM(J18:J24)</f>
        <v>634.90350000000001</v>
      </c>
      <c r="K25" s="120">
        <f t="shared" ref="K25" si="3">SUM(K18:K24)</f>
        <v>186.34000000000003</v>
      </c>
      <c r="L25" s="26">
        <f t="shared" si="2"/>
        <v>626.93399999999997</v>
      </c>
      <c r="M25" s="26">
        <f>SUM(M18:M24)</f>
        <v>623.45500000000004</v>
      </c>
      <c r="N25" s="25">
        <f t="shared" ref="N25:P25" si="4">SUM(N18:N24)</f>
        <v>644.67899999999997</v>
      </c>
      <c r="O25" s="26">
        <f t="shared" si="4"/>
        <v>642.02600000000007</v>
      </c>
      <c r="P25" s="26">
        <f t="shared" si="4"/>
        <v>638.5295000000001</v>
      </c>
      <c r="Q25" s="26">
        <f>SUM(Q18:Q24)</f>
        <v>184.03000000000003</v>
      </c>
      <c r="R25" s="26">
        <f t="shared" ref="R25:S25" si="5">SUM(R18:R24)</f>
        <v>630.58100000000013</v>
      </c>
      <c r="S25" s="27">
        <f t="shared" si="5"/>
        <v>622.63250000000016</v>
      </c>
      <c r="T25" s="24">
        <f t="shared" si="0"/>
        <v>10100.212500000001</v>
      </c>
    </row>
    <row r="26" spans="1:30" s="2" customFormat="1" ht="36.75" customHeight="1" x14ac:dyDescent="0.25">
      <c r="A26" s="158" t="s">
        <v>19</v>
      </c>
      <c r="B26" s="28">
        <v>120.5</v>
      </c>
      <c r="C26" s="80">
        <v>120</v>
      </c>
      <c r="D26" s="29">
        <v>119</v>
      </c>
      <c r="E26" s="29">
        <v>121.5</v>
      </c>
      <c r="F26" s="29">
        <v>119.5</v>
      </c>
      <c r="G26" s="29">
        <v>119.5</v>
      </c>
      <c r="H26" s="28">
        <v>123.5</v>
      </c>
      <c r="I26" s="29">
        <v>121.5</v>
      </c>
      <c r="J26" s="29">
        <v>119.5</v>
      </c>
      <c r="K26" s="121">
        <v>121</v>
      </c>
      <c r="L26" s="29">
        <v>118</v>
      </c>
      <c r="M26" s="29">
        <v>117.5</v>
      </c>
      <c r="N26" s="28">
        <v>121.5</v>
      </c>
      <c r="O26" s="29">
        <v>121</v>
      </c>
      <c r="P26" s="29">
        <v>120.5</v>
      </c>
      <c r="Q26" s="29">
        <v>119.5</v>
      </c>
      <c r="R26" s="29">
        <v>119</v>
      </c>
      <c r="S26" s="30">
        <v>117.5</v>
      </c>
      <c r="T26" s="31">
        <f>+((T25/T27)/7)*1000</f>
        <v>119.91087010720521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219</v>
      </c>
      <c r="F27" s="33">
        <v>758</v>
      </c>
      <c r="G27" s="33">
        <v>758</v>
      </c>
      <c r="H27" s="32">
        <v>759</v>
      </c>
      <c r="I27" s="33">
        <v>759</v>
      </c>
      <c r="J27" s="33">
        <v>759</v>
      </c>
      <c r="K27" s="122">
        <v>220</v>
      </c>
      <c r="L27" s="33">
        <v>759</v>
      </c>
      <c r="M27" s="33">
        <v>758</v>
      </c>
      <c r="N27" s="32">
        <v>758</v>
      </c>
      <c r="O27" s="33">
        <v>758</v>
      </c>
      <c r="P27" s="33">
        <v>757</v>
      </c>
      <c r="Q27" s="33">
        <v>220</v>
      </c>
      <c r="R27" s="33">
        <v>757</v>
      </c>
      <c r="S27" s="34">
        <v>757</v>
      </c>
      <c r="T27" s="35">
        <f>SUM(B27:S27)</f>
        <v>12033</v>
      </c>
      <c r="U27" s="2">
        <f>((T25*1000)/T27)/7</f>
        <v>119.91087010720521</v>
      </c>
    </row>
    <row r="28" spans="1:30" s="2" customFormat="1" ht="33" customHeight="1" x14ac:dyDescent="0.25">
      <c r="A28" s="160" t="s">
        <v>21</v>
      </c>
      <c r="B28" s="36">
        <f>((B27*B26)*7/1000-B18-B19)/5</f>
        <v>92.763299999999987</v>
      </c>
      <c r="C28" s="37">
        <f t="shared" ref="C28:S28" si="6">((C27*C26)*7/1000-C18-C19)/5</f>
        <v>92.231999999999985</v>
      </c>
      <c r="D28" s="37">
        <f t="shared" si="6"/>
        <v>91.169399999999982</v>
      </c>
      <c r="E28" s="37">
        <f t="shared" si="6"/>
        <v>27.0519</v>
      </c>
      <c r="F28" s="37">
        <f t="shared" si="6"/>
        <v>91.5334</v>
      </c>
      <c r="G28" s="37">
        <f t="shared" si="6"/>
        <v>91.5334</v>
      </c>
      <c r="H28" s="36">
        <f t="shared" si="6"/>
        <v>95.551099999999991</v>
      </c>
      <c r="I28" s="37">
        <f t="shared" si="6"/>
        <v>93.265899999999988</v>
      </c>
      <c r="J28" s="37">
        <f t="shared" si="6"/>
        <v>91.140699999999995</v>
      </c>
      <c r="K28" s="123">
        <f t="shared" si="6"/>
        <v>26.667999999999999</v>
      </c>
      <c r="L28" s="37">
        <f t="shared" si="6"/>
        <v>90.728879999999975</v>
      </c>
      <c r="M28" s="37">
        <f t="shared" si="6"/>
        <v>90.063800000000015</v>
      </c>
      <c r="N28" s="36">
        <f t="shared" si="6"/>
        <v>93.575800000000001</v>
      </c>
      <c r="O28" s="37">
        <f t="shared" si="6"/>
        <v>93.045199999999994</v>
      </c>
      <c r="P28" s="37">
        <f t="shared" si="6"/>
        <v>92.3459</v>
      </c>
      <c r="Q28" s="37">
        <f t="shared" si="6"/>
        <v>26.566000000000003</v>
      </c>
      <c r="R28" s="37">
        <f t="shared" si="6"/>
        <v>90.756200000000007</v>
      </c>
      <c r="S28" s="38">
        <f t="shared" si="6"/>
        <v>89.166500000000013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640.2165</v>
      </c>
      <c r="C29" s="41">
        <f t="shared" si="7"/>
        <v>637.55999999999995</v>
      </c>
      <c r="D29" s="41">
        <f t="shared" si="7"/>
        <v>632.24699999999996</v>
      </c>
      <c r="E29" s="41">
        <f>((E27*E26)*7)/1000</f>
        <v>186.2595</v>
      </c>
      <c r="F29" s="41">
        <f>((F27*F26)*7)/1000</f>
        <v>634.06700000000001</v>
      </c>
      <c r="G29" s="41">
        <f t="shared" ref="G29:S29" si="8">((G27*G26)*7)/1000</f>
        <v>634.06700000000001</v>
      </c>
      <c r="H29" s="40">
        <f t="shared" si="8"/>
        <v>656.15549999999996</v>
      </c>
      <c r="I29" s="41">
        <f t="shared" si="8"/>
        <v>645.52949999999998</v>
      </c>
      <c r="J29" s="41">
        <f t="shared" si="8"/>
        <v>634.90350000000001</v>
      </c>
      <c r="K29" s="124">
        <f t="shared" si="8"/>
        <v>186.34</v>
      </c>
      <c r="L29" s="41">
        <f t="shared" si="8"/>
        <v>626.93399999999997</v>
      </c>
      <c r="M29" s="41">
        <f t="shared" si="8"/>
        <v>623.45500000000004</v>
      </c>
      <c r="N29" s="40">
        <f t="shared" si="8"/>
        <v>644.67899999999997</v>
      </c>
      <c r="O29" s="41">
        <f t="shared" si="8"/>
        <v>642.02599999999995</v>
      </c>
      <c r="P29" s="41">
        <f t="shared" si="8"/>
        <v>638.52949999999998</v>
      </c>
      <c r="Q29" s="42">
        <f t="shared" si="8"/>
        <v>184.03</v>
      </c>
      <c r="R29" s="42">
        <f t="shared" si="8"/>
        <v>630.58100000000002</v>
      </c>
      <c r="S29" s="43">
        <f t="shared" si="8"/>
        <v>622.63250000000005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120.49999999999997</v>
      </c>
      <c r="C30" s="46">
        <f t="shared" si="9"/>
        <v>120</v>
      </c>
      <c r="D30" s="46">
        <f t="shared" si="9"/>
        <v>119</v>
      </c>
      <c r="E30" s="46">
        <f>+(E25/E27)/7*1000</f>
        <v>121.49999999999999</v>
      </c>
      <c r="F30" s="46">
        <f t="shared" ref="F30:L30" si="10">+(F25/F27)/7*1000</f>
        <v>119.50000000000003</v>
      </c>
      <c r="G30" s="46">
        <f t="shared" si="10"/>
        <v>119.50000000000003</v>
      </c>
      <c r="H30" s="45">
        <f t="shared" si="10"/>
        <v>123.50000000000001</v>
      </c>
      <c r="I30" s="46">
        <f t="shared" si="10"/>
        <v>121.50000000000001</v>
      </c>
      <c r="J30" s="46">
        <f>+(J25/J27)/7*1000</f>
        <v>119.50000000000001</v>
      </c>
      <c r="K30" s="125">
        <f t="shared" ref="K30" si="11">+(K25/K27)/7*1000</f>
        <v>121.00000000000003</v>
      </c>
      <c r="L30" s="46">
        <f t="shared" si="10"/>
        <v>118</v>
      </c>
      <c r="M30" s="46">
        <f>+(M25/M27)/7*1000</f>
        <v>117.50000000000001</v>
      </c>
      <c r="N30" s="45">
        <f t="shared" ref="N30:S30" si="12">+(N25/N27)/7*1000</f>
        <v>121.49999999999999</v>
      </c>
      <c r="O30" s="46">
        <f t="shared" si="12"/>
        <v>121.00000000000001</v>
      </c>
      <c r="P30" s="46">
        <f t="shared" si="12"/>
        <v>120.50000000000003</v>
      </c>
      <c r="Q30" s="46">
        <f t="shared" si="12"/>
        <v>119.50000000000003</v>
      </c>
      <c r="R30" s="46">
        <f t="shared" si="12"/>
        <v>119.00000000000003</v>
      </c>
      <c r="S30" s="47">
        <f t="shared" si="12"/>
        <v>117.50000000000003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9" t="s">
        <v>25</v>
      </c>
      <c r="C36" s="340"/>
      <c r="D36" s="340"/>
      <c r="E36" s="340"/>
      <c r="F36" s="340"/>
      <c r="G36" s="340"/>
      <c r="H36" s="340"/>
      <c r="I36" s="334"/>
      <c r="J36" s="97"/>
      <c r="K36" s="52" t="s">
        <v>26</v>
      </c>
      <c r="L36" s="105"/>
      <c r="M36" s="339" t="s">
        <v>25</v>
      </c>
      <c r="N36" s="340"/>
      <c r="O36" s="340"/>
      <c r="P36" s="340"/>
      <c r="Q36" s="340"/>
      <c r="R36" s="334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75.599999999999994</v>
      </c>
      <c r="C39" s="78">
        <v>75.599999999999994</v>
      </c>
      <c r="D39" s="78">
        <v>75.599999999999994</v>
      </c>
      <c r="E39" s="78">
        <v>24.3</v>
      </c>
      <c r="F39" s="78">
        <v>75.8</v>
      </c>
      <c r="G39" s="78">
        <v>75.900000000000006</v>
      </c>
      <c r="H39" s="78"/>
      <c r="I39" s="78"/>
      <c r="J39" s="99">
        <f t="shared" ref="J39:J46" si="13">SUM(B39:I39)</f>
        <v>402.79999999999995</v>
      </c>
      <c r="K39" s="2"/>
      <c r="L39" s="89" t="s">
        <v>12</v>
      </c>
      <c r="M39" s="78">
        <v>6.8</v>
      </c>
      <c r="N39" s="78">
        <v>6.8</v>
      </c>
      <c r="O39" s="78">
        <v>6.7</v>
      </c>
      <c r="P39" s="78">
        <v>2.2000000000000002</v>
      </c>
      <c r="Q39" s="78">
        <v>6.6</v>
      </c>
      <c r="R39" s="78">
        <v>6.6</v>
      </c>
      <c r="S39" s="99">
        <f t="shared" ref="S39:S46" si="14">SUM(M39:R39)</f>
        <v>35.700000000000003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75.599999999999994</v>
      </c>
      <c r="C40" s="78">
        <v>75.599999999999994</v>
      </c>
      <c r="D40" s="78">
        <v>75.599999999999994</v>
      </c>
      <c r="E40" s="78">
        <v>24.3</v>
      </c>
      <c r="F40" s="78">
        <v>75.8</v>
      </c>
      <c r="G40" s="78">
        <v>75.900000000000006</v>
      </c>
      <c r="H40" s="78"/>
      <c r="I40" s="78"/>
      <c r="J40" s="99">
        <f t="shared" si="13"/>
        <v>402.79999999999995</v>
      </c>
      <c r="K40" s="2"/>
      <c r="L40" s="90" t="s">
        <v>13</v>
      </c>
      <c r="M40" s="78">
        <v>6.8</v>
      </c>
      <c r="N40" s="78">
        <v>6.8</v>
      </c>
      <c r="O40" s="78">
        <v>6.7</v>
      </c>
      <c r="P40" s="78">
        <v>2.2000000000000002</v>
      </c>
      <c r="Q40" s="78">
        <v>6.6</v>
      </c>
      <c r="R40" s="78">
        <v>6.6</v>
      </c>
      <c r="S40" s="99">
        <f t="shared" si="14"/>
        <v>35.700000000000003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79.055199999999985</v>
      </c>
      <c r="C41" s="22">
        <v>78.112999999999985</v>
      </c>
      <c r="D41" s="78">
        <v>77.641899999999993</v>
      </c>
      <c r="E41" s="78">
        <v>26.265599999999996</v>
      </c>
      <c r="F41" s="78">
        <v>78.827499999999986</v>
      </c>
      <c r="G41" s="22">
        <v>78.787499999999994</v>
      </c>
      <c r="H41" s="22"/>
      <c r="I41" s="22"/>
      <c r="J41" s="99">
        <f t="shared" si="13"/>
        <v>418.69069999999988</v>
      </c>
      <c r="K41" s="2"/>
      <c r="L41" s="89" t="s">
        <v>14</v>
      </c>
      <c r="M41" s="78">
        <v>7.1</v>
      </c>
      <c r="N41" s="78">
        <v>6.7</v>
      </c>
      <c r="O41" s="78">
        <v>6.9</v>
      </c>
      <c r="P41" s="78">
        <v>2.2000000000000002</v>
      </c>
      <c r="Q41" s="78">
        <v>7.1</v>
      </c>
      <c r="R41" s="78">
        <v>7.1</v>
      </c>
      <c r="S41" s="99">
        <f t="shared" si="14"/>
        <v>37.1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79.055199999999985</v>
      </c>
      <c r="C42" s="22">
        <v>78.112999999999985</v>
      </c>
      <c r="D42" s="22">
        <v>77.641899999999993</v>
      </c>
      <c r="E42" s="22">
        <v>26.265599999999996</v>
      </c>
      <c r="F42" s="22">
        <v>78.827499999999986</v>
      </c>
      <c r="G42" s="22">
        <v>78.787499999999994</v>
      </c>
      <c r="H42" s="22"/>
      <c r="I42" s="22"/>
      <c r="J42" s="99">
        <f t="shared" si="13"/>
        <v>418.69069999999988</v>
      </c>
      <c r="K42" s="2"/>
      <c r="L42" s="90" t="s">
        <v>15</v>
      </c>
      <c r="M42" s="78">
        <v>7.1</v>
      </c>
      <c r="N42" s="78">
        <v>6.7</v>
      </c>
      <c r="O42" s="78">
        <v>6.9</v>
      </c>
      <c r="P42" s="78">
        <v>2.2000000000000002</v>
      </c>
      <c r="Q42" s="78">
        <v>7.1</v>
      </c>
      <c r="R42" s="78">
        <v>7.2</v>
      </c>
      <c r="S42" s="99">
        <f t="shared" si="14"/>
        <v>37.200000000000003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79.055199999999985</v>
      </c>
      <c r="C43" s="22">
        <v>78.112999999999985</v>
      </c>
      <c r="D43" s="22">
        <v>77.641899999999993</v>
      </c>
      <c r="E43" s="22">
        <v>26.265599999999996</v>
      </c>
      <c r="F43" s="22">
        <v>78.827499999999986</v>
      </c>
      <c r="G43" s="22">
        <v>78.787499999999994</v>
      </c>
      <c r="H43" s="22"/>
      <c r="I43" s="22"/>
      <c r="J43" s="99">
        <f t="shared" si="13"/>
        <v>418.69069999999988</v>
      </c>
      <c r="K43" s="2"/>
      <c r="L43" s="89" t="s">
        <v>16</v>
      </c>
      <c r="M43" s="78">
        <v>7.1</v>
      </c>
      <c r="N43" s="78">
        <v>6.8</v>
      </c>
      <c r="O43" s="78">
        <v>7</v>
      </c>
      <c r="P43" s="78">
        <v>2.2000000000000002</v>
      </c>
      <c r="Q43" s="78">
        <v>7.1</v>
      </c>
      <c r="R43" s="78">
        <v>7.2</v>
      </c>
      <c r="S43" s="99">
        <f t="shared" si="14"/>
        <v>37.4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79.055199999999985</v>
      </c>
      <c r="C44" s="78">
        <v>78.112999999999985</v>
      </c>
      <c r="D44" s="78">
        <v>77.641899999999993</v>
      </c>
      <c r="E44" s="78">
        <v>26.265599999999996</v>
      </c>
      <c r="F44" s="78">
        <v>78.827499999999986</v>
      </c>
      <c r="G44" s="78">
        <v>78.787499999999994</v>
      </c>
      <c r="H44" s="78"/>
      <c r="I44" s="78"/>
      <c r="J44" s="99">
        <f t="shared" si="13"/>
        <v>418.69069999999988</v>
      </c>
      <c r="K44" s="2"/>
      <c r="L44" s="90" t="s">
        <v>17</v>
      </c>
      <c r="M44" s="78">
        <v>7.1</v>
      </c>
      <c r="N44" s="78">
        <v>6.8</v>
      </c>
      <c r="O44" s="78">
        <v>7</v>
      </c>
      <c r="P44" s="78">
        <v>2.2000000000000002</v>
      </c>
      <c r="Q44" s="78">
        <v>7.1</v>
      </c>
      <c r="R44" s="78">
        <v>7.2</v>
      </c>
      <c r="S44" s="99">
        <f t="shared" si="14"/>
        <v>37.4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79.055199999999985</v>
      </c>
      <c r="C45" s="78">
        <v>78.112999999999985</v>
      </c>
      <c r="D45" s="78">
        <v>77.641899999999993</v>
      </c>
      <c r="E45" s="78">
        <v>26.265599999999996</v>
      </c>
      <c r="F45" s="78">
        <v>78.827499999999986</v>
      </c>
      <c r="G45" s="78">
        <v>78.787499999999994</v>
      </c>
      <c r="H45" s="78"/>
      <c r="I45" s="78"/>
      <c r="J45" s="99">
        <f t="shared" si="13"/>
        <v>418.69069999999988</v>
      </c>
      <c r="K45" s="2"/>
      <c r="L45" s="89" t="s">
        <v>18</v>
      </c>
      <c r="M45" s="78">
        <v>7.1</v>
      </c>
      <c r="N45" s="78">
        <v>6.8</v>
      </c>
      <c r="O45" s="78">
        <v>7</v>
      </c>
      <c r="P45" s="78">
        <v>2.2999999999999998</v>
      </c>
      <c r="Q45" s="78">
        <v>7.1</v>
      </c>
      <c r="R45" s="78">
        <v>7.2</v>
      </c>
      <c r="S45" s="99">
        <f t="shared" si="14"/>
        <v>37.5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546.476</v>
      </c>
      <c r="C46" s="26">
        <f t="shared" si="15"/>
        <v>541.76499999999999</v>
      </c>
      <c r="D46" s="26">
        <f t="shared" si="15"/>
        <v>539.40949999999987</v>
      </c>
      <c r="E46" s="26">
        <f t="shared" si="15"/>
        <v>179.928</v>
      </c>
      <c r="F46" s="26">
        <f t="shared" si="15"/>
        <v>545.73749999999995</v>
      </c>
      <c r="G46" s="26">
        <f t="shared" si="15"/>
        <v>545.73750000000007</v>
      </c>
      <c r="H46" s="26">
        <f t="shared" si="15"/>
        <v>0</v>
      </c>
      <c r="I46" s="26">
        <f t="shared" si="15"/>
        <v>0</v>
      </c>
      <c r="J46" s="99">
        <f t="shared" si="13"/>
        <v>2899.0535</v>
      </c>
      <c r="L46" s="76" t="s">
        <v>10</v>
      </c>
      <c r="M46" s="79">
        <f t="shared" ref="M46:R46" si="16">SUM(M39:M45)</f>
        <v>49.1</v>
      </c>
      <c r="N46" s="26">
        <f t="shared" si="16"/>
        <v>47.399999999999991</v>
      </c>
      <c r="O46" s="26">
        <f t="shared" si="16"/>
        <v>48.2</v>
      </c>
      <c r="P46" s="26">
        <f t="shared" si="16"/>
        <v>15.5</v>
      </c>
      <c r="Q46" s="26">
        <f t="shared" si="16"/>
        <v>48.7</v>
      </c>
      <c r="R46" s="26">
        <f t="shared" si="16"/>
        <v>49.1</v>
      </c>
      <c r="S46" s="99">
        <f t="shared" si="14"/>
        <v>258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116</v>
      </c>
      <c r="C47" s="29">
        <v>115</v>
      </c>
      <c r="D47" s="29">
        <v>114.5</v>
      </c>
      <c r="E47" s="29">
        <v>119</v>
      </c>
      <c r="F47" s="29">
        <v>115.5</v>
      </c>
      <c r="G47" s="29">
        <v>115.5</v>
      </c>
      <c r="H47" s="29"/>
      <c r="I47" s="29"/>
      <c r="J47" s="100">
        <f>+((J46/J48)/7)*1000</f>
        <v>115.52315202231522</v>
      </c>
      <c r="L47" s="108" t="s">
        <v>19</v>
      </c>
      <c r="M47" s="80">
        <v>123</v>
      </c>
      <c r="N47" s="29">
        <v>123</v>
      </c>
      <c r="O47" s="29">
        <v>123</v>
      </c>
      <c r="P47" s="29">
        <v>123</v>
      </c>
      <c r="Q47" s="29">
        <v>122</v>
      </c>
      <c r="R47" s="29">
        <v>123</v>
      </c>
      <c r="S47" s="100">
        <f>+((S46/S48)/7)*1000</f>
        <v>122.85714285714286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216</v>
      </c>
      <c r="F48" s="33">
        <v>675</v>
      </c>
      <c r="G48" s="33">
        <v>675</v>
      </c>
      <c r="H48" s="33"/>
      <c r="I48" s="33"/>
      <c r="J48" s="101">
        <f>SUM(B48:I48)</f>
        <v>3585</v>
      </c>
      <c r="K48" s="63"/>
      <c r="L48" s="92" t="s">
        <v>20</v>
      </c>
      <c r="M48" s="104">
        <v>57</v>
      </c>
      <c r="N48" s="64">
        <v>55</v>
      </c>
      <c r="O48" s="64">
        <v>56</v>
      </c>
      <c r="P48" s="64">
        <v>18</v>
      </c>
      <c r="Q48" s="64">
        <v>57</v>
      </c>
      <c r="R48" s="64">
        <v>57</v>
      </c>
      <c r="S48" s="110">
        <f>SUM(M48:R48)</f>
        <v>300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79.055199999999985</v>
      </c>
      <c r="C49" s="37">
        <f t="shared" si="17"/>
        <v>78.112999999999985</v>
      </c>
      <c r="D49" s="37">
        <f t="shared" si="17"/>
        <v>77.641899999999993</v>
      </c>
      <c r="E49" s="37">
        <f t="shared" si="17"/>
        <v>26.265599999999996</v>
      </c>
      <c r="F49" s="37">
        <f t="shared" si="17"/>
        <v>78.827499999999986</v>
      </c>
      <c r="G49" s="37">
        <f t="shared" si="17"/>
        <v>78.787499999999994</v>
      </c>
      <c r="H49" s="37">
        <f t="shared" si="17"/>
        <v>0</v>
      </c>
      <c r="I49" s="37">
        <f t="shared" si="17"/>
        <v>0</v>
      </c>
      <c r="J49" s="102">
        <f>((J46*1000)/J48)/7</f>
        <v>115.5231520223152</v>
      </c>
      <c r="L49" s="93" t="s">
        <v>21</v>
      </c>
      <c r="M49" s="82">
        <f t="shared" ref="M49:R49" si="18">((M48*M47)*7/1000-M39-M40)/5</f>
        <v>7.0954000000000006</v>
      </c>
      <c r="N49" s="37">
        <f t="shared" si="18"/>
        <v>6.7510000000000003</v>
      </c>
      <c r="O49" s="37">
        <f t="shared" si="18"/>
        <v>6.9631999999999987</v>
      </c>
      <c r="P49" s="37">
        <f t="shared" si="18"/>
        <v>2.2195999999999998</v>
      </c>
      <c r="Q49" s="37">
        <f t="shared" si="18"/>
        <v>7.0955999999999992</v>
      </c>
      <c r="R49" s="37">
        <f t="shared" si="18"/>
        <v>7.1753999999999989</v>
      </c>
      <c r="S49" s="111">
        <f>((S46*1000)/S48)/7</f>
        <v>122.85714285714286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546.476</v>
      </c>
      <c r="C50" s="41">
        <f t="shared" si="19"/>
        <v>541.76499999999999</v>
      </c>
      <c r="D50" s="41">
        <f t="shared" si="19"/>
        <v>539.40949999999998</v>
      </c>
      <c r="E50" s="41">
        <f t="shared" si="19"/>
        <v>179.928</v>
      </c>
      <c r="F50" s="41">
        <f t="shared" si="19"/>
        <v>545.73749999999995</v>
      </c>
      <c r="G50" s="41">
        <f t="shared" si="19"/>
        <v>545.73749999999995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49.076999999999998</v>
      </c>
      <c r="N50" s="41">
        <f t="shared" si="20"/>
        <v>47.354999999999997</v>
      </c>
      <c r="O50" s="41">
        <f t="shared" si="20"/>
        <v>48.216000000000001</v>
      </c>
      <c r="P50" s="41">
        <f t="shared" si="20"/>
        <v>15.497999999999999</v>
      </c>
      <c r="Q50" s="41">
        <f t="shared" si="20"/>
        <v>48.677999999999997</v>
      </c>
      <c r="R50" s="41">
        <f t="shared" si="20"/>
        <v>49.076999999999998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115.99999999999999</v>
      </c>
      <c r="C51" s="46">
        <f t="shared" si="21"/>
        <v>114.99999999999999</v>
      </c>
      <c r="D51" s="46">
        <f t="shared" si="21"/>
        <v>114.49999999999996</v>
      </c>
      <c r="E51" s="46">
        <f t="shared" si="21"/>
        <v>119</v>
      </c>
      <c r="F51" s="46">
        <f t="shared" si="21"/>
        <v>115.49999999999997</v>
      </c>
      <c r="G51" s="46">
        <f t="shared" si="21"/>
        <v>115.50000000000001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123.05764411027569</v>
      </c>
      <c r="N51" s="46">
        <f t="shared" si="22"/>
        <v>123.1168831168831</v>
      </c>
      <c r="O51" s="46">
        <f t="shared" si="22"/>
        <v>122.9591836734694</v>
      </c>
      <c r="P51" s="46">
        <f t="shared" si="22"/>
        <v>123.01587301587303</v>
      </c>
      <c r="Q51" s="46">
        <f t="shared" si="22"/>
        <v>122.05513784461154</v>
      </c>
      <c r="R51" s="46">
        <f t="shared" si="22"/>
        <v>123.05764411027569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1"/>
      <c r="K54" s="34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354" t="s">
        <v>8</v>
      </c>
      <c r="C55" s="355"/>
      <c r="D55" s="355"/>
      <c r="E55" s="355"/>
      <c r="F55" s="355"/>
      <c r="G55" s="356"/>
      <c r="H55" s="354" t="s">
        <v>51</v>
      </c>
      <c r="I55" s="355"/>
      <c r="J55" s="355"/>
      <c r="K55" s="355"/>
      <c r="L55" s="355"/>
      <c r="M55" s="356"/>
      <c r="N55" s="355" t="s">
        <v>50</v>
      </c>
      <c r="O55" s="355"/>
      <c r="P55" s="355"/>
      <c r="Q55" s="355"/>
      <c r="R55" s="355"/>
      <c r="S55" s="356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3"/>
      <c r="C56" s="312"/>
      <c r="D56" s="312"/>
      <c r="E56" s="312"/>
      <c r="F56" s="312"/>
      <c r="G56" s="314"/>
      <c r="H56" s="313"/>
      <c r="I56" s="312"/>
      <c r="J56" s="312"/>
      <c r="K56" s="312"/>
      <c r="L56" s="312"/>
      <c r="M56" s="314"/>
      <c r="N56" s="316"/>
      <c r="O56" s="317"/>
      <c r="P56" s="317"/>
      <c r="Q56" s="317"/>
      <c r="R56" s="317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5">
        <v>1</v>
      </c>
      <c r="C57" s="96">
        <v>2</v>
      </c>
      <c r="D57" s="96">
        <v>3</v>
      </c>
      <c r="E57" s="96">
        <v>4</v>
      </c>
      <c r="F57" s="96">
        <v>5</v>
      </c>
      <c r="G57" s="311">
        <v>6</v>
      </c>
      <c r="H57" s="305">
        <v>7</v>
      </c>
      <c r="I57" s="96">
        <v>8</v>
      </c>
      <c r="J57" s="96">
        <v>9</v>
      </c>
      <c r="K57" s="96">
        <v>10</v>
      </c>
      <c r="L57" s="96">
        <v>11</v>
      </c>
      <c r="M57" s="311">
        <v>12</v>
      </c>
      <c r="N57" s="305">
        <v>13</v>
      </c>
      <c r="O57" s="96">
        <v>14</v>
      </c>
      <c r="P57" s="96">
        <v>15</v>
      </c>
      <c r="Q57" s="96">
        <v>16</v>
      </c>
      <c r="R57" s="96">
        <v>17</v>
      </c>
      <c r="S57" s="311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8.1999999999999993</v>
      </c>
      <c r="C58" s="78">
        <v>8.1999999999999993</v>
      </c>
      <c r="D58" s="78">
        <v>8.1</v>
      </c>
      <c r="E58" s="78">
        <v>2.1</v>
      </c>
      <c r="F58" s="78">
        <v>8.1</v>
      </c>
      <c r="G58" s="78">
        <v>8</v>
      </c>
      <c r="H58" s="21">
        <v>8.1</v>
      </c>
      <c r="I58" s="78">
        <v>8.1</v>
      </c>
      <c r="J58" s="78">
        <v>8</v>
      </c>
      <c r="K58" s="78">
        <v>2.1</v>
      </c>
      <c r="L58" s="78">
        <v>8</v>
      </c>
      <c r="M58" s="78">
        <v>8</v>
      </c>
      <c r="N58" s="21">
        <v>8.1999999999999993</v>
      </c>
      <c r="O58" s="78">
        <v>8.1999999999999993</v>
      </c>
      <c r="P58" s="78">
        <v>8.1</v>
      </c>
      <c r="Q58" s="78">
        <v>2.1</v>
      </c>
      <c r="R58" s="78">
        <v>8</v>
      </c>
      <c r="S58" s="182">
        <v>8</v>
      </c>
      <c r="T58" s="24">
        <f t="shared" ref="T58:T65" si="23">SUM(B58:S58)</f>
        <v>127.6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8.1999999999999993</v>
      </c>
      <c r="C59" s="78">
        <v>8.1999999999999993</v>
      </c>
      <c r="D59" s="78">
        <v>8.1</v>
      </c>
      <c r="E59" s="78">
        <v>2.1</v>
      </c>
      <c r="F59" s="78">
        <v>8.1</v>
      </c>
      <c r="G59" s="78">
        <v>8</v>
      </c>
      <c r="H59" s="21">
        <v>8.1</v>
      </c>
      <c r="I59" s="78">
        <v>8.1</v>
      </c>
      <c r="J59" s="78">
        <v>8</v>
      </c>
      <c r="K59" s="78">
        <v>2.1</v>
      </c>
      <c r="L59" s="78">
        <v>8</v>
      </c>
      <c r="M59" s="78">
        <v>8</v>
      </c>
      <c r="N59" s="21">
        <v>8.1999999999999993</v>
      </c>
      <c r="O59" s="78">
        <v>8.1999999999999993</v>
      </c>
      <c r="P59" s="78">
        <v>8.1</v>
      </c>
      <c r="Q59" s="78">
        <v>2.1</v>
      </c>
      <c r="R59" s="78">
        <v>8</v>
      </c>
      <c r="S59" s="182">
        <v>8</v>
      </c>
      <c r="T59" s="24">
        <f t="shared" si="23"/>
        <v>127.6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8.4</v>
      </c>
      <c r="C60" s="78">
        <v>8.4</v>
      </c>
      <c r="D60" s="78">
        <v>8.4</v>
      </c>
      <c r="E60" s="78">
        <v>2</v>
      </c>
      <c r="F60" s="78">
        <v>8.4</v>
      </c>
      <c r="G60" s="182">
        <v>8.3000000000000007</v>
      </c>
      <c r="H60" s="21">
        <v>8.4</v>
      </c>
      <c r="I60" s="78">
        <v>8.4</v>
      </c>
      <c r="J60" s="78">
        <v>8.3000000000000007</v>
      </c>
      <c r="K60" s="78">
        <v>2</v>
      </c>
      <c r="L60" s="78">
        <v>8.3000000000000007</v>
      </c>
      <c r="M60" s="182">
        <v>8.3000000000000007</v>
      </c>
      <c r="N60" s="21">
        <v>8.4</v>
      </c>
      <c r="O60" s="78">
        <v>8.4</v>
      </c>
      <c r="P60" s="78">
        <v>8.4</v>
      </c>
      <c r="Q60" s="78">
        <v>2</v>
      </c>
      <c r="R60" s="78">
        <v>8.3000000000000007</v>
      </c>
      <c r="S60" s="182">
        <v>8.3000000000000007</v>
      </c>
      <c r="T60" s="24">
        <f t="shared" si="23"/>
        <v>131.4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8.4</v>
      </c>
      <c r="C61" s="78">
        <v>8.4</v>
      </c>
      <c r="D61" s="78">
        <v>8.4</v>
      </c>
      <c r="E61" s="78">
        <v>2</v>
      </c>
      <c r="F61" s="78">
        <v>8.4</v>
      </c>
      <c r="G61" s="182">
        <v>8.3000000000000007</v>
      </c>
      <c r="H61" s="21">
        <v>8.4</v>
      </c>
      <c r="I61" s="78">
        <v>8.4</v>
      </c>
      <c r="J61" s="78">
        <v>8.3000000000000007</v>
      </c>
      <c r="K61" s="78">
        <v>2</v>
      </c>
      <c r="L61" s="78">
        <v>8.3000000000000007</v>
      </c>
      <c r="M61" s="182">
        <v>8.3000000000000007</v>
      </c>
      <c r="N61" s="21">
        <v>8.4</v>
      </c>
      <c r="O61" s="78">
        <v>8.4</v>
      </c>
      <c r="P61" s="78">
        <v>8.4</v>
      </c>
      <c r="Q61" s="78">
        <v>2</v>
      </c>
      <c r="R61" s="78">
        <v>8.3000000000000007</v>
      </c>
      <c r="S61" s="182">
        <v>8.3000000000000007</v>
      </c>
      <c r="T61" s="24">
        <f t="shared" si="23"/>
        <v>131.4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8.5</v>
      </c>
      <c r="C62" s="78">
        <v>8.5</v>
      </c>
      <c r="D62" s="78">
        <v>8.4</v>
      </c>
      <c r="E62" s="78">
        <v>2</v>
      </c>
      <c r="F62" s="78">
        <v>8.4</v>
      </c>
      <c r="G62" s="182">
        <v>8.3000000000000007</v>
      </c>
      <c r="H62" s="21">
        <v>8.4</v>
      </c>
      <c r="I62" s="78">
        <v>8.4</v>
      </c>
      <c r="J62" s="78">
        <v>8.3000000000000007</v>
      </c>
      <c r="K62" s="78">
        <v>2</v>
      </c>
      <c r="L62" s="78">
        <v>8.3000000000000007</v>
      </c>
      <c r="M62" s="182">
        <v>8.3000000000000007</v>
      </c>
      <c r="N62" s="21">
        <v>8.5</v>
      </c>
      <c r="O62" s="78">
        <v>8.5</v>
      </c>
      <c r="P62" s="78">
        <v>8.4</v>
      </c>
      <c r="Q62" s="78">
        <v>2</v>
      </c>
      <c r="R62" s="78">
        <v>8.4</v>
      </c>
      <c r="S62" s="182">
        <v>8.3000000000000007</v>
      </c>
      <c r="T62" s="24">
        <f t="shared" si="23"/>
        <v>131.9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8.5</v>
      </c>
      <c r="C63" s="78">
        <v>8.5</v>
      </c>
      <c r="D63" s="78">
        <v>8.4</v>
      </c>
      <c r="E63" s="78">
        <v>2.1</v>
      </c>
      <c r="F63" s="78">
        <v>8.4</v>
      </c>
      <c r="G63" s="182">
        <v>8.3000000000000007</v>
      </c>
      <c r="H63" s="21">
        <v>8.4</v>
      </c>
      <c r="I63" s="78">
        <v>8.4</v>
      </c>
      <c r="J63" s="78">
        <v>8.3000000000000007</v>
      </c>
      <c r="K63" s="78">
        <v>2.1</v>
      </c>
      <c r="L63" s="78">
        <v>8.3000000000000007</v>
      </c>
      <c r="M63" s="182">
        <v>8.3000000000000007</v>
      </c>
      <c r="N63" s="21">
        <v>8.5</v>
      </c>
      <c r="O63" s="78">
        <v>8.5</v>
      </c>
      <c r="P63" s="78">
        <v>8.4</v>
      </c>
      <c r="Q63" s="78">
        <v>2.1</v>
      </c>
      <c r="R63" s="78">
        <v>8.4</v>
      </c>
      <c r="S63" s="182">
        <v>8.3000000000000007</v>
      </c>
      <c r="T63" s="24">
        <f t="shared" si="23"/>
        <v>132.19999999999999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8.5</v>
      </c>
      <c r="C64" s="78">
        <v>8.5</v>
      </c>
      <c r="D64" s="78">
        <v>8.4</v>
      </c>
      <c r="E64" s="78">
        <v>2.1</v>
      </c>
      <c r="F64" s="78">
        <v>8.4</v>
      </c>
      <c r="G64" s="182">
        <v>8.3000000000000007</v>
      </c>
      <c r="H64" s="21">
        <v>8.4</v>
      </c>
      <c r="I64" s="78">
        <v>8.4</v>
      </c>
      <c r="J64" s="78">
        <v>8.3000000000000007</v>
      </c>
      <c r="K64" s="78">
        <v>2.1</v>
      </c>
      <c r="L64" s="78">
        <v>8.3000000000000007</v>
      </c>
      <c r="M64" s="182">
        <v>8.3000000000000007</v>
      </c>
      <c r="N64" s="21">
        <v>8.5</v>
      </c>
      <c r="O64" s="78">
        <v>8.5</v>
      </c>
      <c r="P64" s="78">
        <v>8.4</v>
      </c>
      <c r="Q64" s="78">
        <v>2.1</v>
      </c>
      <c r="R64" s="78">
        <v>8.4</v>
      </c>
      <c r="S64" s="182">
        <v>8.3000000000000007</v>
      </c>
      <c r="T64" s="24">
        <f t="shared" si="23"/>
        <v>132.19999999999999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58.699999999999996</v>
      </c>
      <c r="C65" s="79">
        <f t="shared" ref="C65:R65" si="24">SUM(C58:C64)</f>
        <v>58.699999999999996</v>
      </c>
      <c r="D65" s="79">
        <f t="shared" si="24"/>
        <v>58.199999999999996</v>
      </c>
      <c r="E65" s="79">
        <f t="shared" si="24"/>
        <v>14.399999999999999</v>
      </c>
      <c r="F65" s="79">
        <f t="shared" si="24"/>
        <v>58.199999999999996</v>
      </c>
      <c r="G65" s="183">
        <f t="shared" si="24"/>
        <v>57.5</v>
      </c>
      <c r="H65" s="25">
        <f t="shared" si="24"/>
        <v>58.199999999999996</v>
      </c>
      <c r="I65" s="79">
        <f t="shared" si="24"/>
        <v>58.199999999999996</v>
      </c>
      <c r="J65" s="79">
        <f t="shared" si="24"/>
        <v>57.5</v>
      </c>
      <c r="K65" s="79">
        <f t="shared" si="24"/>
        <v>14.399999999999999</v>
      </c>
      <c r="L65" s="79">
        <f t="shared" si="24"/>
        <v>57.5</v>
      </c>
      <c r="M65" s="183">
        <f t="shared" si="24"/>
        <v>57.5</v>
      </c>
      <c r="N65" s="25">
        <f t="shared" si="24"/>
        <v>58.699999999999996</v>
      </c>
      <c r="O65" s="79">
        <f t="shared" si="24"/>
        <v>58.699999999999996</v>
      </c>
      <c r="P65" s="79">
        <f t="shared" si="24"/>
        <v>58.199999999999996</v>
      </c>
      <c r="Q65" s="79">
        <f t="shared" si="24"/>
        <v>14.399999999999999</v>
      </c>
      <c r="R65" s="79">
        <f t="shared" si="24"/>
        <v>57.8</v>
      </c>
      <c r="S65" s="27">
        <f>SUM(S58:S64)</f>
        <v>57.5</v>
      </c>
      <c r="T65" s="24">
        <f t="shared" si="23"/>
        <v>914.30000000000007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129</v>
      </c>
      <c r="C66" s="80">
        <v>129</v>
      </c>
      <c r="D66" s="80">
        <v>128</v>
      </c>
      <c r="E66" s="80">
        <v>129</v>
      </c>
      <c r="F66" s="80">
        <v>128</v>
      </c>
      <c r="G66" s="184">
        <v>126.5</v>
      </c>
      <c r="H66" s="28">
        <v>128</v>
      </c>
      <c r="I66" s="80">
        <v>128</v>
      </c>
      <c r="J66" s="80">
        <v>126.5</v>
      </c>
      <c r="K66" s="80">
        <v>129</v>
      </c>
      <c r="L66" s="80">
        <v>126.5</v>
      </c>
      <c r="M66" s="184">
        <v>126.5</v>
      </c>
      <c r="N66" s="28">
        <v>129</v>
      </c>
      <c r="O66" s="80">
        <v>129</v>
      </c>
      <c r="P66" s="80">
        <v>128</v>
      </c>
      <c r="Q66" s="80">
        <v>129</v>
      </c>
      <c r="R66" s="80">
        <v>127</v>
      </c>
      <c r="S66" s="30">
        <v>126.5</v>
      </c>
      <c r="T66" s="307">
        <f>+((T65/T67)/7)*1000</f>
        <v>127.6776986454406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6">
        <v>65</v>
      </c>
      <c r="C67" s="104">
        <v>65</v>
      </c>
      <c r="D67" s="104">
        <v>65</v>
      </c>
      <c r="E67" s="104">
        <v>16</v>
      </c>
      <c r="F67" s="104">
        <v>65</v>
      </c>
      <c r="G67" s="315">
        <v>65</v>
      </c>
      <c r="H67" s="306">
        <v>65</v>
      </c>
      <c r="I67" s="104">
        <v>65</v>
      </c>
      <c r="J67" s="104">
        <v>65</v>
      </c>
      <c r="K67" s="104">
        <v>16</v>
      </c>
      <c r="L67" s="104">
        <v>65</v>
      </c>
      <c r="M67" s="315">
        <v>65</v>
      </c>
      <c r="N67" s="306">
        <v>65</v>
      </c>
      <c r="O67" s="104">
        <v>65</v>
      </c>
      <c r="P67" s="104">
        <v>65</v>
      </c>
      <c r="Q67" s="104">
        <v>16</v>
      </c>
      <c r="R67" s="104">
        <v>65</v>
      </c>
      <c r="S67" s="315">
        <v>65</v>
      </c>
      <c r="T67" s="308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8.4589999999999996</v>
      </c>
      <c r="C68" s="82">
        <f t="shared" ref="C68:S68" si="25">((C67*C66)*7/1000-C58-C59)/5</f>
        <v>8.4589999999999996</v>
      </c>
      <c r="D68" s="82">
        <f t="shared" si="25"/>
        <v>8.4079999999999995</v>
      </c>
      <c r="E68" s="82">
        <f t="shared" si="25"/>
        <v>2.0496000000000003</v>
      </c>
      <c r="F68" s="82">
        <f t="shared" si="25"/>
        <v>8.4079999999999995</v>
      </c>
      <c r="G68" s="186">
        <f t="shared" si="25"/>
        <v>8.3114999999999988</v>
      </c>
      <c r="H68" s="36">
        <f t="shared" si="25"/>
        <v>8.4079999999999995</v>
      </c>
      <c r="I68" s="82">
        <f t="shared" si="25"/>
        <v>8.4079999999999995</v>
      </c>
      <c r="J68" s="82">
        <f t="shared" si="25"/>
        <v>8.3114999999999988</v>
      </c>
      <c r="K68" s="82">
        <f t="shared" si="25"/>
        <v>2.0496000000000003</v>
      </c>
      <c r="L68" s="82">
        <f t="shared" si="25"/>
        <v>8.3114999999999988</v>
      </c>
      <c r="M68" s="186">
        <f t="shared" si="25"/>
        <v>8.3114999999999988</v>
      </c>
      <c r="N68" s="36">
        <f t="shared" si="25"/>
        <v>8.4589999999999996</v>
      </c>
      <c r="O68" s="82">
        <f t="shared" si="25"/>
        <v>8.4589999999999996</v>
      </c>
      <c r="P68" s="82">
        <f t="shared" si="25"/>
        <v>8.4079999999999995</v>
      </c>
      <c r="Q68" s="82">
        <f t="shared" si="25"/>
        <v>2.0496000000000003</v>
      </c>
      <c r="R68" s="82">
        <f t="shared" si="25"/>
        <v>8.3569999999999993</v>
      </c>
      <c r="S68" s="38">
        <f t="shared" si="25"/>
        <v>8.3114999999999988</v>
      </c>
      <c r="T68" s="309">
        <f>((T65*1000)/T67)/7</f>
        <v>127.6776986454406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58.695</v>
      </c>
      <c r="C69" s="83">
        <f t="shared" ref="C69:R69" si="26">((C67*C66)*7)/1000</f>
        <v>58.695</v>
      </c>
      <c r="D69" s="83">
        <f t="shared" si="26"/>
        <v>58.24</v>
      </c>
      <c r="E69" s="83">
        <f t="shared" si="26"/>
        <v>14.448</v>
      </c>
      <c r="F69" s="83">
        <f t="shared" si="26"/>
        <v>58.24</v>
      </c>
      <c r="G69" s="310">
        <f t="shared" si="26"/>
        <v>57.557499999999997</v>
      </c>
      <c r="H69" s="40">
        <f t="shared" si="26"/>
        <v>58.24</v>
      </c>
      <c r="I69" s="83">
        <f t="shared" si="26"/>
        <v>58.24</v>
      </c>
      <c r="J69" s="83">
        <f t="shared" si="26"/>
        <v>57.557499999999997</v>
      </c>
      <c r="K69" s="83">
        <f t="shared" si="26"/>
        <v>14.448</v>
      </c>
      <c r="L69" s="83">
        <f t="shared" si="26"/>
        <v>57.557499999999997</v>
      </c>
      <c r="M69" s="310">
        <f t="shared" si="26"/>
        <v>57.557499999999997</v>
      </c>
      <c r="N69" s="40">
        <f t="shared" si="26"/>
        <v>58.695</v>
      </c>
      <c r="O69" s="83">
        <f t="shared" si="26"/>
        <v>58.695</v>
      </c>
      <c r="P69" s="83">
        <f t="shared" si="26"/>
        <v>58.24</v>
      </c>
      <c r="Q69" s="83">
        <f t="shared" si="26"/>
        <v>14.448</v>
      </c>
      <c r="R69" s="83">
        <f t="shared" si="26"/>
        <v>57.784999999999997</v>
      </c>
      <c r="S69" s="85">
        <f>((S67*S66)*7)/1000</f>
        <v>57.557499999999997</v>
      </c>
      <c r="T69" s="310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129.01098901098902</v>
      </c>
      <c r="C70" s="84">
        <f t="shared" ref="C70:R70" si="27">+(C65/C67)/7*1000</f>
        <v>129.01098901098902</v>
      </c>
      <c r="D70" s="84">
        <f t="shared" si="27"/>
        <v>127.91208791208791</v>
      </c>
      <c r="E70" s="84">
        <f t="shared" si="27"/>
        <v>128.57142857142856</v>
      </c>
      <c r="F70" s="84">
        <f t="shared" si="27"/>
        <v>127.91208791208791</v>
      </c>
      <c r="G70" s="188">
        <f t="shared" si="27"/>
        <v>126.37362637362637</v>
      </c>
      <c r="H70" s="45">
        <f t="shared" si="27"/>
        <v>127.91208791208791</v>
      </c>
      <c r="I70" s="84">
        <f t="shared" si="27"/>
        <v>127.91208791208791</v>
      </c>
      <c r="J70" s="84">
        <f t="shared" si="27"/>
        <v>126.37362637362637</v>
      </c>
      <c r="K70" s="84">
        <f t="shared" si="27"/>
        <v>128.57142857142856</v>
      </c>
      <c r="L70" s="84">
        <f t="shared" si="27"/>
        <v>126.37362637362637</v>
      </c>
      <c r="M70" s="188">
        <f t="shared" si="27"/>
        <v>126.37362637362637</v>
      </c>
      <c r="N70" s="45">
        <f t="shared" si="27"/>
        <v>129.01098901098902</v>
      </c>
      <c r="O70" s="84">
        <f t="shared" si="27"/>
        <v>129.01098901098902</v>
      </c>
      <c r="P70" s="84">
        <f t="shared" si="27"/>
        <v>127.91208791208791</v>
      </c>
      <c r="Q70" s="84">
        <f t="shared" si="27"/>
        <v>128.57142857142856</v>
      </c>
      <c r="R70" s="84">
        <f t="shared" si="27"/>
        <v>127.03296703296701</v>
      </c>
      <c r="S70" s="47">
        <f>+(S65/S67)/7*1000</f>
        <v>126.37362637362637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N15:S15"/>
    <mergeCell ref="B15:G15"/>
    <mergeCell ref="H15:M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U44"/>
  <sheetViews>
    <sheetView showGridLines="0" tabSelected="1" view="pageBreakPreview" zoomScale="60" zoomScaleNormal="70" workbookViewId="0">
      <selection activeCell="I47" sqref="I47"/>
    </sheetView>
  </sheetViews>
  <sheetFormatPr baseColWidth="10" defaultColWidth="11.42578125" defaultRowHeight="21" x14ac:dyDescent="0.25"/>
  <cols>
    <col min="1" max="1" width="41.85546875" style="202" bestFit="1" customWidth="1"/>
    <col min="2" max="5" width="10.28515625" style="202" customWidth="1"/>
    <col min="6" max="6" width="10.85546875" style="202" customWidth="1"/>
    <col min="7" max="8" width="14.5703125" style="202" customWidth="1"/>
    <col min="9" max="9" width="19.85546875" style="202" bestFit="1" customWidth="1"/>
    <col min="10" max="10" width="11.5703125" style="202" customWidth="1"/>
    <col min="11" max="16" width="10.42578125" style="202" customWidth="1"/>
    <col min="17" max="17" width="12" style="202" bestFit="1" customWidth="1"/>
    <col min="18" max="19" width="10.140625" style="202" customWidth="1"/>
    <col min="20" max="20" width="12.5703125" style="202" bestFit="1" customWidth="1"/>
    <col min="21" max="21" width="10.85546875" style="202" customWidth="1"/>
    <col min="22" max="22" width="11" style="202" customWidth="1"/>
    <col min="23" max="16384" width="11.42578125" style="202"/>
  </cols>
  <sheetData>
    <row r="1" spans="1:26" ht="24.75" customHeight="1" x14ac:dyDescent="0.25">
      <c r="A1" s="357"/>
      <c r="B1" s="360" t="s">
        <v>29</v>
      </c>
      <c r="C1" s="360"/>
      <c r="D1" s="360"/>
      <c r="E1" s="360"/>
      <c r="F1" s="360"/>
      <c r="G1" s="360"/>
      <c r="H1" s="360"/>
      <c r="I1" s="360"/>
      <c r="J1" s="360"/>
      <c r="K1" s="360"/>
      <c r="L1" s="361"/>
      <c r="M1" s="362" t="s">
        <v>30</v>
      </c>
      <c r="N1" s="362"/>
      <c r="O1" s="362"/>
      <c r="P1" s="362"/>
      <c r="Q1" s="201"/>
      <c r="R1" s="201"/>
      <c r="S1" s="201"/>
      <c r="T1" s="201"/>
      <c r="U1" s="201"/>
      <c r="V1" s="201"/>
      <c r="W1" s="201"/>
      <c r="X1" s="201"/>
      <c r="Y1" s="203"/>
      <c r="Z1" s="203"/>
    </row>
    <row r="2" spans="1:26" ht="24.75" customHeight="1" x14ac:dyDescent="0.25">
      <c r="A2" s="358"/>
      <c r="B2" s="363" t="s">
        <v>31</v>
      </c>
      <c r="C2" s="363"/>
      <c r="D2" s="363"/>
      <c r="E2" s="363"/>
      <c r="F2" s="363"/>
      <c r="G2" s="363"/>
      <c r="H2" s="363"/>
      <c r="I2" s="363"/>
      <c r="J2" s="363"/>
      <c r="K2" s="363"/>
      <c r="L2" s="364"/>
      <c r="M2" s="367" t="s">
        <v>32</v>
      </c>
      <c r="N2" s="367"/>
      <c r="O2" s="367"/>
      <c r="P2" s="367"/>
      <c r="Q2" s="203"/>
      <c r="R2" s="203"/>
      <c r="S2" s="203"/>
      <c r="T2" s="203"/>
      <c r="U2" s="203"/>
      <c r="V2" s="203"/>
      <c r="W2" s="203"/>
      <c r="X2" s="203"/>
      <c r="Y2" s="203"/>
      <c r="Z2" s="203"/>
    </row>
    <row r="3" spans="1:26" ht="24.75" customHeight="1" x14ac:dyDescent="0.25">
      <c r="A3" s="359"/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366"/>
      <c r="M3" s="367" t="s">
        <v>33</v>
      </c>
      <c r="N3" s="367"/>
      <c r="O3" s="367"/>
      <c r="P3" s="367"/>
      <c r="Q3" s="204"/>
      <c r="R3" s="204"/>
      <c r="S3" s="204"/>
      <c r="T3" s="204"/>
      <c r="U3" s="204"/>
      <c r="V3" s="204"/>
      <c r="W3" s="204"/>
      <c r="X3" s="204"/>
      <c r="Y3" s="204"/>
      <c r="Z3" s="203"/>
    </row>
    <row r="4" spans="1:26" ht="24.75" customHeight="1" x14ac:dyDescent="0.25">
      <c r="A4" s="205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3"/>
      <c r="R4" s="203"/>
      <c r="S4" s="203"/>
      <c r="T4" s="203"/>
      <c r="U4" s="203"/>
      <c r="V4" s="203"/>
      <c r="W4" s="203"/>
      <c r="X4" s="203"/>
      <c r="Y4" s="203"/>
      <c r="Z4" s="203"/>
    </row>
    <row r="5" spans="1:26" s="63" customFormat="1" ht="24.75" customHeight="1" x14ac:dyDescent="0.25">
      <c r="A5" s="207" t="s">
        <v>34</v>
      </c>
      <c r="B5" s="365">
        <v>3</v>
      </c>
      <c r="C5" s="365"/>
      <c r="D5" s="208"/>
      <c r="E5" s="208"/>
      <c r="F5" s="208" t="s">
        <v>35</v>
      </c>
      <c r="G5" s="371" t="s">
        <v>65</v>
      </c>
      <c r="H5" s="371"/>
      <c r="I5" s="209"/>
      <c r="J5" s="208" t="s">
        <v>36</v>
      </c>
      <c r="K5" s="365">
        <v>24</v>
      </c>
      <c r="L5" s="365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</row>
    <row r="6" spans="1:26" s="63" customFormat="1" ht="24.75" customHeight="1" x14ac:dyDescent="0.25">
      <c r="A6" s="207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10"/>
      <c r="R6" s="210"/>
      <c r="S6" s="210"/>
      <c r="T6" s="210"/>
      <c r="U6" s="210"/>
      <c r="V6" s="210"/>
      <c r="W6" s="210"/>
      <c r="X6" s="210"/>
      <c r="Y6" s="210"/>
      <c r="Z6" s="210"/>
    </row>
    <row r="7" spans="1:26" s="63" customFormat="1" ht="24.75" customHeight="1" x14ac:dyDescent="0.25">
      <c r="A7" s="207" t="s">
        <v>37</v>
      </c>
      <c r="B7" s="372" t="s">
        <v>2</v>
      </c>
      <c r="C7" s="372"/>
      <c r="D7" s="211"/>
      <c r="E7" s="211"/>
      <c r="F7" s="208" t="s">
        <v>38</v>
      </c>
      <c r="G7" s="278" t="s">
        <v>81</v>
      </c>
      <c r="H7" s="278"/>
      <c r="I7" s="212"/>
      <c r="J7" s="208" t="s">
        <v>39</v>
      </c>
      <c r="K7" s="210"/>
      <c r="L7" s="365" t="s">
        <v>73</v>
      </c>
      <c r="M7" s="365"/>
      <c r="N7" s="365"/>
      <c r="O7" s="365"/>
      <c r="P7" s="213"/>
      <c r="Q7" s="210"/>
      <c r="R7" s="210"/>
      <c r="S7" s="210"/>
      <c r="T7" s="210"/>
      <c r="U7" s="210"/>
      <c r="V7" s="210"/>
      <c r="W7" s="210"/>
      <c r="X7" s="210"/>
      <c r="Y7" s="210"/>
      <c r="Z7" s="210"/>
    </row>
    <row r="8" spans="1:26" s="63" customFormat="1" ht="24.75" customHeight="1" thickBot="1" x14ac:dyDescent="0.3">
      <c r="A8" s="207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10"/>
      <c r="R8" s="210"/>
      <c r="S8" s="210"/>
      <c r="T8" s="210"/>
      <c r="U8" s="210"/>
      <c r="V8" s="210"/>
      <c r="W8" s="210"/>
      <c r="X8" s="210"/>
      <c r="Y8" s="210"/>
      <c r="Z8" s="210"/>
    </row>
    <row r="9" spans="1:26" s="63" customFormat="1" ht="24.75" customHeight="1" thickBot="1" x14ac:dyDescent="0.3">
      <c r="A9" s="214" t="s">
        <v>40</v>
      </c>
      <c r="B9" s="368" t="s">
        <v>8</v>
      </c>
      <c r="C9" s="369"/>
      <c r="D9" s="369"/>
      <c r="E9" s="369"/>
      <c r="F9" s="369"/>
      <c r="G9" s="370"/>
      <c r="H9" s="368" t="s">
        <v>51</v>
      </c>
      <c r="I9" s="369"/>
      <c r="J9" s="369"/>
      <c r="K9" s="369"/>
      <c r="L9" s="369"/>
      <c r="M9" s="370"/>
      <c r="N9" s="368" t="s">
        <v>50</v>
      </c>
      <c r="O9" s="369"/>
      <c r="P9" s="369"/>
      <c r="Q9" s="369"/>
      <c r="R9" s="369"/>
      <c r="S9" s="369"/>
      <c r="T9" s="215"/>
      <c r="U9" s="247"/>
      <c r="V9" s="210"/>
      <c r="W9" s="210"/>
      <c r="X9" s="210"/>
    </row>
    <row r="10" spans="1:26" ht="24.75" customHeight="1" x14ac:dyDescent="0.25">
      <c r="A10" s="117" t="s">
        <v>41</v>
      </c>
      <c r="B10" s="216">
        <v>1</v>
      </c>
      <c r="C10" s="216">
        <v>2</v>
      </c>
      <c r="D10" s="216">
        <v>3</v>
      </c>
      <c r="E10" s="216">
        <v>4</v>
      </c>
      <c r="F10" s="216">
        <v>5</v>
      </c>
      <c r="G10" s="216">
        <v>6</v>
      </c>
      <c r="H10" s="217">
        <v>1</v>
      </c>
      <c r="I10" s="216">
        <v>2</v>
      </c>
      <c r="J10" s="216">
        <v>3</v>
      </c>
      <c r="K10" s="216">
        <v>4</v>
      </c>
      <c r="L10" s="218">
        <v>5</v>
      </c>
      <c r="M10" s="218">
        <v>6</v>
      </c>
      <c r="N10" s="272">
        <v>1</v>
      </c>
      <c r="O10" s="220">
        <v>2</v>
      </c>
      <c r="P10" s="218">
        <v>3</v>
      </c>
      <c r="Q10" s="218">
        <v>4</v>
      </c>
      <c r="R10" s="218">
        <v>5</v>
      </c>
      <c r="S10" s="219">
        <v>6</v>
      </c>
      <c r="T10" s="221" t="s">
        <v>10</v>
      </c>
      <c r="U10" s="203"/>
      <c r="V10" s="210"/>
      <c r="W10" s="203"/>
      <c r="X10" s="203"/>
    </row>
    <row r="11" spans="1:26" ht="24.75" customHeight="1" x14ac:dyDescent="0.25">
      <c r="A11" s="88" t="s">
        <v>42</v>
      </c>
      <c r="B11" s="222">
        <v>88.2</v>
      </c>
      <c r="C11" s="222">
        <v>88.2</v>
      </c>
      <c r="D11" s="222">
        <v>88.2</v>
      </c>
      <c r="E11" s="222">
        <v>25.5</v>
      </c>
      <c r="F11" s="222">
        <v>88.2</v>
      </c>
      <c r="G11" s="222">
        <v>88.2</v>
      </c>
      <c r="H11" s="223">
        <v>89.2</v>
      </c>
      <c r="I11" s="222">
        <v>89.6</v>
      </c>
      <c r="J11" s="222">
        <v>89.6</v>
      </c>
      <c r="K11" s="222">
        <v>26.5</v>
      </c>
      <c r="L11" s="224">
        <v>86.644800000000004</v>
      </c>
      <c r="M11" s="224">
        <v>86.568000000000012</v>
      </c>
      <c r="N11" s="273">
        <v>88.4</v>
      </c>
      <c r="O11" s="226">
        <v>88.4</v>
      </c>
      <c r="P11" s="224">
        <v>88.4</v>
      </c>
      <c r="Q11" s="224">
        <v>25.6</v>
      </c>
      <c r="R11" s="224">
        <v>88.4</v>
      </c>
      <c r="S11" s="225">
        <v>88.4</v>
      </c>
      <c r="T11" s="227">
        <f>SUM(B11:S11)</f>
        <v>1402.2128000000002</v>
      </c>
      <c r="U11" s="203"/>
      <c r="V11" s="210"/>
      <c r="W11" s="203"/>
      <c r="X11" s="203"/>
    </row>
    <row r="12" spans="1:26" ht="24.75" customHeight="1" x14ac:dyDescent="0.25">
      <c r="A12" s="88" t="s">
        <v>43</v>
      </c>
      <c r="B12" s="222">
        <v>88.2</v>
      </c>
      <c r="C12" s="222">
        <v>88.2</v>
      </c>
      <c r="D12" s="222">
        <v>88.2</v>
      </c>
      <c r="E12" s="222">
        <v>25.5</v>
      </c>
      <c r="F12" s="222">
        <v>88.2</v>
      </c>
      <c r="G12" s="222">
        <v>88.2</v>
      </c>
      <c r="H12" s="223">
        <v>89.2</v>
      </c>
      <c r="I12" s="222">
        <v>89.6</v>
      </c>
      <c r="J12" s="222">
        <v>89.6</v>
      </c>
      <c r="K12" s="222">
        <v>26.5</v>
      </c>
      <c r="L12" s="224">
        <v>86.644800000000004</v>
      </c>
      <c r="M12" s="224">
        <v>86.568000000000012</v>
      </c>
      <c r="N12" s="273">
        <v>88.4</v>
      </c>
      <c r="O12" s="226">
        <v>88.4</v>
      </c>
      <c r="P12" s="224">
        <v>88.4</v>
      </c>
      <c r="Q12" s="224">
        <v>25.6</v>
      </c>
      <c r="R12" s="224">
        <v>88.4</v>
      </c>
      <c r="S12" s="225">
        <v>88.4</v>
      </c>
      <c r="T12" s="227">
        <f>SUM(B12:S12)</f>
        <v>1402.2128000000002</v>
      </c>
      <c r="U12" s="203"/>
      <c r="V12" s="210"/>
      <c r="W12" s="203"/>
      <c r="X12" s="203"/>
    </row>
    <row r="13" spans="1:26" ht="24.75" customHeight="1" x14ac:dyDescent="0.25">
      <c r="A13" s="88" t="s">
        <v>44</v>
      </c>
      <c r="B13" s="222">
        <v>92.763299999999987</v>
      </c>
      <c r="C13" s="222">
        <v>92.231999999999985</v>
      </c>
      <c r="D13" s="222">
        <v>91.169399999999982</v>
      </c>
      <c r="E13" s="222">
        <v>27.0519</v>
      </c>
      <c r="F13" s="222">
        <v>91.5334</v>
      </c>
      <c r="G13" s="222">
        <v>91.5334</v>
      </c>
      <c r="H13" s="223">
        <v>95.551099999999991</v>
      </c>
      <c r="I13" s="222">
        <v>93.265899999999988</v>
      </c>
      <c r="J13" s="222">
        <v>91.140699999999995</v>
      </c>
      <c r="K13" s="222">
        <v>26.667999999999999</v>
      </c>
      <c r="L13" s="224">
        <v>90.728879999999975</v>
      </c>
      <c r="M13" s="224">
        <v>90.063800000000015</v>
      </c>
      <c r="N13" s="273">
        <v>93.575800000000001</v>
      </c>
      <c r="O13" s="226">
        <v>93.045199999999994</v>
      </c>
      <c r="P13" s="224">
        <v>92.3459</v>
      </c>
      <c r="Q13" s="224">
        <v>26.566000000000003</v>
      </c>
      <c r="R13" s="224">
        <v>90.756200000000007</v>
      </c>
      <c r="S13" s="225">
        <v>89.166500000000013</v>
      </c>
      <c r="T13" s="227">
        <f>SUM(B13:S13)</f>
        <v>1459.1573800000003</v>
      </c>
      <c r="U13" s="203"/>
      <c r="V13" s="210"/>
      <c r="W13" s="203"/>
      <c r="X13" s="203"/>
    </row>
    <row r="14" spans="1:26" ht="24.75" customHeight="1" x14ac:dyDescent="0.25">
      <c r="A14" s="88" t="s">
        <v>45</v>
      </c>
      <c r="B14" s="222">
        <v>92.763299999999987</v>
      </c>
      <c r="C14" s="222">
        <v>92.231999999999985</v>
      </c>
      <c r="D14" s="222">
        <v>91.169399999999982</v>
      </c>
      <c r="E14" s="222">
        <v>27.0519</v>
      </c>
      <c r="F14" s="222">
        <v>91.5334</v>
      </c>
      <c r="G14" s="222">
        <v>91.5334</v>
      </c>
      <c r="H14" s="223">
        <v>95.551099999999991</v>
      </c>
      <c r="I14" s="222">
        <v>93.265899999999988</v>
      </c>
      <c r="J14" s="222">
        <v>91.140699999999995</v>
      </c>
      <c r="K14" s="222">
        <v>26.667999999999999</v>
      </c>
      <c r="L14" s="224">
        <v>90.728879999999975</v>
      </c>
      <c r="M14" s="224">
        <v>90.063800000000015</v>
      </c>
      <c r="N14" s="273">
        <v>93.575800000000001</v>
      </c>
      <c r="O14" s="226">
        <v>93.045199999999994</v>
      </c>
      <c r="P14" s="224">
        <v>92.3459</v>
      </c>
      <c r="Q14" s="224">
        <v>26.566000000000003</v>
      </c>
      <c r="R14" s="224">
        <v>90.756200000000007</v>
      </c>
      <c r="S14" s="225">
        <v>89.166500000000013</v>
      </c>
      <c r="T14" s="227">
        <f>SUM(B14:S14)</f>
        <v>1459.1573800000003</v>
      </c>
      <c r="U14" s="203"/>
      <c r="V14" s="210"/>
      <c r="W14" s="203"/>
      <c r="X14" s="203"/>
    </row>
    <row r="15" spans="1:26" ht="24.75" customHeight="1" x14ac:dyDescent="0.25">
      <c r="A15" s="88" t="s">
        <v>46</v>
      </c>
      <c r="B15" s="222">
        <v>92.763299999999987</v>
      </c>
      <c r="C15" s="222">
        <v>92.231999999999985</v>
      </c>
      <c r="D15" s="222">
        <v>91.169399999999982</v>
      </c>
      <c r="E15" s="222">
        <v>27.0519</v>
      </c>
      <c r="F15" s="222">
        <v>91.5334</v>
      </c>
      <c r="G15" s="222">
        <v>91.5334</v>
      </c>
      <c r="H15" s="223">
        <v>95.551099999999991</v>
      </c>
      <c r="I15" s="222">
        <v>93.265899999999988</v>
      </c>
      <c r="J15" s="222">
        <v>91.140699999999995</v>
      </c>
      <c r="K15" s="222">
        <v>26.667999999999999</v>
      </c>
      <c r="L15" s="224">
        <v>90.728879999999975</v>
      </c>
      <c r="M15" s="224">
        <v>90.063800000000015</v>
      </c>
      <c r="N15" s="273">
        <v>93.575800000000001</v>
      </c>
      <c r="O15" s="226">
        <v>93.045199999999994</v>
      </c>
      <c r="P15" s="224">
        <v>92.3459</v>
      </c>
      <c r="Q15" s="224">
        <v>26.566000000000003</v>
      </c>
      <c r="R15" s="224">
        <v>90.756200000000007</v>
      </c>
      <c r="S15" s="225">
        <v>89.166500000000013</v>
      </c>
      <c r="T15" s="227">
        <f>SUM(B15:S15)</f>
        <v>1459.1573800000003</v>
      </c>
      <c r="U15" s="203"/>
      <c r="V15" s="210"/>
      <c r="W15" s="203"/>
      <c r="X15" s="203"/>
    </row>
    <row r="16" spans="1:26" ht="24.75" customHeight="1" x14ac:dyDescent="0.25">
      <c r="A16" s="88" t="s">
        <v>47</v>
      </c>
      <c r="B16" s="222">
        <v>92.763299999999987</v>
      </c>
      <c r="C16" s="222">
        <v>92.231999999999985</v>
      </c>
      <c r="D16" s="222">
        <v>91.169399999999982</v>
      </c>
      <c r="E16" s="222">
        <v>27.0519</v>
      </c>
      <c r="F16" s="222">
        <v>91.5334</v>
      </c>
      <c r="G16" s="222">
        <v>91.5334</v>
      </c>
      <c r="H16" s="223">
        <v>95.551099999999991</v>
      </c>
      <c r="I16" s="222">
        <v>93.265899999999988</v>
      </c>
      <c r="J16" s="222">
        <v>91.140699999999995</v>
      </c>
      <c r="K16" s="222">
        <v>26.667999999999999</v>
      </c>
      <c r="L16" s="224">
        <v>90.728879999999975</v>
      </c>
      <c r="M16" s="224">
        <v>90.063800000000015</v>
      </c>
      <c r="N16" s="273">
        <v>93.575800000000001</v>
      </c>
      <c r="O16" s="226">
        <v>93.045199999999994</v>
      </c>
      <c r="P16" s="224">
        <v>92.3459</v>
      </c>
      <c r="Q16" s="224">
        <v>26.566000000000003</v>
      </c>
      <c r="R16" s="224">
        <v>90.756200000000007</v>
      </c>
      <c r="S16" s="225">
        <v>89.166500000000013</v>
      </c>
      <c r="T16" s="227">
        <f>SUM(B16:S16)</f>
        <v>1459.1573800000003</v>
      </c>
      <c r="U16" s="203"/>
      <c r="V16" s="210"/>
      <c r="W16" s="203"/>
      <c r="X16" s="203"/>
    </row>
    <row r="17" spans="1:47" ht="24.75" customHeight="1" thickBot="1" x14ac:dyDescent="0.3">
      <c r="A17" s="228" t="s">
        <v>48</v>
      </c>
      <c r="B17" s="229">
        <v>92.763299999999987</v>
      </c>
      <c r="C17" s="229">
        <v>92.231999999999985</v>
      </c>
      <c r="D17" s="229">
        <v>91.169399999999982</v>
      </c>
      <c r="E17" s="229">
        <v>27.0519</v>
      </c>
      <c r="F17" s="229">
        <v>91.5334</v>
      </c>
      <c r="G17" s="229">
        <v>91.5334</v>
      </c>
      <c r="H17" s="277">
        <v>95.551099999999991</v>
      </c>
      <c r="I17" s="327">
        <v>93.265899999999988</v>
      </c>
      <c r="J17" s="327">
        <v>91.140699999999995</v>
      </c>
      <c r="K17" s="327">
        <v>26.667999999999999</v>
      </c>
      <c r="L17" s="231">
        <v>90.728879999999975</v>
      </c>
      <c r="M17" s="231">
        <v>90.063800000000015</v>
      </c>
      <c r="N17" s="274">
        <v>93.575800000000001</v>
      </c>
      <c r="O17" s="233">
        <v>93.045199999999994</v>
      </c>
      <c r="P17" s="231">
        <v>92.3459</v>
      </c>
      <c r="Q17" s="231">
        <v>26.566000000000003</v>
      </c>
      <c r="R17" s="231">
        <v>90.756200000000007</v>
      </c>
      <c r="S17" s="232">
        <v>89.166500000000013</v>
      </c>
      <c r="T17" s="234">
        <f>SUM(B17:S17)</f>
        <v>1459.1573800000003</v>
      </c>
      <c r="U17" s="203"/>
      <c r="V17" s="210"/>
      <c r="W17" s="203"/>
      <c r="X17" s="203"/>
    </row>
    <row r="18" spans="1:47" ht="24.75" customHeight="1" thickBot="1" x14ac:dyDescent="0.3">
      <c r="A18" s="235" t="s">
        <v>10</v>
      </c>
      <c r="B18" s="236">
        <f>SUM(B11:B17)</f>
        <v>640.21649999999988</v>
      </c>
      <c r="C18" s="236">
        <f t="shared" ref="C18:S18" si="0">SUM(C11:C17)</f>
        <v>637.55999999999995</v>
      </c>
      <c r="D18" s="236">
        <f t="shared" si="0"/>
        <v>632.24699999999996</v>
      </c>
      <c r="E18" s="236">
        <f t="shared" si="0"/>
        <v>186.25949999999997</v>
      </c>
      <c r="F18" s="236">
        <f t="shared" si="0"/>
        <v>634.06700000000012</v>
      </c>
      <c r="G18" s="236">
        <f t="shared" si="0"/>
        <v>634.06700000000012</v>
      </c>
      <c r="H18" s="275">
        <f t="shared" si="0"/>
        <v>656.15550000000007</v>
      </c>
      <c r="I18" s="238">
        <f t="shared" si="0"/>
        <v>645.52949999999998</v>
      </c>
      <c r="J18" s="238">
        <f t="shared" si="0"/>
        <v>634.90350000000001</v>
      </c>
      <c r="K18" s="238">
        <f t="shared" si="0"/>
        <v>186.34000000000003</v>
      </c>
      <c r="L18" s="238">
        <f t="shared" si="0"/>
        <v>626.93399999999997</v>
      </c>
      <c r="M18" s="238">
        <f t="shared" si="0"/>
        <v>623.45500000000004</v>
      </c>
      <c r="N18" s="275">
        <f t="shared" si="0"/>
        <v>644.67899999999997</v>
      </c>
      <c r="O18" s="238">
        <f t="shared" si="0"/>
        <v>642.02600000000007</v>
      </c>
      <c r="P18" s="238">
        <f t="shared" si="0"/>
        <v>638.5295000000001</v>
      </c>
      <c r="Q18" s="238">
        <f t="shared" si="0"/>
        <v>184.03000000000003</v>
      </c>
      <c r="R18" s="238">
        <f t="shared" si="0"/>
        <v>630.58100000000013</v>
      </c>
      <c r="S18" s="238">
        <f t="shared" si="0"/>
        <v>622.63250000000016</v>
      </c>
      <c r="T18" s="239">
        <f>SUM(T11:T17)</f>
        <v>10100.212500000003</v>
      </c>
      <c r="U18" s="203"/>
      <c r="V18" s="210"/>
      <c r="W18" s="203"/>
      <c r="X18" s="203"/>
    </row>
    <row r="19" spans="1:47" s="243" customFormat="1" ht="24.6" customHeight="1" x14ac:dyDescent="0.25">
      <c r="A19" s="240"/>
      <c r="B19" s="241">
        <v>759</v>
      </c>
      <c r="C19" s="241">
        <v>759</v>
      </c>
      <c r="D19" s="241">
        <v>759</v>
      </c>
      <c r="E19" s="241">
        <v>219</v>
      </c>
      <c r="F19" s="241">
        <v>758</v>
      </c>
      <c r="G19" s="241">
        <v>758</v>
      </c>
      <c r="H19" s="241">
        <v>759</v>
      </c>
      <c r="I19" s="241">
        <v>759</v>
      </c>
      <c r="J19" s="241">
        <v>759</v>
      </c>
      <c r="K19" s="241">
        <v>220</v>
      </c>
      <c r="L19" s="241">
        <v>759</v>
      </c>
      <c r="M19" s="241">
        <v>758</v>
      </c>
      <c r="N19" s="241">
        <v>758</v>
      </c>
      <c r="O19" s="241">
        <v>758</v>
      </c>
      <c r="P19" s="241">
        <v>757</v>
      </c>
      <c r="Q19" s="241">
        <v>220</v>
      </c>
      <c r="R19" s="241">
        <v>757</v>
      </c>
      <c r="S19" s="241">
        <v>757</v>
      </c>
      <c r="T19" s="242"/>
      <c r="U19" s="242"/>
      <c r="V19" s="242"/>
      <c r="W19" s="242"/>
      <c r="X19" s="242"/>
      <c r="Y19" s="242"/>
      <c r="Z19" s="242"/>
    </row>
    <row r="20" spans="1:47" s="243" customFormat="1" ht="24.6" customHeight="1" thickBot="1" x14ac:dyDescent="0.3">
      <c r="A20" s="240"/>
      <c r="B20" s="241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2"/>
      <c r="U20" s="242"/>
      <c r="V20" s="242"/>
      <c r="W20" s="242"/>
      <c r="X20" s="242"/>
      <c r="Y20" s="242"/>
      <c r="Z20" s="242"/>
    </row>
    <row r="21" spans="1:47" s="243" customFormat="1" ht="24.6" customHeight="1" thickBot="1" x14ac:dyDescent="0.3">
      <c r="A21" s="319" t="s">
        <v>49</v>
      </c>
      <c r="B21" s="368" t="s">
        <v>8</v>
      </c>
      <c r="C21" s="369"/>
      <c r="D21" s="369"/>
      <c r="E21" s="369"/>
      <c r="F21" s="369"/>
      <c r="G21" s="370"/>
      <c r="H21" s="368" t="s">
        <v>51</v>
      </c>
      <c r="I21" s="369"/>
      <c r="J21" s="369"/>
      <c r="K21" s="369"/>
      <c r="L21" s="369"/>
      <c r="M21" s="370"/>
      <c r="N21" s="369" t="s">
        <v>50</v>
      </c>
      <c r="O21" s="369"/>
      <c r="P21" s="369"/>
      <c r="Q21" s="369"/>
      <c r="R21" s="369"/>
      <c r="S21" s="370"/>
      <c r="T21" s="246"/>
      <c r="U21" s="242"/>
      <c r="V21" s="242"/>
      <c r="W21" s="242"/>
      <c r="X21" s="242"/>
      <c r="Y21" s="242"/>
      <c r="Z21" s="242"/>
    </row>
    <row r="22" spans="1:47" s="243" customFormat="1" ht="24.6" customHeight="1" x14ac:dyDescent="0.25">
      <c r="A22" s="320" t="s">
        <v>41</v>
      </c>
      <c r="B22" s="216">
        <v>1</v>
      </c>
      <c r="C22" s="216">
        <v>2</v>
      </c>
      <c r="D22" s="216">
        <v>3</v>
      </c>
      <c r="E22" s="216" t="s">
        <v>76</v>
      </c>
      <c r="F22" s="216">
        <v>5</v>
      </c>
      <c r="G22" s="321">
        <v>6</v>
      </c>
      <c r="H22" s="217">
        <v>7</v>
      </c>
      <c r="I22" s="216">
        <v>8</v>
      </c>
      <c r="J22" s="216">
        <v>9</v>
      </c>
      <c r="K22" s="216" t="s">
        <v>77</v>
      </c>
      <c r="L22" s="216">
        <v>11</v>
      </c>
      <c r="M22" s="216">
        <v>12</v>
      </c>
      <c r="N22" s="217">
        <v>13</v>
      </c>
      <c r="O22" s="218">
        <v>14</v>
      </c>
      <c r="P22" s="218">
        <v>15</v>
      </c>
      <c r="Q22" s="218" t="s">
        <v>78</v>
      </c>
      <c r="R22" s="218">
        <v>17</v>
      </c>
      <c r="S22" s="219">
        <v>18</v>
      </c>
      <c r="T22" s="262" t="s">
        <v>10</v>
      </c>
      <c r="U22" s="242"/>
      <c r="V22" s="242"/>
      <c r="W22" s="242"/>
      <c r="X22" s="242"/>
      <c r="Y22" s="242"/>
      <c r="Z22" s="242"/>
    </row>
    <row r="23" spans="1:47" s="243" customFormat="1" ht="24.6" customHeight="1" x14ac:dyDescent="0.25">
      <c r="A23" s="88" t="s">
        <v>42</v>
      </c>
      <c r="B23" s="223">
        <v>8.1999999999999993</v>
      </c>
      <c r="C23" s="254">
        <v>8.1999999999999993</v>
      </c>
      <c r="D23" s="265">
        <v>8.1</v>
      </c>
      <c r="E23" s="265">
        <v>2.1</v>
      </c>
      <c r="F23" s="265">
        <v>8.1</v>
      </c>
      <c r="G23" s="322">
        <v>8</v>
      </c>
      <c r="H23" s="280">
        <v>8.1</v>
      </c>
      <c r="I23" s="265">
        <v>8.1</v>
      </c>
      <c r="J23" s="265">
        <v>8</v>
      </c>
      <c r="K23" s="265">
        <v>2.1</v>
      </c>
      <c r="L23" s="265">
        <v>8</v>
      </c>
      <c r="M23" s="322">
        <v>8</v>
      </c>
      <c r="N23" s="280">
        <v>8.1999999999999993</v>
      </c>
      <c r="O23" s="265">
        <v>8.1999999999999993</v>
      </c>
      <c r="P23" s="265">
        <v>8.1</v>
      </c>
      <c r="Q23" s="265">
        <v>2.1</v>
      </c>
      <c r="R23" s="265">
        <v>8</v>
      </c>
      <c r="S23" s="322">
        <v>8</v>
      </c>
      <c r="T23" s="264">
        <f t="shared" ref="T23:T30" si="1">SUM(B23:S23)</f>
        <v>127.6</v>
      </c>
      <c r="U23" s="242"/>
      <c r="V23" s="242"/>
      <c r="W23" s="242"/>
      <c r="X23" s="242"/>
      <c r="Y23" s="242"/>
      <c r="Z23" s="242"/>
    </row>
    <row r="24" spans="1:47" ht="24.75" customHeight="1" x14ac:dyDescent="0.25">
      <c r="A24" s="88" t="s">
        <v>43</v>
      </c>
      <c r="B24" s="273">
        <v>8.1999999999999993</v>
      </c>
      <c r="C24" s="224">
        <v>8.1999999999999993</v>
      </c>
      <c r="D24" s="224">
        <v>8.1</v>
      </c>
      <c r="E24" s="224">
        <v>2.1</v>
      </c>
      <c r="F24" s="224">
        <v>8.1</v>
      </c>
      <c r="G24" s="225">
        <v>8</v>
      </c>
      <c r="H24" s="273">
        <v>8.1</v>
      </c>
      <c r="I24" s="224">
        <v>8.1</v>
      </c>
      <c r="J24" s="224">
        <v>8</v>
      </c>
      <c r="K24" s="224">
        <v>2.1</v>
      </c>
      <c r="L24" s="224">
        <v>8</v>
      </c>
      <c r="M24" s="225">
        <v>8</v>
      </c>
      <c r="N24" s="273">
        <v>8.1999999999999993</v>
      </c>
      <c r="O24" s="224">
        <v>8.1999999999999993</v>
      </c>
      <c r="P24" s="224">
        <v>8.1</v>
      </c>
      <c r="Q24" s="224">
        <v>2.1</v>
      </c>
      <c r="R24" s="224">
        <v>8</v>
      </c>
      <c r="S24" s="225">
        <v>8</v>
      </c>
      <c r="T24" s="264">
        <f t="shared" si="1"/>
        <v>127.6</v>
      </c>
      <c r="U24" s="242"/>
      <c r="V24" s="242"/>
      <c r="W24" s="242"/>
      <c r="X24" s="242"/>
      <c r="Y24" s="242"/>
      <c r="Z24" s="203"/>
    </row>
    <row r="25" spans="1:47" ht="24.75" customHeight="1" x14ac:dyDescent="0.25">
      <c r="A25" s="88" t="s">
        <v>44</v>
      </c>
      <c r="B25" s="273">
        <v>8.4</v>
      </c>
      <c r="C25" s="224">
        <v>8.4</v>
      </c>
      <c r="D25" s="224">
        <v>8.4</v>
      </c>
      <c r="E25" s="224">
        <v>2</v>
      </c>
      <c r="F25" s="224">
        <v>8.4</v>
      </c>
      <c r="G25" s="225">
        <v>8.3000000000000007</v>
      </c>
      <c r="H25" s="273">
        <v>8.4</v>
      </c>
      <c r="I25" s="224">
        <v>8.4</v>
      </c>
      <c r="J25" s="224">
        <v>8.3000000000000007</v>
      </c>
      <c r="K25" s="224">
        <v>2</v>
      </c>
      <c r="L25" s="224">
        <v>8.3000000000000007</v>
      </c>
      <c r="M25" s="225">
        <v>8.3000000000000007</v>
      </c>
      <c r="N25" s="273">
        <v>8.4</v>
      </c>
      <c r="O25" s="224">
        <v>8.4</v>
      </c>
      <c r="P25" s="224">
        <v>8.4</v>
      </c>
      <c r="Q25" s="224">
        <v>2</v>
      </c>
      <c r="R25" s="224">
        <v>8.3000000000000007</v>
      </c>
      <c r="S25" s="225">
        <v>8.3000000000000007</v>
      </c>
      <c r="T25" s="264">
        <f t="shared" si="1"/>
        <v>131.4</v>
      </c>
      <c r="U25" s="248"/>
      <c r="V25" s="248"/>
      <c r="W25" s="248"/>
      <c r="X25" s="271"/>
      <c r="Y25" s="271"/>
      <c r="Z25" s="271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</row>
    <row r="26" spans="1:47" ht="24.75" customHeight="1" x14ac:dyDescent="0.25">
      <c r="A26" s="88" t="s">
        <v>45</v>
      </c>
      <c r="B26" s="223">
        <v>8.4</v>
      </c>
      <c r="C26" s="254">
        <v>8.4</v>
      </c>
      <c r="D26" s="224">
        <v>8.4</v>
      </c>
      <c r="E26" s="224">
        <v>2</v>
      </c>
      <c r="F26" s="224">
        <v>8.4</v>
      </c>
      <c r="G26" s="225">
        <v>8.3000000000000007</v>
      </c>
      <c r="H26" s="273">
        <v>8.4</v>
      </c>
      <c r="I26" s="224">
        <v>8.4</v>
      </c>
      <c r="J26" s="224">
        <v>8.3000000000000007</v>
      </c>
      <c r="K26" s="224">
        <v>2</v>
      </c>
      <c r="L26" s="224">
        <v>8.3000000000000007</v>
      </c>
      <c r="M26" s="225">
        <v>8.3000000000000007</v>
      </c>
      <c r="N26" s="273">
        <v>8.4</v>
      </c>
      <c r="O26" s="224">
        <v>8.4</v>
      </c>
      <c r="P26" s="224">
        <v>8.4</v>
      </c>
      <c r="Q26" s="224">
        <v>2</v>
      </c>
      <c r="R26" s="224">
        <v>8.3000000000000007</v>
      </c>
      <c r="S26" s="225">
        <v>8.3000000000000007</v>
      </c>
      <c r="T26" s="264">
        <f t="shared" si="1"/>
        <v>131.4</v>
      </c>
      <c r="U26" s="248"/>
      <c r="V26" s="248"/>
      <c r="W26" s="248"/>
      <c r="X26" s="203"/>
      <c r="Y26" s="203"/>
      <c r="Z26" s="203"/>
    </row>
    <row r="27" spans="1:47" ht="24.75" customHeight="1" x14ac:dyDescent="0.25">
      <c r="A27" s="88" t="s">
        <v>46</v>
      </c>
      <c r="B27" s="273">
        <v>8.5</v>
      </c>
      <c r="C27" s="224">
        <v>8.5</v>
      </c>
      <c r="D27" s="224">
        <v>8.4</v>
      </c>
      <c r="E27" s="224">
        <v>2</v>
      </c>
      <c r="F27" s="224">
        <v>8.4</v>
      </c>
      <c r="G27" s="225">
        <v>8.3000000000000007</v>
      </c>
      <c r="H27" s="273">
        <v>8.4</v>
      </c>
      <c r="I27" s="224">
        <v>8.4</v>
      </c>
      <c r="J27" s="224">
        <v>8.3000000000000007</v>
      </c>
      <c r="K27" s="224">
        <v>2</v>
      </c>
      <c r="L27" s="224">
        <v>8.3000000000000007</v>
      </c>
      <c r="M27" s="225">
        <v>8.3000000000000007</v>
      </c>
      <c r="N27" s="273">
        <v>8.5</v>
      </c>
      <c r="O27" s="224">
        <v>8.5</v>
      </c>
      <c r="P27" s="224">
        <v>8.4</v>
      </c>
      <c r="Q27" s="224">
        <v>2</v>
      </c>
      <c r="R27" s="224">
        <v>8.4</v>
      </c>
      <c r="S27" s="225">
        <v>8.3000000000000007</v>
      </c>
      <c r="T27" s="264">
        <f t="shared" si="1"/>
        <v>131.9</v>
      </c>
      <c r="U27" s="248"/>
      <c r="V27" s="248"/>
      <c r="W27" s="248"/>
      <c r="X27" s="203"/>
      <c r="Y27" s="203"/>
      <c r="Z27" s="203"/>
    </row>
    <row r="28" spans="1:47" ht="24.75" customHeight="1" x14ac:dyDescent="0.25">
      <c r="A28" s="88" t="s">
        <v>47</v>
      </c>
      <c r="B28" s="273">
        <v>8.5</v>
      </c>
      <c r="C28" s="224">
        <v>8.5</v>
      </c>
      <c r="D28" s="224">
        <v>8.4</v>
      </c>
      <c r="E28" s="224">
        <v>2.1</v>
      </c>
      <c r="F28" s="224">
        <v>8.4</v>
      </c>
      <c r="G28" s="225">
        <v>8.3000000000000007</v>
      </c>
      <c r="H28" s="273">
        <v>8.4</v>
      </c>
      <c r="I28" s="224">
        <v>8.4</v>
      </c>
      <c r="J28" s="224">
        <v>8.3000000000000007</v>
      </c>
      <c r="K28" s="224">
        <v>2.1</v>
      </c>
      <c r="L28" s="224">
        <v>8.3000000000000007</v>
      </c>
      <c r="M28" s="225">
        <v>8.3000000000000007</v>
      </c>
      <c r="N28" s="273">
        <v>8.5</v>
      </c>
      <c r="O28" s="224">
        <v>8.5</v>
      </c>
      <c r="P28" s="224">
        <v>8.4</v>
      </c>
      <c r="Q28" s="224">
        <v>2.1</v>
      </c>
      <c r="R28" s="224">
        <v>8.4</v>
      </c>
      <c r="S28" s="225">
        <v>8.3000000000000007</v>
      </c>
      <c r="T28" s="264">
        <f t="shared" si="1"/>
        <v>132.19999999999999</v>
      </c>
      <c r="U28" s="248"/>
      <c r="V28" s="248"/>
      <c r="W28" s="248"/>
      <c r="X28" s="203"/>
      <c r="Y28" s="203"/>
      <c r="Z28" s="203"/>
    </row>
    <row r="29" spans="1:47" ht="24.75" customHeight="1" thickBot="1" x14ac:dyDescent="0.3">
      <c r="A29" s="228" t="s">
        <v>48</v>
      </c>
      <c r="B29" s="280">
        <v>8.5</v>
      </c>
      <c r="C29" s="265">
        <v>8.5</v>
      </c>
      <c r="D29" s="265">
        <v>8.4</v>
      </c>
      <c r="E29" s="265">
        <v>2.1</v>
      </c>
      <c r="F29" s="265">
        <v>8.4</v>
      </c>
      <c r="G29" s="322">
        <v>8.3000000000000007</v>
      </c>
      <c r="H29" s="280">
        <v>8.4</v>
      </c>
      <c r="I29" s="265">
        <v>8.4</v>
      </c>
      <c r="J29" s="265">
        <v>8.3000000000000007</v>
      </c>
      <c r="K29" s="265">
        <v>2.1</v>
      </c>
      <c r="L29" s="265">
        <v>8.3000000000000007</v>
      </c>
      <c r="M29" s="322">
        <v>8.3000000000000007</v>
      </c>
      <c r="N29" s="280">
        <v>8.5</v>
      </c>
      <c r="O29" s="265">
        <v>8.5</v>
      </c>
      <c r="P29" s="265">
        <v>8.4</v>
      </c>
      <c r="Q29" s="265">
        <v>2.1</v>
      </c>
      <c r="R29" s="265">
        <v>8.4</v>
      </c>
      <c r="S29" s="322">
        <v>8.3000000000000007</v>
      </c>
      <c r="T29" s="267">
        <f t="shared" si="1"/>
        <v>132.19999999999999</v>
      </c>
      <c r="U29" s="248"/>
      <c r="V29" s="248"/>
      <c r="W29" s="248"/>
      <c r="X29" s="203"/>
      <c r="Y29" s="203"/>
      <c r="Z29" s="203"/>
    </row>
    <row r="30" spans="1:47" ht="24.75" customHeight="1" thickBot="1" x14ac:dyDescent="0.3">
      <c r="A30" s="235" t="s">
        <v>10</v>
      </c>
      <c r="B30" s="237">
        <f>SUM(B23:B29)</f>
        <v>58.699999999999996</v>
      </c>
      <c r="C30" s="270">
        <f t="shared" ref="C30:S30" si="2">SUM(C23:C29)</f>
        <v>58.699999999999996</v>
      </c>
      <c r="D30" s="270">
        <f t="shared" si="2"/>
        <v>58.199999999999996</v>
      </c>
      <c r="E30" s="270">
        <f t="shared" si="2"/>
        <v>14.399999999999999</v>
      </c>
      <c r="F30" s="270">
        <f t="shared" si="2"/>
        <v>58.199999999999996</v>
      </c>
      <c r="G30" s="323">
        <f t="shared" si="2"/>
        <v>57.5</v>
      </c>
      <c r="H30" s="237">
        <f t="shared" si="2"/>
        <v>58.199999999999996</v>
      </c>
      <c r="I30" s="270">
        <f t="shared" si="2"/>
        <v>58.199999999999996</v>
      </c>
      <c r="J30" s="270">
        <f t="shared" si="2"/>
        <v>57.5</v>
      </c>
      <c r="K30" s="270">
        <f t="shared" si="2"/>
        <v>14.399999999999999</v>
      </c>
      <c r="L30" s="270">
        <f t="shared" si="2"/>
        <v>57.5</v>
      </c>
      <c r="M30" s="323">
        <f t="shared" si="2"/>
        <v>57.5</v>
      </c>
      <c r="N30" s="237">
        <f t="shared" si="2"/>
        <v>58.699999999999996</v>
      </c>
      <c r="O30" s="270">
        <f t="shared" si="2"/>
        <v>58.699999999999996</v>
      </c>
      <c r="P30" s="270">
        <f t="shared" si="2"/>
        <v>58.199999999999996</v>
      </c>
      <c r="Q30" s="270">
        <f t="shared" si="2"/>
        <v>14.399999999999999</v>
      </c>
      <c r="R30" s="270">
        <f t="shared" si="2"/>
        <v>57.8</v>
      </c>
      <c r="S30" s="323">
        <f t="shared" si="2"/>
        <v>57.5</v>
      </c>
      <c r="T30" s="269">
        <f t="shared" si="1"/>
        <v>914.30000000000007</v>
      </c>
      <c r="U30" s="248"/>
      <c r="V30" s="248"/>
      <c r="W30" s="248"/>
      <c r="X30" s="203"/>
      <c r="Y30" s="203"/>
      <c r="Z30" s="203"/>
    </row>
    <row r="31" spans="1:47" ht="24.75" customHeight="1" x14ac:dyDescent="0.25">
      <c r="A31" s="240"/>
      <c r="B31" s="241">
        <v>65</v>
      </c>
      <c r="C31" s="241">
        <v>65</v>
      </c>
      <c r="D31" s="241">
        <v>65</v>
      </c>
      <c r="E31" s="241">
        <v>16</v>
      </c>
      <c r="F31" s="241">
        <v>65</v>
      </c>
      <c r="G31" s="241">
        <v>65</v>
      </c>
      <c r="H31" s="241">
        <v>65</v>
      </c>
      <c r="I31" s="241">
        <v>65</v>
      </c>
      <c r="J31" s="241">
        <v>65</v>
      </c>
      <c r="K31" s="241">
        <v>16</v>
      </c>
      <c r="L31" s="241">
        <v>65</v>
      </c>
      <c r="M31" s="241">
        <v>65</v>
      </c>
      <c r="N31" s="241">
        <v>65</v>
      </c>
      <c r="O31" s="241">
        <v>65</v>
      </c>
      <c r="P31" s="241">
        <v>65</v>
      </c>
      <c r="Q31" s="241">
        <v>16</v>
      </c>
      <c r="R31" s="241">
        <v>65</v>
      </c>
      <c r="S31" s="241">
        <v>65</v>
      </c>
      <c r="T31" s="242"/>
      <c r="U31" s="318"/>
      <c r="V31" s="318"/>
      <c r="W31" s="318"/>
      <c r="X31" s="203"/>
      <c r="Y31" s="203"/>
      <c r="Z31" s="203"/>
    </row>
    <row r="32" spans="1:47" ht="24.75" customHeight="1" thickBot="1" x14ac:dyDescent="0.3">
      <c r="A32" s="244"/>
      <c r="B32" s="245"/>
      <c r="C32" s="245"/>
      <c r="D32" s="245"/>
      <c r="E32" s="245"/>
      <c r="F32" s="245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203"/>
      <c r="R32" s="245"/>
      <c r="S32" s="241"/>
      <c r="T32" s="241"/>
      <c r="U32" s="318"/>
      <c r="V32" s="318"/>
      <c r="W32" s="318"/>
      <c r="X32" s="203"/>
      <c r="Y32" s="203"/>
      <c r="Z32" s="203"/>
    </row>
    <row r="33" spans="1:26" ht="24.75" customHeight="1" thickBot="1" x14ac:dyDescent="0.3">
      <c r="A33" s="214" t="s">
        <v>63</v>
      </c>
      <c r="B33" s="368" t="s">
        <v>25</v>
      </c>
      <c r="C33" s="369"/>
      <c r="D33" s="369"/>
      <c r="E33" s="369"/>
      <c r="F33" s="369"/>
      <c r="G33" s="369"/>
      <c r="H33" s="246"/>
      <c r="I33" s="247"/>
      <c r="J33" s="368" t="s">
        <v>79</v>
      </c>
      <c r="K33" s="369"/>
      <c r="L33" s="369"/>
      <c r="M33" s="369"/>
      <c r="N33" s="369"/>
      <c r="O33" s="369"/>
      <c r="P33" s="246"/>
      <c r="Q33" s="248"/>
      <c r="R33" s="373" t="s">
        <v>82</v>
      </c>
      <c r="S33" s="373"/>
      <c r="T33" s="373"/>
      <c r="U33" s="373"/>
      <c r="V33" s="373"/>
      <c r="W33" s="203"/>
      <c r="X33" s="203"/>
      <c r="Y33" s="203"/>
      <c r="Z33" s="203"/>
    </row>
    <row r="34" spans="1:26" ht="27" customHeight="1" x14ac:dyDescent="0.25">
      <c r="A34" s="117" t="s">
        <v>41</v>
      </c>
      <c r="B34" s="217">
        <v>1</v>
      </c>
      <c r="C34" s="250">
        <v>2</v>
      </c>
      <c r="D34" s="250">
        <v>3</v>
      </c>
      <c r="E34" s="250">
        <v>4</v>
      </c>
      <c r="F34" s="250">
        <v>5</v>
      </c>
      <c r="G34" s="251">
        <v>6</v>
      </c>
      <c r="H34" s="252" t="s">
        <v>10</v>
      </c>
      <c r="I34" s="253"/>
      <c r="J34" s="279">
        <v>1</v>
      </c>
      <c r="K34" s="261">
        <v>2</v>
      </c>
      <c r="L34" s="261">
        <v>3</v>
      </c>
      <c r="M34" s="261">
        <v>4</v>
      </c>
      <c r="N34" s="261">
        <v>5</v>
      </c>
      <c r="O34" s="261">
        <v>6</v>
      </c>
      <c r="P34" s="262" t="s">
        <v>10</v>
      </c>
      <c r="Q34" s="248"/>
      <c r="R34" s="373"/>
      <c r="S34" s="373"/>
      <c r="T34" s="373"/>
      <c r="U34" s="373"/>
      <c r="V34" s="373"/>
      <c r="W34" s="203"/>
      <c r="X34" s="203"/>
      <c r="Y34" s="203"/>
      <c r="Z34" s="203"/>
    </row>
    <row r="35" spans="1:26" ht="24.75" customHeight="1" x14ac:dyDescent="0.25">
      <c r="A35" s="88" t="s">
        <v>42</v>
      </c>
      <c r="B35" s="223">
        <v>75.599999999999994</v>
      </c>
      <c r="C35" s="254">
        <v>75.599999999999994</v>
      </c>
      <c r="D35" s="254">
        <v>75.599999999999994</v>
      </c>
      <c r="E35" s="254">
        <v>24.3</v>
      </c>
      <c r="F35" s="254">
        <v>75.8</v>
      </c>
      <c r="G35" s="255">
        <v>75.900000000000006</v>
      </c>
      <c r="H35" s="227">
        <f>SUM(B35:G35)</f>
        <v>402.79999999999995</v>
      </c>
      <c r="I35" s="208"/>
      <c r="J35" s="223">
        <v>6.8</v>
      </c>
      <c r="K35" s="263">
        <v>6.8</v>
      </c>
      <c r="L35" s="263">
        <v>6.7</v>
      </c>
      <c r="M35" s="263">
        <v>2.2000000000000002</v>
      </c>
      <c r="N35" s="263">
        <v>6.6</v>
      </c>
      <c r="O35" s="263">
        <v>6.6</v>
      </c>
      <c r="P35" s="264">
        <f t="shared" ref="P35:P42" si="3">SUM(J35:O35)</f>
        <v>35.700000000000003</v>
      </c>
      <c r="Q35" s="248"/>
      <c r="R35" s="373"/>
      <c r="S35" s="373"/>
      <c r="T35" s="373"/>
      <c r="U35" s="373"/>
      <c r="V35" s="373"/>
      <c r="W35" s="203"/>
      <c r="X35" s="203"/>
      <c r="Y35" s="203"/>
      <c r="Z35" s="203"/>
    </row>
    <row r="36" spans="1:26" ht="24.75" customHeight="1" x14ac:dyDescent="0.25">
      <c r="A36" s="88" t="s">
        <v>43</v>
      </c>
      <c r="B36" s="223">
        <v>75.599999999999994</v>
      </c>
      <c r="C36" s="254">
        <v>75.599999999999994</v>
      </c>
      <c r="D36" s="254">
        <v>75.599999999999994</v>
      </c>
      <c r="E36" s="254">
        <v>24.3</v>
      </c>
      <c r="F36" s="254">
        <v>75.8</v>
      </c>
      <c r="G36" s="255">
        <v>75.900000000000006</v>
      </c>
      <c r="H36" s="227">
        <f>SUM(B36:G36)</f>
        <v>402.79999999999995</v>
      </c>
      <c r="I36" s="212"/>
      <c r="J36" s="223">
        <v>6.8</v>
      </c>
      <c r="K36" s="263">
        <v>6.8</v>
      </c>
      <c r="L36" s="263">
        <v>6.7</v>
      </c>
      <c r="M36" s="263">
        <v>2.2000000000000002</v>
      </c>
      <c r="N36" s="263">
        <v>6.6</v>
      </c>
      <c r="O36" s="263">
        <v>6.6</v>
      </c>
      <c r="P36" s="264">
        <f t="shared" si="3"/>
        <v>35.700000000000003</v>
      </c>
      <c r="Q36" s="248"/>
      <c r="R36" s="373"/>
      <c r="S36" s="373"/>
      <c r="T36" s="373"/>
      <c r="U36" s="373"/>
      <c r="V36" s="373"/>
      <c r="W36" s="203"/>
      <c r="X36" s="203"/>
      <c r="Y36" s="203"/>
      <c r="Z36" s="203"/>
    </row>
    <row r="37" spans="1:26" ht="24.75" customHeight="1" x14ac:dyDescent="0.25">
      <c r="A37" s="88" t="s">
        <v>44</v>
      </c>
      <c r="B37" s="223">
        <v>79.055199999999985</v>
      </c>
      <c r="C37" s="254">
        <v>78.112999999999985</v>
      </c>
      <c r="D37" s="254">
        <v>77.641899999999993</v>
      </c>
      <c r="E37" s="254">
        <v>26.265599999999996</v>
      </c>
      <c r="F37" s="254">
        <v>78.827499999999986</v>
      </c>
      <c r="G37" s="255">
        <v>78.787499999999994</v>
      </c>
      <c r="H37" s="227">
        <f>SUM(B37:G37)</f>
        <v>418.69069999999988</v>
      </c>
      <c r="I37" s="212"/>
      <c r="J37" s="223">
        <v>7.1</v>
      </c>
      <c r="K37" s="263">
        <v>6.7</v>
      </c>
      <c r="L37" s="263">
        <v>6.9</v>
      </c>
      <c r="M37" s="263">
        <v>2.2000000000000002</v>
      </c>
      <c r="N37" s="263">
        <v>7.1</v>
      </c>
      <c r="O37" s="263">
        <v>7.1</v>
      </c>
      <c r="P37" s="264">
        <f t="shared" si="3"/>
        <v>37.1</v>
      </c>
      <c r="Q37" s="248"/>
      <c r="R37" s="373"/>
      <c r="S37" s="373"/>
      <c r="T37" s="373"/>
      <c r="U37" s="373"/>
      <c r="V37" s="373"/>
      <c r="W37" s="203"/>
      <c r="X37" s="203"/>
      <c r="Y37" s="203"/>
      <c r="Z37" s="203"/>
    </row>
    <row r="38" spans="1:26" s="203" customFormat="1" ht="24.75" customHeight="1" x14ac:dyDescent="0.25">
      <c r="A38" s="88" t="s">
        <v>45</v>
      </c>
      <c r="B38" s="223">
        <v>79.055199999999985</v>
      </c>
      <c r="C38" s="254">
        <v>78.112999999999985</v>
      </c>
      <c r="D38" s="254">
        <v>77.641899999999993</v>
      </c>
      <c r="E38" s="254">
        <v>26.265599999999996</v>
      </c>
      <c r="F38" s="254">
        <v>78.827499999999986</v>
      </c>
      <c r="G38" s="255">
        <v>78.787499999999994</v>
      </c>
      <c r="H38" s="227">
        <f>SUM(B38:G38)</f>
        <v>418.69069999999988</v>
      </c>
      <c r="I38" s="212"/>
      <c r="J38" s="223">
        <v>7.1</v>
      </c>
      <c r="K38" s="263">
        <v>6.7</v>
      </c>
      <c r="L38" s="263">
        <v>6.9</v>
      </c>
      <c r="M38" s="263">
        <v>2.2000000000000002</v>
      </c>
      <c r="N38" s="263">
        <v>7.1</v>
      </c>
      <c r="O38" s="263">
        <v>7.2</v>
      </c>
      <c r="P38" s="264">
        <f t="shared" si="3"/>
        <v>37.200000000000003</v>
      </c>
      <c r="Q38" s="248"/>
      <c r="R38" s="373"/>
      <c r="S38" s="373"/>
      <c r="T38" s="373"/>
      <c r="U38" s="373"/>
      <c r="V38" s="373"/>
    </row>
    <row r="39" spans="1:26" s="203" customFormat="1" ht="24.75" customHeight="1" x14ac:dyDescent="0.25">
      <c r="A39" s="88" t="s">
        <v>46</v>
      </c>
      <c r="B39" s="223">
        <v>79.055199999999985</v>
      </c>
      <c r="C39" s="254">
        <v>78.112999999999985</v>
      </c>
      <c r="D39" s="254">
        <v>77.641899999999993</v>
      </c>
      <c r="E39" s="254">
        <v>26.265599999999996</v>
      </c>
      <c r="F39" s="254">
        <v>78.827499999999986</v>
      </c>
      <c r="G39" s="255">
        <v>78.787499999999994</v>
      </c>
      <c r="H39" s="227">
        <f>SUM(B39:G39)</f>
        <v>418.69069999999988</v>
      </c>
      <c r="I39" s="212"/>
      <c r="J39" s="223">
        <v>7.1</v>
      </c>
      <c r="K39" s="263">
        <v>6.8</v>
      </c>
      <c r="L39" s="263">
        <v>7</v>
      </c>
      <c r="M39" s="263">
        <v>2.2000000000000002</v>
      </c>
      <c r="N39" s="263">
        <v>7.1</v>
      </c>
      <c r="O39" s="263">
        <v>7.2</v>
      </c>
      <c r="P39" s="264">
        <f t="shared" si="3"/>
        <v>37.4</v>
      </c>
      <c r="Q39" s="248"/>
      <c r="R39" s="373"/>
      <c r="S39" s="373"/>
      <c r="T39" s="373"/>
      <c r="U39" s="373"/>
      <c r="V39" s="373"/>
    </row>
    <row r="40" spans="1:26" s="203" customFormat="1" ht="24.75" customHeight="1" x14ac:dyDescent="0.25">
      <c r="A40" s="88" t="s">
        <v>47</v>
      </c>
      <c r="B40" s="223">
        <v>79.055199999999985</v>
      </c>
      <c r="C40" s="254">
        <v>78.112999999999985</v>
      </c>
      <c r="D40" s="254">
        <v>77.641899999999993</v>
      </c>
      <c r="E40" s="254">
        <v>26.265599999999996</v>
      </c>
      <c r="F40" s="254">
        <v>78.827499999999986</v>
      </c>
      <c r="G40" s="255">
        <v>78.787499999999994</v>
      </c>
      <c r="H40" s="227">
        <f>SUM(B40:G40)</f>
        <v>418.69069999999988</v>
      </c>
      <c r="I40" s="212"/>
      <c r="J40" s="223">
        <v>7.1</v>
      </c>
      <c r="K40" s="263">
        <v>6.8</v>
      </c>
      <c r="L40" s="263">
        <v>7</v>
      </c>
      <c r="M40" s="263">
        <v>2.2000000000000002</v>
      </c>
      <c r="N40" s="263">
        <v>7.1</v>
      </c>
      <c r="O40" s="263">
        <v>7.2</v>
      </c>
      <c r="P40" s="264">
        <f t="shared" si="3"/>
        <v>37.4</v>
      </c>
      <c r="Q40" s="248"/>
      <c r="R40" s="373"/>
      <c r="S40" s="373"/>
      <c r="T40" s="373"/>
      <c r="U40" s="373"/>
      <c r="V40" s="373"/>
    </row>
    <row r="41" spans="1:26" s="203" customFormat="1" ht="24.75" customHeight="1" thickBot="1" x14ac:dyDescent="0.3">
      <c r="A41" s="228" t="s">
        <v>48</v>
      </c>
      <c r="B41" s="277">
        <v>79.055199999999985</v>
      </c>
      <c r="C41" s="256">
        <v>78.112999999999985</v>
      </c>
      <c r="D41" s="256">
        <v>77.641899999999993</v>
      </c>
      <c r="E41" s="256">
        <v>26.265599999999996</v>
      </c>
      <c r="F41" s="256">
        <v>78.827499999999986</v>
      </c>
      <c r="G41" s="257">
        <v>78.787499999999994</v>
      </c>
      <c r="H41" s="234">
        <f>SUM(B41:G41)</f>
        <v>418.69069999999988</v>
      </c>
      <c r="I41" s="212"/>
      <c r="J41" s="230">
        <v>7.1</v>
      </c>
      <c r="K41" s="266">
        <v>6.8</v>
      </c>
      <c r="L41" s="266">
        <v>7</v>
      </c>
      <c r="M41" s="266">
        <v>2.2999999999999998</v>
      </c>
      <c r="N41" s="266">
        <v>7.1</v>
      </c>
      <c r="O41" s="266">
        <v>7.2</v>
      </c>
      <c r="P41" s="267">
        <f t="shared" si="3"/>
        <v>37.5</v>
      </c>
      <c r="Q41" s="248"/>
      <c r="R41" s="373"/>
      <c r="S41" s="373"/>
      <c r="T41" s="373"/>
      <c r="U41" s="373"/>
      <c r="V41" s="373"/>
    </row>
    <row r="42" spans="1:26" s="203" customFormat="1" ht="24.75" customHeight="1" thickBot="1" x14ac:dyDescent="0.3">
      <c r="A42" s="235" t="s">
        <v>10</v>
      </c>
      <c r="B42" s="374">
        <f t="shared" ref="B42:G42" si="4">SUM(B35:B41)</f>
        <v>546.476</v>
      </c>
      <c r="C42" s="276">
        <f t="shared" si="4"/>
        <v>541.76499999999999</v>
      </c>
      <c r="D42" s="276">
        <f t="shared" si="4"/>
        <v>539.40949999999987</v>
      </c>
      <c r="E42" s="276">
        <f t="shared" si="4"/>
        <v>179.928</v>
      </c>
      <c r="F42" s="276">
        <f t="shared" si="4"/>
        <v>545.73749999999995</v>
      </c>
      <c r="G42" s="375">
        <f t="shared" si="4"/>
        <v>545.73750000000007</v>
      </c>
      <c r="H42" s="239">
        <f>SUM(B42:G42)</f>
        <v>2899.0535</v>
      </c>
      <c r="I42" s="208"/>
      <c r="J42" s="324">
        <f>SUM(J35:J41)</f>
        <v>49.1</v>
      </c>
      <c r="K42" s="268">
        <f>SUM(K35:K41)</f>
        <v>47.399999999999991</v>
      </c>
      <c r="L42" s="268">
        <f t="shared" ref="L42:O42" si="5">SUM(L35:L41)</f>
        <v>48.2</v>
      </c>
      <c r="M42" s="268">
        <f t="shared" si="5"/>
        <v>15.5</v>
      </c>
      <c r="N42" s="268">
        <f t="shared" si="5"/>
        <v>48.7</v>
      </c>
      <c r="O42" s="268">
        <f t="shared" si="5"/>
        <v>49.1</v>
      </c>
      <c r="P42" s="269">
        <f t="shared" si="3"/>
        <v>258</v>
      </c>
      <c r="Q42" s="248"/>
      <c r="R42" s="373"/>
      <c r="S42" s="373"/>
      <c r="T42" s="373"/>
      <c r="U42" s="373"/>
      <c r="V42" s="373"/>
    </row>
    <row r="43" spans="1:26" s="203" customFormat="1" ht="24.75" customHeight="1" x14ac:dyDescent="0.25">
      <c r="A43" s="258"/>
      <c r="B43" s="259">
        <v>673</v>
      </c>
      <c r="C43" s="259">
        <v>673</v>
      </c>
      <c r="D43" s="259">
        <v>673</v>
      </c>
      <c r="E43" s="259">
        <v>216</v>
      </c>
      <c r="F43" s="259">
        <v>675</v>
      </c>
      <c r="G43" s="259">
        <v>675</v>
      </c>
      <c r="H43" s="259"/>
      <c r="I43" s="259"/>
      <c r="J43" s="208">
        <v>57</v>
      </c>
      <c r="K43" s="241">
        <v>55</v>
      </c>
      <c r="L43" s="241">
        <v>56</v>
      </c>
      <c r="M43" s="241">
        <v>18</v>
      </c>
      <c r="N43" s="241">
        <v>57</v>
      </c>
      <c r="O43" s="241">
        <v>57</v>
      </c>
      <c r="P43" s="241"/>
      <c r="Q43" s="241"/>
      <c r="R43" s="208"/>
      <c r="S43" s="241"/>
      <c r="T43" s="241"/>
      <c r="U43" s="241"/>
    </row>
    <row r="44" spans="1:26" s="203" customFormat="1" ht="24.75" customHeight="1" x14ac:dyDescent="0.25">
      <c r="A44" s="260"/>
      <c r="B44" s="247"/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247"/>
      <c r="N44" s="247"/>
      <c r="O44" s="247"/>
      <c r="P44" s="247"/>
    </row>
  </sheetData>
  <mergeCells count="20">
    <mergeCell ref="N9:S9"/>
    <mergeCell ref="B5:C5"/>
    <mergeCell ref="G5:H5"/>
    <mergeCell ref="K5:L5"/>
    <mergeCell ref="B7:C7"/>
    <mergeCell ref="L7:O7"/>
    <mergeCell ref="B9:G9"/>
    <mergeCell ref="H9:M9"/>
    <mergeCell ref="B21:G21"/>
    <mergeCell ref="H21:M21"/>
    <mergeCell ref="N21:S21"/>
    <mergeCell ref="J33:O33"/>
    <mergeCell ref="R33:V42"/>
    <mergeCell ref="B33:G33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4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1" t="s">
        <v>0</v>
      </c>
      <c r="B3" s="331"/>
      <c r="C3" s="331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2"/>
      <c r="Z3" s="2"/>
      <c r="AA3" s="2"/>
      <c r="AB3" s="2"/>
      <c r="AC3" s="2"/>
      <c r="AD3" s="1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8" t="s">
        <v>1</v>
      </c>
      <c r="B9" s="138"/>
      <c r="C9" s="138"/>
      <c r="D9" s="1"/>
      <c r="E9" s="332" t="s">
        <v>2</v>
      </c>
      <c r="F9" s="332"/>
      <c r="G9" s="3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2"/>
      <c r="S9" s="3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8"/>
      <c r="B10" s="138"/>
      <c r="C10" s="1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8" t="s">
        <v>4</v>
      </c>
      <c r="B11" s="138"/>
      <c r="C11" s="138"/>
      <c r="D11" s="1"/>
      <c r="E11" s="139">
        <v>3</v>
      </c>
      <c r="F11" s="1"/>
      <c r="G11" s="1"/>
      <c r="H11" s="1"/>
      <c r="I11" s="1"/>
      <c r="J11" s="1"/>
      <c r="K11" s="333" t="s">
        <v>53</v>
      </c>
      <c r="L11" s="333"/>
      <c r="M11" s="140"/>
      <c r="N11" s="1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8"/>
      <c r="B12" s="138"/>
      <c r="C12" s="138"/>
      <c r="D12" s="1"/>
      <c r="E12" s="5"/>
      <c r="F12" s="1"/>
      <c r="G12" s="1"/>
      <c r="H12" s="1"/>
      <c r="I12" s="1"/>
      <c r="J12" s="1"/>
      <c r="K12" s="140"/>
      <c r="L12" s="140"/>
      <c r="M12" s="140"/>
      <c r="N12" s="1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"/>
      <c r="X13" s="1"/>
      <c r="Y13" s="1"/>
    </row>
    <row r="14" spans="1:30" s="3" customFormat="1" ht="27" thickBot="1" x14ac:dyDescent="0.3">
      <c r="A14" s="1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2" t="s">
        <v>8</v>
      </c>
      <c r="C15" s="343"/>
      <c r="D15" s="343"/>
      <c r="E15" s="343"/>
      <c r="F15" s="343"/>
      <c r="G15" s="343"/>
      <c r="H15" s="343"/>
      <c r="I15" s="344"/>
      <c r="J15" s="336" t="s">
        <v>50</v>
      </c>
      <c r="K15" s="337"/>
      <c r="L15" s="337"/>
      <c r="M15" s="337"/>
      <c r="N15" s="337"/>
      <c r="O15" s="337"/>
      <c r="P15" s="337"/>
      <c r="Q15" s="338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4" t="s">
        <v>25</v>
      </c>
      <c r="C36" s="335"/>
      <c r="D36" s="335"/>
      <c r="E36" s="335"/>
      <c r="F36" s="335"/>
      <c r="G36" s="335"/>
      <c r="H36" s="97"/>
      <c r="I36" s="52" t="s">
        <v>26</v>
      </c>
      <c r="J36" s="105"/>
      <c r="K36" s="340" t="s">
        <v>25</v>
      </c>
      <c r="L36" s="340"/>
      <c r="M36" s="340"/>
      <c r="N36" s="340"/>
      <c r="O36" s="334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1"/>
      <c r="K54" s="34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9" t="s">
        <v>8</v>
      </c>
      <c r="C55" s="340"/>
      <c r="D55" s="340"/>
      <c r="E55" s="340"/>
      <c r="F55" s="33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1" t="s">
        <v>0</v>
      </c>
      <c r="B3" s="331"/>
      <c r="C3" s="33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2"/>
      <c r="Z3" s="2"/>
      <c r="AA3" s="2"/>
      <c r="AB3" s="2"/>
      <c r="AC3" s="2"/>
      <c r="AD3" s="1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1" t="s">
        <v>1</v>
      </c>
      <c r="B9" s="141"/>
      <c r="C9" s="141"/>
      <c r="D9" s="1"/>
      <c r="E9" s="332" t="s">
        <v>2</v>
      </c>
      <c r="F9" s="332"/>
      <c r="G9" s="3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2"/>
      <c r="S9" s="3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1"/>
      <c r="B10" s="141"/>
      <c r="C10" s="1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1" t="s">
        <v>4</v>
      </c>
      <c r="B11" s="141"/>
      <c r="C11" s="141"/>
      <c r="D11" s="1"/>
      <c r="E11" s="142">
        <v>3</v>
      </c>
      <c r="F11" s="1"/>
      <c r="G11" s="1"/>
      <c r="H11" s="1"/>
      <c r="I11" s="1"/>
      <c r="J11" s="1"/>
      <c r="K11" s="333" t="s">
        <v>54</v>
      </c>
      <c r="L11" s="333"/>
      <c r="M11" s="143"/>
      <c r="N11" s="1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1"/>
      <c r="B12" s="141"/>
      <c r="C12" s="141"/>
      <c r="D12" s="1"/>
      <c r="E12" s="5"/>
      <c r="F12" s="1"/>
      <c r="G12" s="1"/>
      <c r="H12" s="1"/>
      <c r="I12" s="1"/>
      <c r="J12" s="1"/>
      <c r="K12" s="143"/>
      <c r="L12" s="143"/>
      <c r="M12" s="143"/>
      <c r="N12" s="1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"/>
      <c r="X13" s="1"/>
      <c r="Y13" s="1"/>
    </row>
    <row r="14" spans="1:30" s="3" customFormat="1" ht="27" thickBot="1" x14ac:dyDescent="0.3">
      <c r="A14" s="1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2" t="s">
        <v>8</v>
      </c>
      <c r="C15" s="343"/>
      <c r="D15" s="343"/>
      <c r="E15" s="343"/>
      <c r="F15" s="343"/>
      <c r="G15" s="343"/>
      <c r="H15" s="343"/>
      <c r="I15" s="343"/>
      <c r="J15" s="343"/>
      <c r="K15" s="344"/>
      <c r="L15" s="336" t="s">
        <v>50</v>
      </c>
      <c r="M15" s="337"/>
      <c r="N15" s="337"/>
      <c r="O15" s="337"/>
      <c r="P15" s="337"/>
      <c r="Q15" s="337"/>
      <c r="R15" s="337"/>
      <c r="S15" s="338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9" t="s">
        <v>25</v>
      </c>
      <c r="C36" s="340"/>
      <c r="D36" s="340"/>
      <c r="E36" s="340"/>
      <c r="F36" s="340"/>
      <c r="G36" s="340"/>
      <c r="H36" s="334"/>
      <c r="I36" s="97"/>
      <c r="J36" s="52" t="s">
        <v>26</v>
      </c>
      <c r="K36" s="105"/>
      <c r="L36" s="340" t="s">
        <v>25</v>
      </c>
      <c r="M36" s="340"/>
      <c r="N36" s="340"/>
      <c r="O36" s="340"/>
      <c r="P36" s="334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1"/>
      <c r="K54" s="34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9" t="s">
        <v>8</v>
      </c>
      <c r="C55" s="340"/>
      <c r="D55" s="340"/>
      <c r="E55" s="340"/>
      <c r="F55" s="33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1" t="s">
        <v>0</v>
      </c>
      <c r="B3" s="331"/>
      <c r="C3" s="331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2"/>
      <c r="Z3" s="2"/>
      <c r="AA3" s="2"/>
      <c r="AB3" s="2"/>
      <c r="AC3" s="2"/>
      <c r="AD3" s="1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6" t="s">
        <v>1</v>
      </c>
      <c r="B9" s="146"/>
      <c r="C9" s="146"/>
      <c r="D9" s="1"/>
      <c r="E9" s="332" t="s">
        <v>2</v>
      </c>
      <c r="F9" s="332"/>
      <c r="G9" s="3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2"/>
      <c r="S9" s="3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6"/>
      <c r="B10" s="146"/>
      <c r="C10" s="1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6" t="s">
        <v>4</v>
      </c>
      <c r="B11" s="146"/>
      <c r="C11" s="146"/>
      <c r="D11" s="1"/>
      <c r="E11" s="144">
        <v>3</v>
      </c>
      <c r="F11" s="1"/>
      <c r="G11" s="1"/>
      <c r="H11" s="1"/>
      <c r="I11" s="1"/>
      <c r="J11" s="1"/>
      <c r="K11" s="333" t="s">
        <v>55</v>
      </c>
      <c r="L11" s="333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6"/>
      <c r="B12" s="146"/>
      <c r="C12" s="146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2" t="s">
        <v>8</v>
      </c>
      <c r="C15" s="343"/>
      <c r="D15" s="343"/>
      <c r="E15" s="343"/>
      <c r="F15" s="343"/>
      <c r="G15" s="343"/>
      <c r="H15" s="343"/>
      <c r="I15" s="343"/>
      <c r="J15" s="343"/>
      <c r="K15" s="344"/>
      <c r="L15" s="336" t="s">
        <v>50</v>
      </c>
      <c r="M15" s="337"/>
      <c r="N15" s="337"/>
      <c r="O15" s="337"/>
      <c r="P15" s="337"/>
      <c r="Q15" s="337"/>
      <c r="R15" s="337"/>
      <c r="S15" s="337"/>
      <c r="T15" s="337"/>
      <c r="U15" s="338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9" t="s">
        <v>25</v>
      </c>
      <c r="C36" s="340"/>
      <c r="D36" s="340"/>
      <c r="E36" s="340"/>
      <c r="F36" s="340"/>
      <c r="G36" s="340"/>
      <c r="H36" s="334"/>
      <c r="I36" s="97"/>
      <c r="J36" s="52" t="s">
        <v>26</v>
      </c>
      <c r="K36" s="105"/>
      <c r="L36" s="340" t="s">
        <v>25</v>
      </c>
      <c r="M36" s="340"/>
      <c r="N36" s="340"/>
      <c r="O36" s="340"/>
      <c r="P36" s="334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1"/>
      <c r="K54" s="34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9" t="s">
        <v>8</v>
      </c>
      <c r="C55" s="340"/>
      <c r="D55" s="340"/>
      <c r="E55" s="340"/>
      <c r="F55" s="33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1" t="s">
        <v>0</v>
      </c>
      <c r="B3" s="331"/>
      <c r="C3" s="331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332" t="s">
        <v>2</v>
      </c>
      <c r="F9" s="332"/>
      <c r="G9" s="3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2"/>
      <c r="S9" s="3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3</v>
      </c>
      <c r="F11" s="1"/>
      <c r="G11" s="1"/>
      <c r="H11" s="1"/>
      <c r="I11" s="1"/>
      <c r="J11" s="1"/>
      <c r="K11" s="333" t="s">
        <v>55</v>
      </c>
      <c r="L11" s="333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2" t="s">
        <v>8</v>
      </c>
      <c r="C15" s="343"/>
      <c r="D15" s="343"/>
      <c r="E15" s="343"/>
      <c r="F15" s="343"/>
      <c r="G15" s="343"/>
      <c r="H15" s="343"/>
      <c r="I15" s="343"/>
      <c r="J15" s="343"/>
      <c r="K15" s="344"/>
      <c r="L15" s="336" t="s">
        <v>50</v>
      </c>
      <c r="M15" s="337"/>
      <c r="N15" s="337"/>
      <c r="O15" s="337"/>
      <c r="P15" s="337"/>
      <c r="Q15" s="337"/>
      <c r="R15" s="337"/>
      <c r="S15" s="337"/>
      <c r="T15" s="337"/>
      <c r="U15" s="338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9" t="s">
        <v>25</v>
      </c>
      <c r="C36" s="340"/>
      <c r="D36" s="340"/>
      <c r="E36" s="340"/>
      <c r="F36" s="340"/>
      <c r="G36" s="340"/>
      <c r="H36" s="334"/>
      <c r="I36" s="97"/>
      <c r="J36" s="52" t="s">
        <v>26</v>
      </c>
      <c r="K36" s="105"/>
      <c r="L36" s="340" t="s">
        <v>25</v>
      </c>
      <c r="M36" s="340"/>
      <c r="N36" s="340"/>
      <c r="O36" s="340"/>
      <c r="P36" s="334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1"/>
      <c r="K54" s="34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9" t="s">
        <v>8</v>
      </c>
      <c r="C55" s="340"/>
      <c r="D55" s="340"/>
      <c r="E55" s="340"/>
      <c r="F55" s="33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1" t="s">
        <v>0</v>
      </c>
      <c r="B3" s="331"/>
      <c r="C3" s="331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2"/>
      <c r="Z3" s="2"/>
      <c r="AA3" s="2"/>
      <c r="AB3" s="2"/>
      <c r="AC3" s="2"/>
      <c r="AD3" s="1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2" t="s">
        <v>1</v>
      </c>
      <c r="B9" s="152"/>
      <c r="C9" s="152"/>
      <c r="D9" s="1"/>
      <c r="E9" s="332" t="s">
        <v>2</v>
      </c>
      <c r="F9" s="332"/>
      <c r="G9" s="3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2"/>
      <c r="S9" s="3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2"/>
      <c r="B10" s="152"/>
      <c r="C10" s="1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2" t="s">
        <v>4</v>
      </c>
      <c r="B11" s="152"/>
      <c r="C11" s="152"/>
      <c r="D11" s="1"/>
      <c r="E11" s="150">
        <v>3</v>
      </c>
      <c r="F11" s="1"/>
      <c r="G11" s="1"/>
      <c r="H11" s="1"/>
      <c r="I11" s="1"/>
      <c r="J11" s="1"/>
      <c r="K11" s="333" t="s">
        <v>56</v>
      </c>
      <c r="L11" s="333"/>
      <c r="M11" s="151"/>
      <c r="N11" s="1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2"/>
      <c r="B12" s="152"/>
      <c r="C12" s="152"/>
      <c r="D12" s="1"/>
      <c r="E12" s="5"/>
      <c r="F12" s="1"/>
      <c r="G12" s="1"/>
      <c r="H12" s="1"/>
      <c r="I12" s="1"/>
      <c r="J12" s="1"/>
      <c r="K12" s="151"/>
      <c r="L12" s="151"/>
      <c r="M12" s="151"/>
      <c r="N12" s="1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"/>
      <c r="X13" s="1"/>
      <c r="Y13" s="1"/>
    </row>
    <row r="14" spans="1:30" s="3" customFormat="1" ht="27" thickBot="1" x14ac:dyDescent="0.3">
      <c r="A14" s="1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5" t="s">
        <v>8</v>
      </c>
      <c r="C15" s="346"/>
      <c r="D15" s="346"/>
      <c r="E15" s="346"/>
      <c r="F15" s="346"/>
      <c r="G15" s="346"/>
      <c r="H15" s="346"/>
      <c r="I15" s="347"/>
      <c r="J15" s="348" t="s">
        <v>51</v>
      </c>
      <c r="K15" s="349"/>
      <c r="L15" s="349"/>
      <c r="M15" s="350"/>
      <c r="N15" s="351" t="s">
        <v>50</v>
      </c>
      <c r="O15" s="351"/>
      <c r="P15" s="351"/>
      <c r="Q15" s="351"/>
      <c r="R15" s="351"/>
      <c r="S15" s="351"/>
      <c r="T15" s="351"/>
      <c r="U15" s="352"/>
      <c r="V15" s="12"/>
    </row>
    <row r="16" spans="1:30" ht="39.950000000000003" customHeight="1" x14ac:dyDescent="0.25">
      <c r="A16" s="154" t="s">
        <v>9</v>
      </c>
      <c r="B16" s="163"/>
      <c r="C16" s="15"/>
      <c r="D16" s="19"/>
      <c r="E16" s="15"/>
      <c r="F16" s="15"/>
      <c r="G16" s="15"/>
      <c r="H16" s="15"/>
      <c r="I16" s="164"/>
      <c r="J16" s="14"/>
      <c r="K16" s="15"/>
      <c r="L16" s="19"/>
      <c r="M16" s="164"/>
      <c r="N16" s="165"/>
      <c r="O16" s="1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5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5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5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5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5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5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5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6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6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9" t="s">
        <v>25</v>
      </c>
      <c r="C36" s="340"/>
      <c r="D36" s="340"/>
      <c r="E36" s="340"/>
      <c r="F36" s="340"/>
      <c r="G36" s="340"/>
      <c r="H36" s="334"/>
      <c r="I36" s="97"/>
      <c r="J36" s="52" t="s">
        <v>26</v>
      </c>
      <c r="K36" s="105"/>
      <c r="L36" s="340" t="s">
        <v>25</v>
      </c>
      <c r="M36" s="340"/>
      <c r="N36" s="340"/>
      <c r="O36" s="340"/>
      <c r="P36" s="334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1"/>
      <c r="K54" s="34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9" t="s">
        <v>8</v>
      </c>
      <c r="C55" s="340"/>
      <c r="D55" s="340"/>
      <c r="E55" s="340"/>
      <c r="F55" s="33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I15"/>
    <mergeCell ref="J15:M15"/>
    <mergeCell ref="N15:U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1" t="s">
        <v>0</v>
      </c>
      <c r="B3" s="331"/>
      <c r="C3" s="331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332" t="s">
        <v>2</v>
      </c>
      <c r="F9" s="332"/>
      <c r="G9" s="3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2"/>
      <c r="S9" s="3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3</v>
      </c>
      <c r="F11" s="1"/>
      <c r="G11" s="1"/>
      <c r="H11" s="1"/>
      <c r="I11" s="1"/>
      <c r="J11" s="1"/>
      <c r="K11" s="333" t="s">
        <v>57</v>
      </c>
      <c r="L11" s="333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5" t="s">
        <v>8</v>
      </c>
      <c r="C15" s="346"/>
      <c r="D15" s="346"/>
      <c r="E15" s="346"/>
      <c r="F15" s="346"/>
      <c r="G15" s="346"/>
      <c r="H15" s="346"/>
      <c r="I15" s="346"/>
      <c r="J15" s="347"/>
      <c r="K15" s="348" t="s">
        <v>51</v>
      </c>
      <c r="L15" s="349"/>
      <c r="M15" s="349"/>
      <c r="N15" s="350"/>
      <c r="O15" s="353" t="s">
        <v>50</v>
      </c>
      <c r="P15" s="351"/>
      <c r="Q15" s="351"/>
      <c r="R15" s="351"/>
      <c r="S15" s="351"/>
      <c r="T15" s="351"/>
      <c r="U15" s="351"/>
      <c r="V15" s="351"/>
      <c r="W15" s="352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57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5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5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5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0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61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62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9" t="s">
        <v>25</v>
      </c>
      <c r="C36" s="340"/>
      <c r="D36" s="340"/>
      <c r="E36" s="340"/>
      <c r="F36" s="340"/>
      <c r="G36" s="340"/>
      <c r="H36" s="334"/>
      <c r="I36" s="97"/>
      <c r="J36" s="52" t="s">
        <v>26</v>
      </c>
      <c r="K36" s="105"/>
      <c r="L36" s="340" t="s">
        <v>25</v>
      </c>
      <c r="M36" s="340"/>
      <c r="N36" s="340"/>
      <c r="O36" s="340"/>
      <c r="P36" s="334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1"/>
      <c r="K54" s="34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9" t="s">
        <v>8</v>
      </c>
      <c r="C55" s="340"/>
      <c r="D55" s="340"/>
      <c r="E55" s="340"/>
      <c r="F55" s="33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15:J15"/>
    <mergeCell ref="R9:S9"/>
    <mergeCell ref="K11:L11"/>
    <mergeCell ref="K15:N15"/>
    <mergeCell ref="O15:W15"/>
    <mergeCell ref="B36:H36"/>
    <mergeCell ref="L36:P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31" t="s">
        <v>0</v>
      </c>
      <c r="B3" s="331"/>
      <c r="C3" s="33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1" t="s">
        <v>1</v>
      </c>
      <c r="B9" s="171"/>
      <c r="C9" s="171"/>
      <c r="D9" s="1"/>
      <c r="E9" s="332" t="s">
        <v>2</v>
      </c>
      <c r="F9" s="332"/>
      <c r="G9" s="33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2"/>
      <c r="S9" s="33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1" t="s">
        <v>4</v>
      </c>
      <c r="B11" s="171"/>
      <c r="C11" s="171"/>
      <c r="D11" s="1"/>
      <c r="E11" s="169">
        <v>3</v>
      </c>
      <c r="F11" s="1"/>
      <c r="G11" s="1"/>
      <c r="H11" s="1"/>
      <c r="I11" s="1"/>
      <c r="J11" s="1"/>
      <c r="K11" s="333" t="s">
        <v>58</v>
      </c>
      <c r="L11" s="333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5" t="s">
        <v>8</v>
      </c>
      <c r="C15" s="346"/>
      <c r="D15" s="346"/>
      <c r="E15" s="346"/>
      <c r="F15" s="346"/>
      <c r="G15" s="346"/>
      <c r="H15" s="346"/>
      <c r="I15" s="346"/>
      <c r="J15" s="347"/>
      <c r="K15" s="348" t="s">
        <v>51</v>
      </c>
      <c r="L15" s="349"/>
      <c r="M15" s="349"/>
      <c r="N15" s="350"/>
      <c r="O15" s="353" t="s">
        <v>50</v>
      </c>
      <c r="P15" s="351"/>
      <c r="Q15" s="351"/>
      <c r="R15" s="351"/>
      <c r="S15" s="351"/>
      <c r="T15" s="351"/>
      <c r="U15" s="351"/>
      <c r="V15" s="351"/>
      <c r="W15" s="352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57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56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58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0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9" t="s">
        <v>25</v>
      </c>
      <c r="C36" s="340"/>
      <c r="D36" s="340"/>
      <c r="E36" s="340"/>
      <c r="F36" s="340"/>
      <c r="G36" s="340"/>
      <c r="H36" s="334"/>
      <c r="I36" s="97"/>
      <c r="J36" s="52" t="s">
        <v>26</v>
      </c>
      <c r="K36" s="105"/>
      <c r="L36" s="340" t="s">
        <v>25</v>
      </c>
      <c r="M36" s="340"/>
      <c r="N36" s="340"/>
      <c r="O36" s="340"/>
      <c r="P36" s="334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1"/>
      <c r="K54" s="341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9" t="s">
        <v>8</v>
      </c>
      <c r="C55" s="340"/>
      <c r="D55" s="340"/>
      <c r="E55" s="340"/>
      <c r="F55" s="334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Rangos con nombre</vt:lpstr>
      </vt:variant>
      <vt:variant>
        <vt:i4>3</vt:i4>
      </vt:variant>
    </vt:vector>
  </HeadingPairs>
  <TitlesOfParts>
    <vt:vector size="29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23 (2)</vt:lpstr>
      <vt:lpstr>SEM 24</vt:lpstr>
      <vt:lpstr>IMPRIMIR</vt:lpstr>
      <vt:lpstr>IMPRIMIR!Área_de_impresión</vt:lpstr>
      <vt:lpstr>'SEM 23 (2)'!Área_de_impresión</vt:lpstr>
      <vt:lpstr>'SEM 24'!Área_de_impresión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2021-10-27T00:04:26Z</cp:lastPrinted>
  <dcterms:created xsi:type="dcterms:W3CDTF">2021-03-04T08:17:33Z</dcterms:created>
  <dcterms:modified xsi:type="dcterms:W3CDTF">2021-10-30T03:22:26Z</dcterms:modified>
</cp:coreProperties>
</file>