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3\pesajes\liquidador sem-32\"/>
    </mc:Choice>
  </mc:AlternateContent>
  <bookViews>
    <workbookView xWindow="0" yWindow="0" windowWidth="20490" windowHeight="7545" tabRatio="742" firstSheet="26" activeTab="34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SEM 20" sheetId="24" r:id="rId20"/>
    <sheet name="SEM 21" sheetId="25" r:id="rId21"/>
    <sheet name="SEM 22" sheetId="27" r:id="rId22"/>
    <sheet name="SEM 23" sheetId="28" r:id="rId23"/>
    <sheet name="SEM 23 (2)" sheetId="29" r:id="rId24"/>
    <sheet name="SEM 24" sheetId="30" r:id="rId25"/>
    <sheet name="SEM 25" sheetId="31" r:id="rId26"/>
    <sheet name="SEM 26" sheetId="32" r:id="rId27"/>
    <sheet name="SEM 27" sheetId="35" r:id="rId28"/>
    <sheet name="SEM 28" sheetId="37" r:id="rId29"/>
    <sheet name="SEM 29" sheetId="38" r:id="rId30"/>
    <sheet name="SEM 30" sheetId="39" r:id="rId31"/>
    <sheet name="SEM 31" sheetId="40" r:id="rId32"/>
    <sheet name="SEM 32" sheetId="41" r:id="rId33"/>
    <sheet name="SEM 33" sheetId="42" r:id="rId34"/>
    <sheet name="IMPRIMIR" sheetId="2" r:id="rId35"/>
    <sheet name="Hoja1" sheetId="36" r:id="rId36"/>
    <sheet name="Calcio" sheetId="34" r:id="rId37"/>
    <sheet name="Carbonato de calcio" sheetId="33" r:id="rId38"/>
  </sheets>
  <definedNames>
    <definedName name="_xlnm.Print_Area" localSheetId="37">'Carbonato de calcio'!$A$1:$D$10</definedName>
    <definedName name="_xlnm.Print_Area" localSheetId="34">IMPRIMIR!$A$1:$V$44</definedName>
    <definedName name="_xlnm.Print_Area" localSheetId="23">'SEM 23 (2)'!$A$1:$W$70</definedName>
    <definedName name="_xlnm.Print_Area" localSheetId="24">'SEM 24'!$A$1:$W$70</definedName>
    <definedName name="_xlnm.Print_Area" localSheetId="25">'SEM 25'!$A$1:$W$70</definedName>
    <definedName name="_xlnm.Print_Area" localSheetId="26">'SEM 26'!$A$1:$W$70</definedName>
    <definedName name="_xlnm.Print_Area" localSheetId="27">'SEM 27'!$A$1:$W$70</definedName>
    <definedName name="_xlnm.Print_Area" localSheetId="28">'SEM 28'!$A$1:$W$70</definedName>
    <definedName name="_xlnm.Print_Area" localSheetId="29">'SEM 29'!$A$1:$W$70</definedName>
    <definedName name="_xlnm.Print_Area" localSheetId="30">'SEM 30'!$A$1:$W$70</definedName>
    <definedName name="_xlnm.Print_Area" localSheetId="31">'SEM 31'!$A$1:$W$70</definedName>
    <definedName name="_xlnm.Print_Area" localSheetId="32">'SEM 32'!$A$1:$W$70</definedName>
    <definedName name="_xlnm.Print_Area" localSheetId="33">'SEM 33'!$A$1:$W$70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2" l="1"/>
  <c r="H40" i="2"/>
  <c r="H38" i="2" l="1"/>
  <c r="H39" i="2"/>
  <c r="H37" i="2" l="1"/>
  <c r="S68" i="42" l="1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R49" i="42"/>
  <c r="Q49" i="42"/>
  <c r="P49" i="42"/>
  <c r="O49" i="42"/>
  <c r="N49" i="42"/>
  <c r="M49" i="42"/>
  <c r="S28" i="42" l="1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S69" i="42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T67" i="42"/>
  <c r="S65" i="42"/>
  <c r="S70" i="42" s="1"/>
  <c r="R65" i="42"/>
  <c r="R70" i="42" s="1"/>
  <c r="Q65" i="42"/>
  <c r="Q70" i="42" s="1"/>
  <c r="P65" i="42"/>
  <c r="P70" i="42" s="1"/>
  <c r="O65" i="42"/>
  <c r="O70" i="42" s="1"/>
  <c r="N65" i="42"/>
  <c r="N70" i="42" s="1"/>
  <c r="M65" i="42"/>
  <c r="M70" i="42" s="1"/>
  <c r="L65" i="42"/>
  <c r="L70" i="42" s="1"/>
  <c r="K65" i="42"/>
  <c r="K70" i="42" s="1"/>
  <c r="J65" i="42"/>
  <c r="J70" i="42" s="1"/>
  <c r="I65" i="42"/>
  <c r="I70" i="42" s="1"/>
  <c r="H65" i="42"/>
  <c r="H70" i="42" s="1"/>
  <c r="G65" i="42"/>
  <c r="G70" i="42" s="1"/>
  <c r="F65" i="42"/>
  <c r="F70" i="42" s="1"/>
  <c r="E65" i="42"/>
  <c r="E70" i="42" s="1"/>
  <c r="D65" i="42"/>
  <c r="D70" i="42" s="1"/>
  <c r="C65" i="42"/>
  <c r="C70" i="42" s="1"/>
  <c r="B65" i="42"/>
  <c r="B70" i="42" s="1"/>
  <c r="T64" i="42"/>
  <c r="T63" i="42"/>
  <c r="T62" i="42"/>
  <c r="T61" i="42"/>
  <c r="T60" i="42"/>
  <c r="T59" i="42"/>
  <c r="T58" i="42"/>
  <c r="I51" i="42"/>
  <c r="H51" i="42"/>
  <c r="R50" i="42"/>
  <c r="Q50" i="42"/>
  <c r="P50" i="42"/>
  <c r="O50" i="42"/>
  <c r="N50" i="42"/>
  <c r="M50" i="42"/>
  <c r="I50" i="42"/>
  <c r="H50" i="42"/>
  <c r="G50" i="42"/>
  <c r="F50" i="42"/>
  <c r="E50" i="42"/>
  <c r="D50" i="42"/>
  <c r="C50" i="42"/>
  <c r="B50" i="42"/>
  <c r="I49" i="42"/>
  <c r="H49" i="42"/>
  <c r="G49" i="42"/>
  <c r="F49" i="42"/>
  <c r="E49" i="42"/>
  <c r="D49" i="42"/>
  <c r="C49" i="42"/>
  <c r="B49" i="42"/>
  <c r="S48" i="42"/>
  <c r="J48" i="42"/>
  <c r="R46" i="42"/>
  <c r="R51" i="42" s="1"/>
  <c r="Q46" i="42"/>
  <c r="Q51" i="42" s="1"/>
  <c r="P46" i="42"/>
  <c r="P51" i="42" s="1"/>
  <c r="O46" i="42"/>
  <c r="O51" i="42" s="1"/>
  <c r="N46" i="42"/>
  <c r="N51" i="42" s="1"/>
  <c r="M46" i="42"/>
  <c r="M51" i="42" s="1"/>
  <c r="I46" i="42"/>
  <c r="H46" i="42"/>
  <c r="G46" i="42"/>
  <c r="G51" i="42" s="1"/>
  <c r="F46" i="42"/>
  <c r="F51" i="42" s="1"/>
  <c r="E46" i="42"/>
  <c r="E51" i="42" s="1"/>
  <c r="D46" i="42"/>
  <c r="D51" i="42" s="1"/>
  <c r="C46" i="42"/>
  <c r="C51" i="42" s="1"/>
  <c r="B46" i="42"/>
  <c r="B51" i="42" s="1"/>
  <c r="S45" i="42"/>
  <c r="J45" i="42"/>
  <c r="S44" i="42"/>
  <c r="J44" i="42"/>
  <c r="S43" i="42"/>
  <c r="J43" i="42"/>
  <c r="S42" i="42"/>
  <c r="J42" i="42"/>
  <c r="S41" i="42"/>
  <c r="J41" i="42"/>
  <c r="S40" i="42"/>
  <c r="J40" i="42"/>
  <c r="S39" i="42"/>
  <c r="J3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T27" i="42"/>
  <c r="S25" i="42"/>
  <c r="S30" i="42" s="1"/>
  <c r="R25" i="42"/>
  <c r="R30" i="42" s="1"/>
  <c r="Q25" i="42"/>
  <c r="Q30" i="42" s="1"/>
  <c r="P25" i="42"/>
  <c r="P30" i="42" s="1"/>
  <c r="O25" i="42"/>
  <c r="O30" i="42" s="1"/>
  <c r="N25" i="42"/>
  <c r="N30" i="42" s="1"/>
  <c r="M25" i="42"/>
  <c r="M30" i="42" s="1"/>
  <c r="L25" i="42"/>
  <c r="L30" i="42" s="1"/>
  <c r="K25" i="42"/>
  <c r="K30" i="42" s="1"/>
  <c r="J25" i="42"/>
  <c r="J30" i="42" s="1"/>
  <c r="I25" i="42"/>
  <c r="I30" i="42" s="1"/>
  <c r="H25" i="42"/>
  <c r="H30" i="42" s="1"/>
  <c r="G25" i="42"/>
  <c r="G30" i="42" s="1"/>
  <c r="F25" i="42"/>
  <c r="F30" i="42" s="1"/>
  <c r="E25" i="42"/>
  <c r="E30" i="42" s="1"/>
  <c r="D25" i="42"/>
  <c r="D30" i="42" s="1"/>
  <c r="C25" i="42"/>
  <c r="C30" i="42" s="1"/>
  <c r="B25" i="42"/>
  <c r="B30" i="42" s="1"/>
  <c r="T24" i="42"/>
  <c r="T23" i="42"/>
  <c r="T22" i="42"/>
  <c r="T21" i="42"/>
  <c r="T20" i="42"/>
  <c r="T19" i="42"/>
  <c r="T18" i="42"/>
  <c r="T65" i="42" l="1"/>
  <c r="T66" i="42" s="1"/>
  <c r="S46" i="42"/>
  <c r="T25" i="42"/>
  <c r="J46" i="42"/>
  <c r="T68" i="42" l="1"/>
  <c r="T26" i="42"/>
  <c r="U27" i="42"/>
  <c r="S47" i="42"/>
  <c r="S49" i="42"/>
  <c r="J47" i="42"/>
  <c r="J49" i="42"/>
  <c r="S69" i="41" l="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T67" i="41"/>
  <c r="S65" i="41"/>
  <c r="S70" i="41" s="1"/>
  <c r="R65" i="41"/>
  <c r="R70" i="41" s="1"/>
  <c r="Q65" i="41"/>
  <c r="Q70" i="41" s="1"/>
  <c r="P65" i="41"/>
  <c r="P70" i="41" s="1"/>
  <c r="O65" i="41"/>
  <c r="O70" i="41" s="1"/>
  <c r="N65" i="41"/>
  <c r="N70" i="41" s="1"/>
  <c r="M65" i="41"/>
  <c r="M70" i="41" s="1"/>
  <c r="L65" i="41"/>
  <c r="L70" i="41" s="1"/>
  <c r="K65" i="41"/>
  <c r="K70" i="41" s="1"/>
  <c r="J65" i="41"/>
  <c r="J70" i="41" s="1"/>
  <c r="I65" i="41"/>
  <c r="I70" i="41" s="1"/>
  <c r="H65" i="41"/>
  <c r="H70" i="41" s="1"/>
  <c r="G65" i="41"/>
  <c r="G70" i="41" s="1"/>
  <c r="F65" i="41"/>
  <c r="F70" i="41" s="1"/>
  <c r="E65" i="41"/>
  <c r="E70" i="41" s="1"/>
  <c r="D65" i="41"/>
  <c r="D70" i="41" s="1"/>
  <c r="C65" i="41"/>
  <c r="C70" i="41" s="1"/>
  <c r="B65" i="41"/>
  <c r="B70" i="41" s="1"/>
  <c r="T64" i="41"/>
  <c r="T63" i="41"/>
  <c r="T62" i="41"/>
  <c r="T61" i="41"/>
  <c r="T60" i="41"/>
  <c r="T59" i="41"/>
  <c r="T58" i="41"/>
  <c r="R50" i="41"/>
  <c r="Q50" i="41"/>
  <c r="P50" i="41"/>
  <c r="O50" i="41"/>
  <c r="N50" i="41"/>
  <c r="M50" i="41"/>
  <c r="I50" i="41"/>
  <c r="H50" i="41"/>
  <c r="G50" i="41"/>
  <c r="F50" i="41"/>
  <c r="E50" i="41"/>
  <c r="D50" i="41"/>
  <c r="C50" i="41"/>
  <c r="B50" i="41"/>
  <c r="R49" i="41"/>
  <c r="Q49" i="41"/>
  <c r="P49" i="41"/>
  <c r="O49" i="41"/>
  <c r="N49" i="41"/>
  <c r="M49" i="41"/>
  <c r="I49" i="41"/>
  <c r="H49" i="41"/>
  <c r="G49" i="41"/>
  <c r="F49" i="41"/>
  <c r="E49" i="41"/>
  <c r="D49" i="41"/>
  <c r="C49" i="41"/>
  <c r="B49" i="41"/>
  <c r="S48" i="41"/>
  <c r="J48" i="41"/>
  <c r="R46" i="41"/>
  <c r="R51" i="41" s="1"/>
  <c r="Q46" i="41"/>
  <c r="Q51" i="41" s="1"/>
  <c r="P46" i="41"/>
  <c r="P51" i="41" s="1"/>
  <c r="O46" i="41"/>
  <c r="O51" i="41" s="1"/>
  <c r="N46" i="41"/>
  <c r="M46" i="41"/>
  <c r="M51" i="41" s="1"/>
  <c r="I46" i="41"/>
  <c r="I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S45" i="41"/>
  <c r="J45" i="41"/>
  <c r="S44" i="41"/>
  <c r="J44" i="41"/>
  <c r="S43" i="41"/>
  <c r="J43" i="41"/>
  <c r="S42" i="41"/>
  <c r="J42" i="41"/>
  <c r="S41" i="41"/>
  <c r="J41" i="41"/>
  <c r="S40" i="41"/>
  <c r="J40" i="41"/>
  <c r="S39" i="41"/>
  <c r="J3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T27" i="41"/>
  <c r="S25" i="41"/>
  <c r="S30" i="41" s="1"/>
  <c r="R25" i="41"/>
  <c r="R30" i="41" s="1"/>
  <c r="Q25" i="41"/>
  <c r="Q30" i="41" s="1"/>
  <c r="P25" i="41"/>
  <c r="P30" i="41" s="1"/>
  <c r="O25" i="41"/>
  <c r="O30" i="41" s="1"/>
  <c r="N25" i="41"/>
  <c r="N30" i="41" s="1"/>
  <c r="M25" i="41"/>
  <c r="M30" i="41" s="1"/>
  <c r="L25" i="41"/>
  <c r="L30" i="41" s="1"/>
  <c r="K25" i="41"/>
  <c r="K30" i="41" s="1"/>
  <c r="J25" i="41"/>
  <c r="J30" i="41" s="1"/>
  <c r="I25" i="41"/>
  <c r="I30" i="41" s="1"/>
  <c r="H25" i="41"/>
  <c r="H30" i="41" s="1"/>
  <c r="G25" i="41"/>
  <c r="G30" i="41" s="1"/>
  <c r="F25" i="41"/>
  <c r="F30" i="41" s="1"/>
  <c r="E25" i="41"/>
  <c r="E30" i="41" s="1"/>
  <c r="D25" i="41"/>
  <c r="D30" i="41" s="1"/>
  <c r="C25" i="41"/>
  <c r="C30" i="41" s="1"/>
  <c r="B25" i="41"/>
  <c r="B30" i="41" s="1"/>
  <c r="T24" i="41"/>
  <c r="T23" i="41"/>
  <c r="T22" i="41"/>
  <c r="T21" i="41"/>
  <c r="T20" i="41"/>
  <c r="T19" i="41"/>
  <c r="T18" i="41"/>
  <c r="S46" i="41" l="1"/>
  <c r="S47" i="41" s="1"/>
  <c r="N51" i="41"/>
  <c r="T25" i="41"/>
  <c r="J46" i="41"/>
  <c r="T65" i="41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S49" i="41" l="1"/>
  <c r="T66" i="41"/>
  <c r="T68" i="41"/>
  <c r="T26" i="41"/>
  <c r="U27" i="41"/>
  <c r="J47" i="41"/>
  <c r="J49" i="41"/>
  <c r="S69" i="40"/>
  <c r="R69" i="40"/>
  <c r="Q69" i="40"/>
  <c r="P69" i="40"/>
  <c r="O69" i="40"/>
  <c r="N69" i="40"/>
  <c r="M69" i="40"/>
  <c r="L69" i="40"/>
  <c r="K69" i="40"/>
  <c r="J69" i="40"/>
  <c r="I69" i="40"/>
  <c r="H69" i="40"/>
  <c r="G69" i="40"/>
  <c r="F69" i="40"/>
  <c r="E69" i="40"/>
  <c r="D69" i="40"/>
  <c r="C69" i="40"/>
  <c r="B69" i="40"/>
  <c r="S68" i="40"/>
  <c r="R68" i="40"/>
  <c r="Q68" i="40"/>
  <c r="P68" i="40"/>
  <c r="O68" i="40"/>
  <c r="N68" i="40"/>
  <c r="M68" i="40"/>
  <c r="L68" i="40"/>
  <c r="K68" i="40"/>
  <c r="J68" i="40"/>
  <c r="I68" i="40"/>
  <c r="H68" i="40"/>
  <c r="G68" i="40"/>
  <c r="F68" i="40"/>
  <c r="E68" i="40"/>
  <c r="D68" i="40"/>
  <c r="C68" i="40"/>
  <c r="B68" i="40"/>
  <c r="T67" i="40"/>
  <c r="S65" i="40"/>
  <c r="S70" i="40" s="1"/>
  <c r="R65" i="40"/>
  <c r="R70" i="40" s="1"/>
  <c r="Q65" i="40"/>
  <c r="Q70" i="40" s="1"/>
  <c r="P65" i="40"/>
  <c r="P70" i="40" s="1"/>
  <c r="O65" i="40"/>
  <c r="O70" i="40" s="1"/>
  <c r="N65" i="40"/>
  <c r="N70" i="40" s="1"/>
  <c r="M65" i="40"/>
  <c r="M70" i="40" s="1"/>
  <c r="L65" i="40"/>
  <c r="L70" i="40" s="1"/>
  <c r="K65" i="40"/>
  <c r="K70" i="40" s="1"/>
  <c r="J65" i="40"/>
  <c r="J70" i="40" s="1"/>
  <c r="I65" i="40"/>
  <c r="I70" i="40" s="1"/>
  <c r="H65" i="40"/>
  <c r="H70" i="40" s="1"/>
  <c r="G65" i="40"/>
  <c r="G70" i="40" s="1"/>
  <c r="F65" i="40"/>
  <c r="F70" i="40" s="1"/>
  <c r="E65" i="40"/>
  <c r="E70" i="40" s="1"/>
  <c r="D65" i="40"/>
  <c r="D70" i="40" s="1"/>
  <c r="C65" i="40"/>
  <c r="C70" i="40" s="1"/>
  <c r="B65" i="40"/>
  <c r="B70" i="40" s="1"/>
  <c r="T64" i="40"/>
  <c r="T63" i="40"/>
  <c r="T62" i="40"/>
  <c r="T61" i="40"/>
  <c r="T60" i="40"/>
  <c r="T59" i="40"/>
  <c r="T58" i="40"/>
  <c r="I51" i="40"/>
  <c r="H51" i="40"/>
  <c r="R50" i="40"/>
  <c r="Q50" i="40"/>
  <c r="P50" i="40"/>
  <c r="O50" i="40"/>
  <c r="N50" i="40"/>
  <c r="M50" i="40"/>
  <c r="I50" i="40"/>
  <c r="H50" i="40"/>
  <c r="G50" i="40"/>
  <c r="F50" i="40"/>
  <c r="E50" i="40"/>
  <c r="D50" i="40"/>
  <c r="C50" i="40"/>
  <c r="B50" i="40"/>
  <c r="R49" i="40"/>
  <c r="Q49" i="40"/>
  <c r="P49" i="40"/>
  <c r="O49" i="40"/>
  <c r="N49" i="40"/>
  <c r="M49" i="40"/>
  <c r="I49" i="40"/>
  <c r="H49" i="40"/>
  <c r="G49" i="40"/>
  <c r="F49" i="40"/>
  <c r="E49" i="40"/>
  <c r="D49" i="40"/>
  <c r="C49" i="40"/>
  <c r="B49" i="40"/>
  <c r="S48" i="40"/>
  <c r="J48" i="40"/>
  <c r="R46" i="40"/>
  <c r="R51" i="40" s="1"/>
  <c r="Q46" i="40"/>
  <c r="Q51" i="40" s="1"/>
  <c r="P46" i="40"/>
  <c r="P51" i="40" s="1"/>
  <c r="O46" i="40"/>
  <c r="O51" i="40" s="1"/>
  <c r="N46" i="40"/>
  <c r="N51" i="40" s="1"/>
  <c r="M46" i="40"/>
  <c r="M51" i="40" s="1"/>
  <c r="I46" i="40"/>
  <c r="H46" i="40"/>
  <c r="G46" i="40"/>
  <c r="G51" i="40" s="1"/>
  <c r="F46" i="40"/>
  <c r="F51" i="40" s="1"/>
  <c r="E46" i="40"/>
  <c r="E51" i="40" s="1"/>
  <c r="D46" i="40"/>
  <c r="D51" i="40" s="1"/>
  <c r="C46" i="40"/>
  <c r="C51" i="40" s="1"/>
  <c r="B46" i="40"/>
  <c r="B51" i="40" s="1"/>
  <c r="S45" i="40"/>
  <c r="J45" i="40"/>
  <c r="S44" i="40"/>
  <c r="J44" i="40"/>
  <c r="S43" i="40"/>
  <c r="J43" i="40"/>
  <c r="S42" i="40"/>
  <c r="J42" i="40"/>
  <c r="S41" i="40"/>
  <c r="J41" i="40"/>
  <c r="S40" i="40"/>
  <c r="J40" i="40"/>
  <c r="S39" i="40"/>
  <c r="J39" i="40"/>
  <c r="S29" i="40"/>
  <c r="R29" i="40"/>
  <c r="Q29" i="40"/>
  <c r="P29" i="40"/>
  <c r="O29" i="40"/>
  <c r="N29" i="40"/>
  <c r="M29" i="40"/>
  <c r="L29" i="40"/>
  <c r="K29" i="40"/>
  <c r="J29" i="40"/>
  <c r="I29" i="40"/>
  <c r="H29" i="40"/>
  <c r="G29" i="40"/>
  <c r="F29" i="40"/>
  <c r="E29" i="40"/>
  <c r="D29" i="40"/>
  <c r="C29" i="40"/>
  <c r="B29" i="40"/>
  <c r="S28" i="40"/>
  <c r="R28" i="40"/>
  <c r="Q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B28" i="40"/>
  <c r="T27" i="40"/>
  <c r="S25" i="40"/>
  <c r="S30" i="40" s="1"/>
  <c r="R25" i="40"/>
  <c r="R30" i="40" s="1"/>
  <c r="Q25" i="40"/>
  <c r="Q30" i="40" s="1"/>
  <c r="P25" i="40"/>
  <c r="P30" i="40" s="1"/>
  <c r="O25" i="40"/>
  <c r="O30" i="40" s="1"/>
  <c r="N25" i="40"/>
  <c r="N30" i="40" s="1"/>
  <c r="M25" i="40"/>
  <c r="M30" i="40" s="1"/>
  <c r="L25" i="40"/>
  <c r="L30" i="40" s="1"/>
  <c r="K25" i="40"/>
  <c r="K30" i="40" s="1"/>
  <c r="J25" i="40"/>
  <c r="J30" i="40" s="1"/>
  <c r="I25" i="40"/>
  <c r="I30" i="40" s="1"/>
  <c r="H25" i="40"/>
  <c r="H30" i="40" s="1"/>
  <c r="G25" i="40"/>
  <c r="G30" i="40" s="1"/>
  <c r="F25" i="40"/>
  <c r="F30" i="40" s="1"/>
  <c r="E25" i="40"/>
  <c r="E30" i="40" s="1"/>
  <c r="D25" i="40"/>
  <c r="D30" i="40" s="1"/>
  <c r="C25" i="40"/>
  <c r="C30" i="40" s="1"/>
  <c r="B25" i="40"/>
  <c r="B30" i="40" s="1"/>
  <c r="T24" i="40"/>
  <c r="T23" i="40"/>
  <c r="T22" i="40"/>
  <c r="T21" i="40"/>
  <c r="T20" i="40"/>
  <c r="T19" i="40"/>
  <c r="T18" i="40"/>
  <c r="T25" i="40" l="1"/>
  <c r="S46" i="40"/>
  <c r="J46" i="40"/>
  <c r="T65" i="40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R49" i="39"/>
  <c r="Q49" i="39"/>
  <c r="P49" i="39"/>
  <c r="O49" i="39"/>
  <c r="N49" i="39"/>
  <c r="M49" i="39"/>
  <c r="U27" i="40" l="1"/>
  <c r="T26" i="40"/>
  <c r="T66" i="40"/>
  <c r="T68" i="40"/>
  <c r="J47" i="40"/>
  <c r="J49" i="40"/>
  <c r="S47" i="40"/>
  <c r="S49" i="40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B28" i="39"/>
  <c r="S69" i="39" l="1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R50" i="39"/>
  <c r="Q50" i="39"/>
  <c r="P50" i="39"/>
  <c r="O50" i="39"/>
  <c r="N50" i="39"/>
  <c r="M50" i="39"/>
  <c r="I50" i="39"/>
  <c r="H50" i="39"/>
  <c r="G50" i="39"/>
  <c r="F50" i="39"/>
  <c r="E50" i="39"/>
  <c r="D50" i="39"/>
  <c r="C50" i="39"/>
  <c r="B50" i="39"/>
  <c r="I49" i="39"/>
  <c r="H49" i="39"/>
  <c r="G49" i="39"/>
  <c r="F49" i="39"/>
  <c r="E49" i="39"/>
  <c r="D49" i="39"/>
  <c r="C49" i="39"/>
  <c r="B49" i="39"/>
  <c r="S48" i="39"/>
  <c r="J48" i="39"/>
  <c r="R46" i="39"/>
  <c r="R51" i="39" s="1"/>
  <c r="Q46" i="39"/>
  <c r="Q51" i="39" s="1"/>
  <c r="P46" i="39"/>
  <c r="P51" i="39" s="1"/>
  <c r="O46" i="39"/>
  <c r="O51" i="39" s="1"/>
  <c r="N46" i="39"/>
  <c r="M46" i="39"/>
  <c r="M51" i="39" s="1"/>
  <c r="I46" i="39"/>
  <c r="I51" i="39" s="1"/>
  <c r="H46" i="39"/>
  <c r="H51" i="39" s="1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S45" i="39"/>
  <c r="J45" i="39"/>
  <c r="S44" i="39"/>
  <c r="J44" i="39"/>
  <c r="S43" i="39"/>
  <c r="J43" i="39"/>
  <c r="S42" i="39"/>
  <c r="J42" i="39"/>
  <c r="S41" i="39"/>
  <c r="J41" i="39"/>
  <c r="S40" i="39"/>
  <c r="J40" i="39"/>
  <c r="S39" i="39"/>
  <c r="J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S46" i="39" l="1"/>
  <c r="S47" i="39" s="1"/>
  <c r="J46" i="39"/>
  <c r="J49" i="39" s="1"/>
  <c r="B51" i="39"/>
  <c r="N51" i="39"/>
  <c r="T25" i="39"/>
  <c r="T65" i="39"/>
  <c r="R49" i="38"/>
  <c r="Q49" i="38"/>
  <c r="P49" i="38"/>
  <c r="O49" i="38"/>
  <c r="N49" i="38"/>
  <c r="M4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S49" i="39" l="1"/>
  <c r="J47" i="39"/>
  <c r="T68" i="39"/>
  <c r="T66" i="39"/>
  <c r="T26" i="39"/>
  <c r="U27" i="39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D70" i="38" s="1"/>
  <c r="C65" i="38"/>
  <c r="C70" i="38" s="1"/>
  <c r="B65" i="38"/>
  <c r="B70" i="38" s="1"/>
  <c r="T64" i="38"/>
  <c r="T63" i="38"/>
  <c r="T62" i="38"/>
  <c r="T61" i="38"/>
  <c r="T60" i="38"/>
  <c r="T59" i="38"/>
  <c r="T58" i="38"/>
  <c r="I51" i="38"/>
  <c r="H51" i="38"/>
  <c r="R50" i="38"/>
  <c r="Q50" i="38"/>
  <c r="P50" i="38"/>
  <c r="O50" i="38"/>
  <c r="N50" i="38"/>
  <c r="M50" i="38"/>
  <c r="I50" i="38"/>
  <c r="H50" i="38"/>
  <c r="G50" i="38"/>
  <c r="F50" i="38"/>
  <c r="E50" i="38"/>
  <c r="D50" i="38"/>
  <c r="C50" i="38"/>
  <c r="B50" i="38"/>
  <c r="I49" i="38"/>
  <c r="H49" i="38"/>
  <c r="G49" i="38"/>
  <c r="F49" i="38"/>
  <c r="E49" i="38"/>
  <c r="D49" i="38"/>
  <c r="C49" i="38"/>
  <c r="B49" i="38"/>
  <c r="S48" i="38"/>
  <c r="J48" i="38"/>
  <c r="R46" i="38"/>
  <c r="R51" i="38" s="1"/>
  <c r="Q46" i="38"/>
  <c r="Q51" i="38" s="1"/>
  <c r="P46" i="38"/>
  <c r="P51" i="38" s="1"/>
  <c r="O46" i="38"/>
  <c r="O51" i="38" s="1"/>
  <c r="N46" i="38"/>
  <c r="N51" i="38" s="1"/>
  <c r="M46" i="38"/>
  <c r="M51" i="38" s="1"/>
  <c r="I46" i="38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S45" i="38"/>
  <c r="J45" i="38"/>
  <c r="S44" i="38"/>
  <c r="J44" i="38"/>
  <c r="S43" i="38"/>
  <c r="J43" i="38"/>
  <c r="S42" i="38"/>
  <c r="J42" i="38"/>
  <c r="S41" i="38"/>
  <c r="J41" i="38"/>
  <c r="S40" i="38"/>
  <c r="J40" i="38"/>
  <c r="S39" i="38"/>
  <c r="J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25" i="38" l="1"/>
  <c r="S46" i="38"/>
  <c r="J46" i="38"/>
  <c r="T65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D70" i="37" s="1"/>
  <c r="C65" i="37"/>
  <c r="C70" i="37" s="1"/>
  <c r="B65" i="37"/>
  <c r="B70" i="37" s="1"/>
  <c r="T64" i="37"/>
  <c r="T63" i="37"/>
  <c r="T62" i="37"/>
  <c r="T61" i="37"/>
  <c r="T60" i="37"/>
  <c r="T59" i="37"/>
  <c r="T58" i="37"/>
  <c r="R50" i="37"/>
  <c r="Q50" i="37"/>
  <c r="P50" i="37"/>
  <c r="O50" i="37"/>
  <c r="N50" i="37"/>
  <c r="M50" i="37"/>
  <c r="I50" i="37"/>
  <c r="H50" i="37"/>
  <c r="G50" i="37"/>
  <c r="F50" i="37"/>
  <c r="E50" i="37"/>
  <c r="D50" i="37"/>
  <c r="C50" i="37"/>
  <c r="B50" i="37"/>
  <c r="R49" i="37"/>
  <c r="Q49" i="37"/>
  <c r="P49" i="37"/>
  <c r="O49" i="37"/>
  <c r="N49" i="37"/>
  <c r="M49" i="37"/>
  <c r="I49" i="37"/>
  <c r="H49" i="37"/>
  <c r="G49" i="37"/>
  <c r="F49" i="37"/>
  <c r="E49" i="37"/>
  <c r="D49" i="37"/>
  <c r="C49" i="37"/>
  <c r="B49" i="37"/>
  <c r="S48" i="37"/>
  <c r="J48" i="37"/>
  <c r="R46" i="37"/>
  <c r="R51" i="37" s="1"/>
  <c r="Q46" i="37"/>
  <c r="Q51" i="37" s="1"/>
  <c r="P46" i="37"/>
  <c r="P51" i="37" s="1"/>
  <c r="O46" i="37"/>
  <c r="O51" i="37" s="1"/>
  <c r="N46" i="37"/>
  <c r="N51" i="37" s="1"/>
  <c r="M46" i="37"/>
  <c r="M51" i="37" s="1"/>
  <c r="I46" i="37"/>
  <c r="I51" i="37" s="1"/>
  <c r="H46" i="37"/>
  <c r="H51" i="37" s="1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S45" i="37"/>
  <c r="J45" i="37"/>
  <c r="S44" i="37"/>
  <c r="J44" i="37"/>
  <c r="S43" i="37"/>
  <c r="J43" i="37"/>
  <c r="S42" i="37"/>
  <c r="J42" i="37"/>
  <c r="S41" i="37"/>
  <c r="J41" i="37"/>
  <c r="S40" i="37"/>
  <c r="J40" i="37"/>
  <c r="S39" i="37"/>
  <c r="J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26" i="38" l="1"/>
  <c r="U27" i="38"/>
  <c r="T66" i="38"/>
  <c r="T68" i="38"/>
  <c r="S47" i="38"/>
  <c r="S49" i="38"/>
  <c r="J47" i="38"/>
  <c r="J49" i="38"/>
  <c r="S46" i="37"/>
  <c r="T25" i="37"/>
  <c r="J46" i="37"/>
  <c r="T65" i="37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R50" i="35"/>
  <c r="Q50" i="35"/>
  <c r="P50" i="35"/>
  <c r="O50" i="35"/>
  <c r="N50" i="35"/>
  <c r="M50" i="35"/>
  <c r="I50" i="35"/>
  <c r="H50" i="35"/>
  <c r="G50" i="35"/>
  <c r="F50" i="35"/>
  <c r="E50" i="35"/>
  <c r="D50" i="35"/>
  <c r="C50" i="35"/>
  <c r="B50" i="35"/>
  <c r="R49" i="35"/>
  <c r="Q49" i="35"/>
  <c r="P49" i="35"/>
  <c r="O49" i="35"/>
  <c r="N49" i="35"/>
  <c r="M49" i="35"/>
  <c r="I49" i="35"/>
  <c r="H49" i="35"/>
  <c r="G49" i="35"/>
  <c r="F49" i="35"/>
  <c r="E49" i="35"/>
  <c r="D49" i="35"/>
  <c r="C49" i="35"/>
  <c r="B49" i="35"/>
  <c r="S48" i="35"/>
  <c r="J48" i="35"/>
  <c r="R46" i="35"/>
  <c r="R51" i="35" s="1"/>
  <c r="Q46" i="35"/>
  <c r="Q51" i="35" s="1"/>
  <c r="P46" i="35"/>
  <c r="P51" i="35" s="1"/>
  <c r="O46" i="35"/>
  <c r="O51" i="35" s="1"/>
  <c r="N46" i="35"/>
  <c r="N51" i="35" s="1"/>
  <c r="M46" i="35"/>
  <c r="I46" i="35"/>
  <c r="I51" i="35" s="1"/>
  <c r="H46" i="35"/>
  <c r="H51" i="35" s="1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S45" i="35"/>
  <c r="J45" i="35"/>
  <c r="S44" i="35"/>
  <c r="J44" i="35"/>
  <c r="S43" i="35"/>
  <c r="J43" i="35"/>
  <c r="S42" i="35"/>
  <c r="J42" i="35"/>
  <c r="S41" i="35"/>
  <c r="J41" i="35"/>
  <c r="S40" i="35"/>
  <c r="J40" i="35"/>
  <c r="S39" i="35"/>
  <c r="J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6" i="37" l="1"/>
  <c r="T68" i="37"/>
  <c r="J47" i="37"/>
  <c r="J49" i="37"/>
  <c r="T26" i="37"/>
  <c r="U27" i="37"/>
  <c r="S47" i="37"/>
  <c r="S49" i="37"/>
  <c r="S46" i="35"/>
  <c r="S47" i="35" s="1"/>
  <c r="M51" i="35"/>
  <c r="J46" i="35"/>
  <c r="J47" i="35" s="1"/>
  <c r="T25" i="35"/>
  <c r="T65" i="35"/>
  <c r="G49" i="32"/>
  <c r="F49" i="32"/>
  <c r="E49" i="32"/>
  <c r="D49" i="32"/>
  <c r="C49" i="32"/>
  <c r="B49" i="32"/>
  <c r="S49" i="35" l="1"/>
  <c r="J49" i="35"/>
  <c r="T66" i="35"/>
  <c r="T68" i="35"/>
  <c r="T26" i="35"/>
  <c r="U27" i="35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B7" i="33"/>
  <c r="B3" i="33"/>
  <c r="B4" i="33" s="1"/>
  <c r="B9" i="33" l="1"/>
  <c r="B10" i="33" s="1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S69" i="32" l="1"/>
  <c r="R69" i="32"/>
  <c r="Q69" i="32"/>
  <c r="P69" i="32"/>
  <c r="O69" i="32"/>
  <c r="N69" i="32"/>
  <c r="M69" i="32"/>
  <c r="L69" i="32"/>
  <c r="K69" i="32"/>
  <c r="J69" i="32"/>
  <c r="I69" i="32"/>
  <c r="H69" i="32"/>
  <c r="G69" i="32"/>
  <c r="F69" i="32"/>
  <c r="E69" i="32"/>
  <c r="D69" i="32"/>
  <c r="C69" i="32"/>
  <c r="B69" i="32"/>
  <c r="S68" i="32"/>
  <c r="R68" i="32"/>
  <c r="Q68" i="32"/>
  <c r="P68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C68" i="32"/>
  <c r="B68" i="32"/>
  <c r="T67" i="32"/>
  <c r="S65" i="32"/>
  <c r="S70" i="32" s="1"/>
  <c r="R65" i="32"/>
  <c r="R70" i="32" s="1"/>
  <c r="Q65" i="32"/>
  <c r="Q70" i="32" s="1"/>
  <c r="P65" i="32"/>
  <c r="P70" i="32" s="1"/>
  <c r="O65" i="32"/>
  <c r="O70" i="32" s="1"/>
  <c r="N65" i="32"/>
  <c r="N70" i="32" s="1"/>
  <c r="M65" i="32"/>
  <c r="M70" i="32" s="1"/>
  <c r="L65" i="32"/>
  <c r="L70" i="32" s="1"/>
  <c r="K65" i="32"/>
  <c r="K70" i="32" s="1"/>
  <c r="J65" i="32"/>
  <c r="J70" i="32" s="1"/>
  <c r="I65" i="32"/>
  <c r="I70" i="32" s="1"/>
  <c r="H65" i="32"/>
  <c r="H70" i="32" s="1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T64" i="32"/>
  <c r="T63" i="32"/>
  <c r="T62" i="32"/>
  <c r="T61" i="32"/>
  <c r="T60" i="32"/>
  <c r="T59" i="32"/>
  <c r="T58" i="32"/>
  <c r="I51" i="32"/>
  <c r="H51" i="32"/>
  <c r="R50" i="32"/>
  <c r="Q50" i="32"/>
  <c r="P50" i="32"/>
  <c r="O50" i="32"/>
  <c r="N50" i="32"/>
  <c r="M50" i="32"/>
  <c r="I50" i="32"/>
  <c r="H50" i="32"/>
  <c r="G50" i="32"/>
  <c r="F50" i="32"/>
  <c r="E50" i="32"/>
  <c r="D50" i="32"/>
  <c r="C50" i="32"/>
  <c r="B50" i="32"/>
  <c r="R49" i="32"/>
  <c r="Q49" i="32"/>
  <c r="P49" i="32"/>
  <c r="O49" i="32"/>
  <c r="N49" i="32"/>
  <c r="M49" i="32"/>
  <c r="I49" i="32"/>
  <c r="H49" i="32"/>
  <c r="S48" i="32"/>
  <c r="J48" i="32"/>
  <c r="R46" i="32"/>
  <c r="R51" i="32" s="1"/>
  <c r="Q46" i="32"/>
  <c r="Q51" i="32" s="1"/>
  <c r="P46" i="32"/>
  <c r="P51" i="32" s="1"/>
  <c r="O46" i="32"/>
  <c r="O51" i="32" s="1"/>
  <c r="N46" i="32"/>
  <c r="N51" i="32" s="1"/>
  <c r="M46" i="32"/>
  <c r="M51" i="32" s="1"/>
  <c r="I46" i="32"/>
  <c r="H46" i="32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S45" i="32"/>
  <c r="J45" i="32"/>
  <c r="S44" i="32"/>
  <c r="J44" i="32"/>
  <c r="S43" i="32"/>
  <c r="J43" i="32"/>
  <c r="S42" i="32"/>
  <c r="J42" i="32"/>
  <c r="S41" i="32"/>
  <c r="J41" i="32"/>
  <c r="S40" i="32"/>
  <c r="J40" i="32"/>
  <c r="S39" i="32"/>
  <c r="J3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T27" i="32"/>
  <c r="S25" i="32"/>
  <c r="S30" i="32" s="1"/>
  <c r="R25" i="32"/>
  <c r="R30" i="32" s="1"/>
  <c r="Q25" i="32"/>
  <c r="Q30" i="32" s="1"/>
  <c r="P25" i="32"/>
  <c r="P30" i="32" s="1"/>
  <c r="O25" i="32"/>
  <c r="O30" i="32" s="1"/>
  <c r="N25" i="32"/>
  <c r="N30" i="32" s="1"/>
  <c r="M25" i="32"/>
  <c r="M30" i="32" s="1"/>
  <c r="L25" i="32"/>
  <c r="L30" i="32" s="1"/>
  <c r="K25" i="32"/>
  <c r="K30" i="32" s="1"/>
  <c r="J25" i="32"/>
  <c r="J30" i="32" s="1"/>
  <c r="I25" i="32"/>
  <c r="I30" i="32" s="1"/>
  <c r="H25" i="32"/>
  <c r="H30" i="32" s="1"/>
  <c r="G25" i="32"/>
  <c r="G30" i="32" s="1"/>
  <c r="F25" i="32"/>
  <c r="F30" i="32" s="1"/>
  <c r="E25" i="32"/>
  <c r="E30" i="32" s="1"/>
  <c r="D25" i="32"/>
  <c r="D30" i="32" s="1"/>
  <c r="C25" i="32"/>
  <c r="C30" i="32" s="1"/>
  <c r="B25" i="32"/>
  <c r="B30" i="32" s="1"/>
  <c r="T24" i="32"/>
  <c r="T23" i="32"/>
  <c r="T22" i="32"/>
  <c r="T21" i="32"/>
  <c r="T20" i="32"/>
  <c r="T19" i="32"/>
  <c r="T18" i="32"/>
  <c r="T65" i="32" l="1"/>
  <c r="T25" i="32"/>
  <c r="S46" i="32"/>
  <c r="J46" i="32"/>
  <c r="S47" i="31"/>
  <c r="T66" i="32" l="1"/>
  <c r="T68" i="32"/>
  <c r="T26" i="32"/>
  <c r="U27" i="32"/>
  <c r="J49" i="32"/>
  <c r="J47" i="32"/>
  <c r="S47" i="32"/>
  <c r="S49" i="32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L70" i="31" s="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C65" i="31"/>
  <c r="C70" i="31" s="1"/>
  <c r="B65" i="31"/>
  <c r="B70" i="31" s="1"/>
  <c r="T64" i="31"/>
  <c r="T63" i="31"/>
  <c r="T62" i="31"/>
  <c r="T61" i="31"/>
  <c r="T60" i="31"/>
  <c r="T59" i="31"/>
  <c r="T58" i="31"/>
  <c r="R50" i="31"/>
  <c r="Q50" i="31"/>
  <c r="P50" i="31"/>
  <c r="O50" i="31"/>
  <c r="N50" i="31"/>
  <c r="M50" i="31"/>
  <c r="I50" i="31"/>
  <c r="H50" i="31"/>
  <c r="G50" i="31"/>
  <c r="F50" i="31"/>
  <c r="E50" i="31"/>
  <c r="D50" i="31"/>
  <c r="C50" i="31"/>
  <c r="B50" i="31"/>
  <c r="R49" i="31"/>
  <c r="Q49" i="31"/>
  <c r="P49" i="31"/>
  <c r="O49" i="31"/>
  <c r="N49" i="31"/>
  <c r="M49" i="31"/>
  <c r="I49" i="31"/>
  <c r="H49" i="31"/>
  <c r="G49" i="31"/>
  <c r="F49" i="31"/>
  <c r="E49" i="31"/>
  <c r="D49" i="31"/>
  <c r="C49" i="31"/>
  <c r="B49" i="31"/>
  <c r="S48" i="31"/>
  <c r="J48" i="31"/>
  <c r="R46" i="31"/>
  <c r="R51" i="31" s="1"/>
  <c r="Q46" i="31"/>
  <c r="Q51" i="31" s="1"/>
  <c r="P46" i="31"/>
  <c r="P51" i="31" s="1"/>
  <c r="O46" i="31"/>
  <c r="O51" i="31" s="1"/>
  <c r="N46" i="31"/>
  <c r="N51" i="31" s="1"/>
  <c r="M46" i="31"/>
  <c r="M51" i="31" s="1"/>
  <c r="I46" i="31"/>
  <c r="I51" i="31" s="1"/>
  <c r="H46" i="31"/>
  <c r="H51" i="31" s="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S45" i="31"/>
  <c r="J45" i="31"/>
  <c r="S44" i="31"/>
  <c r="J44" i="31"/>
  <c r="S43" i="31"/>
  <c r="J43" i="31"/>
  <c r="S42" i="31"/>
  <c r="J42" i="31"/>
  <c r="S41" i="31"/>
  <c r="J41" i="31"/>
  <c r="S40" i="31"/>
  <c r="J40" i="31"/>
  <c r="S39" i="31"/>
  <c r="J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J46" i="31"/>
  <c r="J49" i="31" s="1"/>
  <c r="B51" i="31"/>
  <c r="D70" i="31"/>
  <c r="S46" i="31"/>
  <c r="T25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R50" i="30"/>
  <c r="Q50" i="30"/>
  <c r="P50" i="30"/>
  <c r="O50" i="30"/>
  <c r="N50" i="30"/>
  <c r="M50" i="30"/>
  <c r="I50" i="30"/>
  <c r="H50" i="30"/>
  <c r="G50" i="30"/>
  <c r="F50" i="30"/>
  <c r="E50" i="30"/>
  <c r="D50" i="30"/>
  <c r="C50" i="30"/>
  <c r="B50" i="30"/>
  <c r="R49" i="30"/>
  <c r="Q49" i="30"/>
  <c r="P49" i="30"/>
  <c r="O49" i="30"/>
  <c r="N49" i="30"/>
  <c r="M49" i="30"/>
  <c r="I49" i="30"/>
  <c r="H49" i="30"/>
  <c r="G49" i="30"/>
  <c r="F49" i="30"/>
  <c r="E49" i="30"/>
  <c r="D49" i="30"/>
  <c r="C49" i="30"/>
  <c r="B49" i="30"/>
  <c r="S48" i="30"/>
  <c r="J48" i="30"/>
  <c r="R46" i="30"/>
  <c r="R51" i="30" s="1"/>
  <c r="Q46" i="30"/>
  <c r="Q51" i="30" s="1"/>
  <c r="P46" i="30"/>
  <c r="P51" i="30" s="1"/>
  <c r="O46" i="30"/>
  <c r="O51" i="30" s="1"/>
  <c r="N46" i="30"/>
  <c r="N51" i="30" s="1"/>
  <c r="M46" i="30"/>
  <c r="M51" i="30" s="1"/>
  <c r="I46" i="30"/>
  <c r="I51" i="30" s="1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S45" i="30"/>
  <c r="J45" i="30"/>
  <c r="S44" i="30"/>
  <c r="J44" i="30"/>
  <c r="S43" i="30"/>
  <c r="J43" i="30"/>
  <c r="S42" i="30"/>
  <c r="J42" i="30"/>
  <c r="S41" i="30"/>
  <c r="J41" i="30"/>
  <c r="S40" i="30"/>
  <c r="J40" i="30"/>
  <c r="S39" i="30"/>
  <c r="J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T24" i="30"/>
  <c r="T23" i="30"/>
  <c r="T22" i="30"/>
  <c r="T21" i="30"/>
  <c r="T20" i="30"/>
  <c r="T19" i="30"/>
  <c r="T18" i="30"/>
  <c r="T66" i="31" l="1"/>
  <c r="J47" i="31"/>
  <c r="T26" i="31"/>
  <c r="U27" i="31"/>
  <c r="S49" i="31"/>
  <c r="T25" i="30"/>
  <c r="T26" i="30" s="1"/>
  <c r="B30" i="30"/>
  <c r="S46" i="30"/>
  <c r="J46" i="30"/>
  <c r="T65" i="30"/>
  <c r="S48" i="29"/>
  <c r="U27" i="30" l="1"/>
  <c r="J49" i="30"/>
  <c r="J47" i="30"/>
  <c r="T66" i="30"/>
  <c r="T68" i="30"/>
  <c r="S47" i="30"/>
  <c r="S49" i="30"/>
  <c r="N42" i="2"/>
  <c r="R50" i="29"/>
  <c r="Q50" i="29"/>
  <c r="P50" i="29"/>
  <c r="O50" i="29"/>
  <c r="N50" i="29"/>
  <c r="M50" i="29"/>
  <c r="R49" i="29"/>
  <c r="Q49" i="29"/>
  <c r="P49" i="29"/>
  <c r="O49" i="29"/>
  <c r="N49" i="29"/>
  <c r="M49" i="29"/>
  <c r="R46" i="29"/>
  <c r="R51" i="29" s="1"/>
  <c r="Q46" i="29"/>
  <c r="Q51" i="29" s="1"/>
  <c r="P46" i="29"/>
  <c r="P51" i="29" s="1"/>
  <c r="O46" i="29"/>
  <c r="O51" i="29" s="1"/>
  <c r="N46" i="29"/>
  <c r="N51" i="29" s="1"/>
  <c r="M46" i="29"/>
  <c r="S45" i="29"/>
  <c r="S44" i="29"/>
  <c r="S43" i="29"/>
  <c r="S42" i="29"/>
  <c r="S41" i="29"/>
  <c r="S40" i="29"/>
  <c r="S39" i="29"/>
  <c r="Q46" i="28"/>
  <c r="Q51" i="28" s="1"/>
  <c r="Q49" i="28"/>
  <c r="Q50" i="28"/>
  <c r="S46" i="29" l="1"/>
  <c r="S47" i="29" s="1"/>
  <c r="M51" i="29"/>
  <c r="S49" i="29" l="1"/>
  <c r="S69" i="29" l="1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I50" i="29"/>
  <c r="H50" i="29"/>
  <c r="G50" i="29"/>
  <c r="F50" i="29"/>
  <c r="E50" i="29"/>
  <c r="D50" i="29"/>
  <c r="C50" i="29"/>
  <c r="B50" i="29"/>
  <c r="I49" i="29"/>
  <c r="H49" i="29"/>
  <c r="G49" i="29"/>
  <c r="F49" i="29"/>
  <c r="E49" i="29"/>
  <c r="D49" i="29"/>
  <c r="C49" i="29"/>
  <c r="B49" i="29"/>
  <c r="J48" i="29"/>
  <c r="I46" i="29"/>
  <c r="I51" i="29" s="1"/>
  <c r="H46" i="29"/>
  <c r="H51" i="29" s="1"/>
  <c r="G46" i="29"/>
  <c r="G51" i="29" s="1"/>
  <c r="F46" i="29"/>
  <c r="F51" i="29" s="1"/>
  <c r="E46" i="29"/>
  <c r="E51" i="29" s="1"/>
  <c r="D46" i="29"/>
  <c r="D51" i="29" s="1"/>
  <c r="C46" i="29"/>
  <c r="C51" i="29" s="1"/>
  <c r="B46" i="29"/>
  <c r="B51" i="29" s="1"/>
  <c r="J45" i="29"/>
  <c r="J44" i="29"/>
  <c r="J43" i="29"/>
  <c r="J42" i="29"/>
  <c r="J41" i="29"/>
  <c r="J40" i="29"/>
  <c r="J3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V27" i="29"/>
  <c r="U25" i="29"/>
  <c r="U30" i="29" s="1"/>
  <c r="T25" i="29"/>
  <c r="T30" i="29" s="1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V24" i="29"/>
  <c r="V23" i="29"/>
  <c r="V22" i="29"/>
  <c r="V21" i="29"/>
  <c r="V20" i="29"/>
  <c r="V19" i="29"/>
  <c r="V18" i="29"/>
  <c r="W29" i="28"/>
  <c r="W28" i="28"/>
  <c r="W25" i="28"/>
  <c r="W30" i="28" s="1"/>
  <c r="V29" i="28"/>
  <c r="V28" i="28"/>
  <c r="V25" i="28"/>
  <c r="V30" i="28" s="1"/>
  <c r="M29" i="28"/>
  <c r="L29" i="28"/>
  <c r="K29" i="28"/>
  <c r="M28" i="28"/>
  <c r="L28" i="28"/>
  <c r="K28" i="28"/>
  <c r="M25" i="28"/>
  <c r="M30" i="28" s="1"/>
  <c r="L25" i="28"/>
  <c r="L30" i="28" s="1"/>
  <c r="K25" i="28"/>
  <c r="K30" i="28" s="1"/>
  <c r="I29" i="28"/>
  <c r="I28" i="28"/>
  <c r="I25" i="28"/>
  <c r="I30" i="28" s="1"/>
  <c r="J46" i="29" l="1"/>
  <c r="J47" i="29" s="1"/>
  <c r="V25" i="29"/>
  <c r="T65" i="29"/>
  <c r="O42" i="2"/>
  <c r="M42" i="2"/>
  <c r="L42" i="2"/>
  <c r="K42" i="2"/>
  <c r="J42" i="2"/>
  <c r="P41" i="2"/>
  <c r="P40" i="2"/>
  <c r="P39" i="2"/>
  <c r="P38" i="2"/>
  <c r="P37" i="2"/>
  <c r="P36" i="2"/>
  <c r="P35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T28" i="2"/>
  <c r="T27" i="2"/>
  <c r="T26" i="2"/>
  <c r="T25" i="2"/>
  <c r="T24" i="2"/>
  <c r="T23" i="2"/>
  <c r="J49" i="29" l="1"/>
  <c r="T66" i="29"/>
  <c r="T68" i="29"/>
  <c r="W27" i="29"/>
  <c r="V26" i="29"/>
  <c r="P42" i="2"/>
  <c r="T30" i="2"/>
  <c r="R69" i="28" l="1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S69" i="28"/>
  <c r="B69" i="28"/>
  <c r="S68" i="28"/>
  <c r="B68" i="28"/>
  <c r="T67" i="28"/>
  <c r="S65" i="28"/>
  <c r="S70" i="28" s="1"/>
  <c r="B65" i="28"/>
  <c r="T64" i="28"/>
  <c r="T63" i="28"/>
  <c r="T62" i="28"/>
  <c r="T61" i="28"/>
  <c r="T60" i="28"/>
  <c r="T59" i="28"/>
  <c r="T58" i="28"/>
  <c r="R50" i="28"/>
  <c r="P50" i="28"/>
  <c r="O50" i="28"/>
  <c r="N50" i="28"/>
  <c r="M50" i="28"/>
  <c r="I50" i="28"/>
  <c r="H50" i="28"/>
  <c r="G50" i="28"/>
  <c r="F50" i="28"/>
  <c r="E50" i="28"/>
  <c r="D50" i="28"/>
  <c r="C50" i="28"/>
  <c r="B50" i="28"/>
  <c r="R49" i="28"/>
  <c r="P49" i="28"/>
  <c r="O49" i="28"/>
  <c r="N49" i="28"/>
  <c r="M49" i="28"/>
  <c r="I49" i="28"/>
  <c r="H49" i="28"/>
  <c r="G49" i="28"/>
  <c r="F49" i="28"/>
  <c r="E49" i="28"/>
  <c r="D49" i="28"/>
  <c r="C49" i="28"/>
  <c r="B49" i="28"/>
  <c r="S48" i="28"/>
  <c r="J48" i="28"/>
  <c r="R46" i="28"/>
  <c r="R51" i="28" s="1"/>
  <c r="P46" i="28"/>
  <c r="P51" i="28" s="1"/>
  <c r="O46" i="28"/>
  <c r="O51" i="28" s="1"/>
  <c r="N46" i="28"/>
  <c r="N51" i="28" s="1"/>
  <c r="M46" i="28"/>
  <c r="M51" i="28" s="1"/>
  <c r="I46" i="28"/>
  <c r="I51" i="28" s="1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S45" i="28"/>
  <c r="J45" i="28"/>
  <c r="S44" i="28"/>
  <c r="J44" i="28"/>
  <c r="S43" i="28"/>
  <c r="J43" i="28"/>
  <c r="S42" i="28"/>
  <c r="J42" i="28"/>
  <c r="S41" i="28"/>
  <c r="J41" i="28"/>
  <c r="S40" i="28"/>
  <c r="J40" i="28"/>
  <c r="S39" i="28"/>
  <c r="J39" i="28"/>
  <c r="X29" i="28"/>
  <c r="U29" i="28"/>
  <c r="T29" i="28"/>
  <c r="S29" i="28"/>
  <c r="R29" i="28"/>
  <c r="Q29" i="28"/>
  <c r="P29" i="28"/>
  <c r="O29" i="28"/>
  <c r="N29" i="28"/>
  <c r="J29" i="28"/>
  <c r="H29" i="28"/>
  <c r="G29" i="28"/>
  <c r="F29" i="28"/>
  <c r="E29" i="28"/>
  <c r="D29" i="28"/>
  <c r="C29" i="28"/>
  <c r="B29" i="28"/>
  <c r="X28" i="28"/>
  <c r="U28" i="28"/>
  <c r="T28" i="28"/>
  <c r="S28" i="28"/>
  <c r="R28" i="28"/>
  <c r="Q28" i="28"/>
  <c r="P28" i="28"/>
  <c r="O28" i="28"/>
  <c r="N28" i="28"/>
  <c r="J28" i="28"/>
  <c r="H28" i="28"/>
  <c r="G28" i="28"/>
  <c r="F28" i="28"/>
  <c r="E28" i="28"/>
  <c r="D28" i="28"/>
  <c r="C28" i="28"/>
  <c r="B28" i="28"/>
  <c r="Y27" i="28"/>
  <c r="X25" i="28"/>
  <c r="X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J25" i="28"/>
  <c r="J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Y24" i="28"/>
  <c r="Y23" i="28"/>
  <c r="Y22" i="28"/>
  <c r="Y21" i="28"/>
  <c r="Y20" i="28"/>
  <c r="Y19" i="28"/>
  <c r="Y18" i="28"/>
  <c r="T65" i="28" l="1"/>
  <c r="T66" i="28" s="1"/>
  <c r="B70" i="28"/>
  <c r="J46" i="28"/>
  <c r="J49" i="28" s="1"/>
  <c r="Y25" i="28"/>
  <c r="Y26" i="28" s="1"/>
  <c r="B51" i="28"/>
  <c r="B30" i="28"/>
  <c r="S46" i="28"/>
  <c r="H36" i="2"/>
  <c r="H35" i="2"/>
  <c r="G42" i="2"/>
  <c r="T68" i="28" l="1"/>
  <c r="J47" i="28"/>
  <c r="Z27" i="28"/>
  <c r="S49" i="28"/>
  <c r="S47" i="28"/>
  <c r="F70" i="27"/>
  <c r="E70" i="27"/>
  <c r="F69" i="27"/>
  <c r="E69" i="27"/>
  <c r="D69" i="27"/>
  <c r="C69" i="27"/>
  <c r="B69" i="27"/>
  <c r="F68" i="27"/>
  <c r="E68" i="27"/>
  <c r="D68" i="27"/>
  <c r="C68" i="27"/>
  <c r="B68" i="27"/>
  <c r="G67" i="27"/>
  <c r="F65" i="27"/>
  <c r="E65" i="27"/>
  <c r="D65" i="27"/>
  <c r="D70" i="27" s="1"/>
  <c r="C65" i="27"/>
  <c r="B65" i="27"/>
  <c r="B70" i="27" s="1"/>
  <c r="G64" i="27"/>
  <c r="G63" i="27"/>
  <c r="G62" i="27"/>
  <c r="G61" i="27"/>
  <c r="G60" i="27"/>
  <c r="G59" i="27"/>
  <c r="G58" i="27"/>
  <c r="Q50" i="27"/>
  <c r="P50" i="27"/>
  <c r="O50" i="27"/>
  <c r="N50" i="27"/>
  <c r="M50" i="27"/>
  <c r="I50" i="27"/>
  <c r="H50" i="27"/>
  <c r="G50" i="27"/>
  <c r="F50" i="27"/>
  <c r="E50" i="27"/>
  <c r="D50" i="27"/>
  <c r="C50" i="27"/>
  <c r="B50" i="27"/>
  <c r="Q49" i="27"/>
  <c r="P49" i="27"/>
  <c r="O49" i="27"/>
  <c r="N49" i="27"/>
  <c r="M49" i="27"/>
  <c r="I49" i="27"/>
  <c r="H49" i="27"/>
  <c r="G49" i="27"/>
  <c r="F49" i="27"/>
  <c r="E49" i="27"/>
  <c r="D49" i="27"/>
  <c r="C49" i="27"/>
  <c r="B49" i="27"/>
  <c r="R48" i="27"/>
  <c r="J48" i="27"/>
  <c r="Q46" i="27"/>
  <c r="Q51" i="27" s="1"/>
  <c r="P46" i="27"/>
  <c r="P51" i="27" s="1"/>
  <c r="O46" i="27"/>
  <c r="O51" i="27" s="1"/>
  <c r="N46" i="27"/>
  <c r="N51" i="27" s="1"/>
  <c r="M46" i="27"/>
  <c r="M51" i="27" s="1"/>
  <c r="I46" i="27"/>
  <c r="I51" i="27" s="1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R45" i="27"/>
  <c r="J45" i="27"/>
  <c r="R44" i="27"/>
  <c r="J44" i="27"/>
  <c r="R43" i="27"/>
  <c r="J43" i="27"/>
  <c r="R42" i="27"/>
  <c r="J42" i="27"/>
  <c r="R41" i="27"/>
  <c r="J41" i="27"/>
  <c r="R40" i="27"/>
  <c r="J40" i="27"/>
  <c r="R39" i="27"/>
  <c r="J3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V27" i="27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V24" i="27"/>
  <c r="V23" i="27"/>
  <c r="V22" i="27"/>
  <c r="V21" i="27"/>
  <c r="V20" i="27"/>
  <c r="V19" i="27"/>
  <c r="V18" i="27"/>
  <c r="G65" i="27" l="1"/>
  <c r="G68" i="27" s="1"/>
  <c r="J46" i="27"/>
  <c r="J47" i="27" s="1"/>
  <c r="V25" i="27"/>
  <c r="R46" i="27"/>
  <c r="B51" i="27"/>
  <c r="C70" i="27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B70" i="25" s="1"/>
  <c r="G64" i="25"/>
  <c r="G63" i="25"/>
  <c r="G62" i="25"/>
  <c r="G61" i="25"/>
  <c r="G60" i="25"/>
  <c r="G59" i="25"/>
  <c r="G58" i="25"/>
  <c r="I51" i="25"/>
  <c r="H51" i="25"/>
  <c r="G51" i="25"/>
  <c r="Q50" i="25"/>
  <c r="P50" i="25"/>
  <c r="O50" i="25"/>
  <c r="N50" i="25"/>
  <c r="M50" i="25"/>
  <c r="I50" i="25"/>
  <c r="H50" i="25"/>
  <c r="G50" i="25"/>
  <c r="F50" i="25"/>
  <c r="E50" i="25"/>
  <c r="D50" i="25"/>
  <c r="C50" i="25"/>
  <c r="B50" i="25"/>
  <c r="Q49" i="25"/>
  <c r="P49" i="25"/>
  <c r="O49" i="25"/>
  <c r="N49" i="25"/>
  <c r="M49" i="25"/>
  <c r="I49" i="25"/>
  <c r="H49" i="25"/>
  <c r="G49" i="25"/>
  <c r="F49" i="25"/>
  <c r="E49" i="25"/>
  <c r="D49" i="25"/>
  <c r="C49" i="25"/>
  <c r="B49" i="25"/>
  <c r="R48" i="25"/>
  <c r="J48" i="25"/>
  <c r="Q46" i="25"/>
  <c r="Q51" i="25" s="1"/>
  <c r="P46" i="25"/>
  <c r="P51" i="25" s="1"/>
  <c r="O46" i="25"/>
  <c r="O51" i="25" s="1"/>
  <c r="N46" i="25"/>
  <c r="N51" i="25" s="1"/>
  <c r="M46" i="25"/>
  <c r="M51" i="25" s="1"/>
  <c r="I46" i="25"/>
  <c r="H46" i="25"/>
  <c r="G46" i="25"/>
  <c r="F46" i="25"/>
  <c r="F51" i="25" s="1"/>
  <c r="E46" i="25"/>
  <c r="E51" i="25" s="1"/>
  <c r="D46" i="25"/>
  <c r="D51" i="25" s="1"/>
  <c r="C46" i="25"/>
  <c r="C51" i="25" s="1"/>
  <c r="B46" i="25"/>
  <c r="R45" i="25"/>
  <c r="J45" i="25"/>
  <c r="R44" i="25"/>
  <c r="J44" i="25"/>
  <c r="R43" i="25"/>
  <c r="J43" i="25"/>
  <c r="R42" i="25"/>
  <c r="J42" i="25"/>
  <c r="R41" i="25"/>
  <c r="J41" i="25"/>
  <c r="R40" i="25"/>
  <c r="J40" i="25"/>
  <c r="R39" i="25"/>
  <c r="J3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V27" i="25"/>
  <c r="U25" i="25"/>
  <c r="U30" i="25" s="1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C25" i="25"/>
  <c r="C30" i="25" s="1"/>
  <c r="B25" i="25"/>
  <c r="B30" i="25" s="1"/>
  <c r="V24" i="25"/>
  <c r="V23" i="25"/>
  <c r="V22" i="25"/>
  <c r="V21" i="25"/>
  <c r="V20" i="25"/>
  <c r="V19" i="25"/>
  <c r="V18" i="25"/>
  <c r="G66" i="27" l="1"/>
  <c r="J49" i="27"/>
  <c r="R49" i="27"/>
  <c r="R47" i="27"/>
  <c r="W27" i="27"/>
  <c r="V26" i="27"/>
  <c r="G65" i="25"/>
  <c r="G68" i="25" s="1"/>
  <c r="J46" i="25"/>
  <c r="J47" i="25" s="1"/>
  <c r="V25" i="25"/>
  <c r="W27" i="25" s="1"/>
  <c r="D30" i="25"/>
  <c r="R46" i="25"/>
  <c r="B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Q51" i="24"/>
  <c r="P51" i="24"/>
  <c r="H51" i="24"/>
  <c r="E51" i="24"/>
  <c r="Q50" i="24"/>
  <c r="P50" i="24"/>
  <c r="O50" i="24"/>
  <c r="N50" i="24"/>
  <c r="M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I49" i="24"/>
  <c r="H49" i="24"/>
  <c r="G49" i="24"/>
  <c r="F49" i="24"/>
  <c r="E49" i="24"/>
  <c r="D49" i="24"/>
  <c r="C49" i="24"/>
  <c r="B49" i="24"/>
  <c r="R48" i="24"/>
  <c r="J48" i="24"/>
  <c r="Q46" i="24"/>
  <c r="P46" i="24"/>
  <c r="O46" i="24"/>
  <c r="O51" i="24" s="1"/>
  <c r="N46" i="24"/>
  <c r="N51" i="24" s="1"/>
  <c r="M46" i="24"/>
  <c r="I46" i="24"/>
  <c r="I51" i="24" s="1"/>
  <c r="H46" i="24"/>
  <c r="G46" i="24"/>
  <c r="G51" i="24" s="1"/>
  <c r="F46" i="24"/>
  <c r="F51" i="24" s="1"/>
  <c r="E46" i="24"/>
  <c r="D46" i="24"/>
  <c r="D51" i="24" s="1"/>
  <c r="C46" i="24"/>
  <c r="C51" i="24" s="1"/>
  <c r="B46" i="24"/>
  <c r="B51" i="24" s="1"/>
  <c r="R45" i="24"/>
  <c r="J45" i="24"/>
  <c r="R44" i="24"/>
  <c r="J44" i="24"/>
  <c r="R43" i="24"/>
  <c r="J43" i="24"/>
  <c r="R42" i="24"/>
  <c r="J42" i="24"/>
  <c r="R41" i="24"/>
  <c r="J41" i="24"/>
  <c r="R40" i="24"/>
  <c r="J40" i="24"/>
  <c r="R39" i="24"/>
  <c r="J3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V24" i="24"/>
  <c r="V23" i="24"/>
  <c r="V22" i="24"/>
  <c r="V21" i="24"/>
  <c r="V20" i="24"/>
  <c r="V19" i="24"/>
  <c r="V18" i="24"/>
  <c r="G66" i="25" l="1"/>
  <c r="J49" i="25"/>
  <c r="V26" i="25"/>
  <c r="R47" i="25"/>
  <c r="R49" i="25"/>
  <c r="G65" i="24"/>
  <c r="G68" i="24" s="1"/>
  <c r="R46" i="24"/>
  <c r="R49" i="24" s="1"/>
  <c r="M51" i="24"/>
  <c r="J46" i="24"/>
  <c r="J47" i="24" s="1"/>
  <c r="V25" i="24"/>
  <c r="B70" i="24"/>
  <c r="Q49" i="23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G66" i="24" l="1"/>
  <c r="R47" i="24"/>
  <c r="J49" i="24"/>
  <c r="W27" i="24"/>
  <c r="V26" i="24"/>
  <c r="V25" i="23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P51" i="22"/>
  <c r="I51" i="22"/>
  <c r="H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O46" i="22"/>
  <c r="O51" i="22" s="1"/>
  <c r="N46" i="22"/>
  <c r="N51" i="22" s="1"/>
  <c r="M46" i="22"/>
  <c r="M51" i="22" s="1"/>
  <c r="I46" i="22"/>
  <c r="H46" i="22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46" i="15" l="1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P25" i="11"/>
  <c r="P30" i="11" s="1"/>
  <c r="P28" i="11"/>
  <c r="P29" i="11"/>
  <c r="Q49" i="12" l="1"/>
  <c r="I49" i="12"/>
  <c r="G66" i="12"/>
  <c r="G68" i="12"/>
  <c r="X26" i="12"/>
  <c r="Y27" i="1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T11" i="2"/>
  <c r="T12" i="2"/>
  <c r="T13" i="2"/>
  <c r="T14" i="2"/>
  <c r="T15" i="2"/>
  <c r="T16" i="2"/>
  <c r="T17" i="2"/>
  <c r="T18" i="2" l="1"/>
  <c r="Q47" i="10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H48" i="1" l="1"/>
  <c r="V27" i="1"/>
  <c r="E69" i="1" l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F42" i="2" l="1"/>
  <c r="E42" i="2"/>
  <c r="D42" i="2"/>
  <c r="C42" i="2"/>
  <c r="B42" i="2"/>
  <c r="H42" i="2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<sst xmlns="http://schemas.openxmlformats.org/spreadsheetml/2006/main" count="2859" uniqueCount="144">
  <si>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</si>
  <si>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</si>
  <si>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</si>
  <si>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</si>
  <si>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</si>
  <si>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</si>
  <si>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</si>
  <si>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</si>
  <si>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</si>
  <si>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</si>
  <si>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</si>
  <si>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</si>
  <si>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</si>
  <si>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</si>
  <si>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</si>
  <si>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</si>
  <si>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</si>
  <si>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</si>
  <si>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</si>
  <si>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</si>
  <si>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</si>
  <si>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</si>
  <si>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</si>
  <si>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</si>
  <si>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</si>
  <si>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</si>
  <si>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</si>
  <si>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</si>
  <si>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</si>
  <si>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</si>
  <si>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</si>
  <si>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</si>
  <si>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</si>
  <si>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</si>
  <si>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</si>
  <si>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</si>
  <si>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</si>
  <si>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</si>
  <si>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</si>
  <si>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</si>
  <si>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</si>
  <si>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</si>
  <si>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</si>
  <si>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</si>
  <si>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</si>
  <si>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</si>
  <si>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</si>
  <si>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</si>
  <si>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</si>
  <si>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</si>
  <si>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</si>
  <si>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</si>
  <si>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</si>
  <si>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</si>
  <si>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</si>
  <si>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</si>
  <si>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</si>
  <si>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</si>
  <si>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</si>
  <si>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</si>
  <si>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</si>
  <si>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</si>
  <si>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</si>
  <si>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</si>
  <si>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</si>
  <si>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</si>
  <si>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</si>
  <si>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</si>
  <si>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</si>
  <si>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</si>
  <si>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</si>
  <si>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</si>
  <si>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</si>
  <si>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</si>
  <si>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</si>
  <si>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4 REC</t>
  </si>
  <si>
    <t>10 REC</t>
  </si>
  <si>
    <t>16 REC</t>
  </si>
  <si>
    <t>CEPA 1 - CASETA A</t>
  </si>
  <si>
    <t>SEMANA 24</t>
  </si>
  <si>
    <t>SEMANA 25</t>
  </si>
  <si>
    <t>SEMANA 26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</si>
  <si>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</si>
  <si>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</si>
  <si>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</si>
  <si>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</si>
  <si>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</si>
  <si>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</si>
  <si>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</si>
  <si>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</si>
  <si>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</si>
  <si>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</si>
  <si>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</si>
  <si>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</si>
  <si>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</si>
  <si>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</si>
  <si>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</si>
  <si>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</si>
  <si>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</si>
  <si>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</si>
  <si>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</si>
  <si>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</si>
  <si>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</si>
  <si>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Saldo Hembras</t>
  </si>
  <si>
    <t>Saldo Machos</t>
  </si>
  <si>
    <t>Grs Calcio</t>
  </si>
  <si>
    <t>Total calcio Kgs</t>
  </si>
  <si>
    <t>CEPA 4    CASETA A</t>
  </si>
  <si>
    <t>SEMANA 27</t>
  </si>
  <si>
    <t>Corral</t>
  </si>
  <si>
    <t>Cantidad de calcio</t>
  </si>
  <si>
    <t>Programa de calcio modulo 3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</si>
  <si>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</si>
  <si>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</si>
  <si>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</si>
  <si>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</si>
  <si>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</si>
  <si>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</si>
  <si>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</si>
  <si>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</si>
  <si>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</si>
  <si>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</si>
  <si>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</si>
  <si>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</si>
  <si>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</si>
  <si>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</si>
  <si>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</si>
  <si>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</si>
  <si>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</si>
  <si>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</si>
  <si>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</si>
  <si>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</si>
  <si>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</si>
  <si>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</si>
  <si>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</si>
  <si>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</si>
  <si>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SEMANA 28</t>
  </si>
  <si>
    <t>SEMANA 29</t>
  </si>
  <si>
    <t>SEMANA 30</t>
  </si>
  <si>
    <t>F1 - F3 - MACHOS</t>
  </si>
  <si>
    <t>SEMANA 31</t>
  </si>
  <si>
    <t>SEMANA 32</t>
  </si>
  <si>
    <t>SEMANA 33</t>
  </si>
  <si>
    <t>31 AL 06 DE 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</si>
</sst>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"/>
    <numFmt numFmtId="166" formatCode="#,##0.0"/>
    <numFmt numFmtId="167" formatCode="0.000"/>
  </numFmts>
  <fonts count="36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8" fillId="0" borderId="0" applyFont="0" applyFill="0" applyBorder="0" applyAlignment="0" applyProtection="0"/>
    <xf numFmtId="164" fontId="28" fillId="0" borderId="0" applyFont="0" applyFill="0" applyBorder="0" applyAlignment="0" applyProtection="0"/>
  </cellStyleXfs>
  <cellXfs count="48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5" fontId="11" fillId="2" borderId="6" xfId="0" applyNumberFormat="1" applyFont="1" applyFill="1" applyBorder="1" applyAlignment="1">
      <alignment horizontal="center" vertical="center"/>
    </xf>
    <xf numFmtId="165" fontId="11" fillId="2" borderId="7" xfId="0" applyNumberFormat="1" applyFont="1" applyFill="1" applyBorder="1" applyAlignment="1">
      <alignment horizontal="center" vertical="center"/>
    </xf>
    <xf numFmtId="165" fontId="11" fillId="2" borderId="9" xfId="0" applyNumberFormat="1" applyFont="1" applyFill="1" applyBorder="1" applyAlignment="1">
      <alignment horizontal="center" vertical="center"/>
    </xf>
    <xf numFmtId="165" fontId="12" fillId="0" borderId="10" xfId="0" applyNumberFormat="1" applyFont="1" applyFill="1" applyBorder="1" applyAlignment="1">
      <alignment horizontal="center" vertical="center"/>
    </xf>
    <xf numFmtId="166" fontId="12" fillId="0" borderId="6" xfId="0" applyNumberFormat="1" applyFont="1" applyBorder="1" applyAlignment="1">
      <alignment horizontal="center" vertical="center"/>
    </xf>
    <xf numFmtId="166" fontId="12" fillId="0" borderId="7" xfId="0" applyNumberFormat="1" applyFont="1" applyBorder="1" applyAlignment="1">
      <alignment horizontal="center" vertical="center"/>
    </xf>
    <xf numFmtId="166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5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5" fontId="2" fillId="0" borderId="6" xfId="0" applyNumberFormat="1" applyFont="1" applyFill="1" applyBorder="1" applyAlignment="1">
      <alignment horizontal="center" vertical="center"/>
    </xf>
    <xf numFmtId="165" fontId="2" fillId="0" borderId="7" xfId="0" applyNumberFormat="1" applyFont="1" applyFill="1" applyBorder="1" applyAlignment="1">
      <alignment horizontal="center" vertical="center"/>
    </xf>
    <xf numFmtId="165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1" fillId="0" borderId="12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5" fontId="11" fillId="2" borderId="5" xfId="0" applyNumberFormat="1" applyFont="1" applyFill="1" applyBorder="1" applyAlignment="1">
      <alignment horizontal="center" vertical="center"/>
    </xf>
    <xf numFmtId="0" fontId="18" fillId="0" borderId="4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5" fontId="11" fillId="2" borderId="16" xfId="0" applyNumberFormat="1" applyFont="1" applyFill="1" applyBorder="1" applyAlignment="1">
      <alignment horizontal="center" vertical="center"/>
    </xf>
    <xf numFmtId="166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5" fontId="11" fillId="0" borderId="4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5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9" fillId="4" borderId="41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6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5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5" fontId="11" fillId="0" borderId="47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 vertical="center"/>
    </xf>
    <xf numFmtId="166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5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5" fillId="2" borderId="22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40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6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65" fontId="20" fillId="0" borderId="16" xfId="0" applyNumberFormat="1" applyFont="1" applyFill="1" applyBorder="1" applyAlignment="1">
      <alignment horizontal="center" vertical="center"/>
    </xf>
    <xf numFmtId="165" fontId="20" fillId="0" borderId="6" xfId="0" applyNumberFormat="1" applyFont="1" applyFill="1" applyBorder="1" applyAlignment="1">
      <alignment horizontal="center" vertical="center"/>
    </xf>
    <xf numFmtId="165" fontId="20" fillId="0" borderId="7" xfId="0" applyNumberFormat="1" applyFont="1" applyBorder="1" applyAlignment="1">
      <alignment horizontal="center" vertical="center"/>
    </xf>
    <xf numFmtId="165" fontId="20" fillId="0" borderId="9" xfId="0" applyNumberFormat="1" applyFont="1" applyBorder="1" applyAlignment="1">
      <alignment horizontal="center" vertical="center"/>
    </xf>
    <xf numFmtId="165" fontId="20" fillId="0" borderId="16" xfId="0" applyNumberFormat="1" applyFont="1" applyBorder="1" applyAlignment="1">
      <alignment horizontal="center" vertical="center"/>
    </xf>
    <xf numFmtId="165" fontId="20" fillId="0" borderId="10" xfId="0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65" fontId="20" fillId="0" borderId="23" xfId="0" applyNumberFormat="1" applyFont="1" applyFill="1" applyBorder="1" applyAlignment="1">
      <alignment horizontal="center" vertical="center"/>
    </xf>
    <xf numFmtId="165" fontId="20" fillId="0" borderId="31" xfId="0" applyNumberFormat="1" applyFont="1" applyFill="1" applyBorder="1" applyAlignment="1">
      <alignment horizontal="center" vertical="center"/>
    </xf>
    <xf numFmtId="165" fontId="20" fillId="0" borderId="13" xfId="0" applyNumberFormat="1" applyFont="1" applyBorder="1" applyAlignment="1">
      <alignment horizontal="center" vertical="center"/>
    </xf>
    <xf numFmtId="165" fontId="20" fillId="0" borderId="14" xfId="0" applyNumberFormat="1" applyFont="1" applyBorder="1" applyAlignment="1">
      <alignment horizontal="center" vertical="center"/>
    </xf>
    <xf numFmtId="165" fontId="20" fillId="0" borderId="46" xfId="0" applyNumberFormat="1" applyFont="1" applyBorder="1" applyAlignment="1">
      <alignment horizontal="center" vertical="center"/>
    </xf>
    <xf numFmtId="165" fontId="20" fillId="0" borderId="33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5" fontId="10" fillId="0" borderId="35" xfId="0" applyNumberFormat="1" applyFont="1" applyFill="1" applyBorder="1" applyAlignment="1">
      <alignment horizontal="center" vertical="center"/>
    </xf>
    <xf numFmtId="165" fontId="10" fillId="0" borderId="34" xfId="0" applyNumberFormat="1" applyFont="1" applyFill="1" applyBorder="1" applyAlignment="1">
      <alignment horizontal="center" vertical="center"/>
    </xf>
    <xf numFmtId="165" fontId="10" fillId="0" borderId="48" xfId="0" applyNumberFormat="1" applyFont="1" applyFill="1" applyBorder="1" applyAlignment="1">
      <alignment horizontal="center" vertical="center"/>
    </xf>
    <xf numFmtId="165" fontId="10" fillId="0" borderId="27" xfId="0" applyNumberFormat="1" applyFont="1" applyFill="1" applyBorder="1" applyAlignment="1">
      <alignment horizontal="center" vertical="center"/>
    </xf>
    <xf numFmtId="165" fontId="10" fillId="0" borderId="4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165" fontId="20" fillId="2" borderId="7" xfId="0" applyNumberFormat="1" applyFont="1" applyFill="1" applyBorder="1" applyAlignment="1">
      <alignment horizontal="center" vertical="center"/>
    </xf>
    <xf numFmtId="165" fontId="20" fillId="2" borderId="9" xfId="0" applyNumberFormat="1" applyFont="1" applyFill="1" applyBorder="1" applyAlignment="1">
      <alignment horizontal="center" vertical="center"/>
    </xf>
    <xf numFmtId="165" fontId="10" fillId="2" borderId="42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9" borderId="40" xfId="0" applyFont="1" applyFill="1" applyBorder="1" applyAlignment="1">
      <alignment horizontal="center" vertical="center"/>
    </xf>
    <xf numFmtId="165" fontId="20" fillId="0" borderId="7" xfId="0" applyNumberFormat="1" applyFont="1" applyFill="1" applyBorder="1" applyAlignment="1">
      <alignment horizontal="center" vertical="center"/>
    </xf>
    <xf numFmtId="165" fontId="20" fillId="0" borderId="41" xfId="0" applyNumberFormat="1" applyFont="1" applyFill="1" applyBorder="1" applyAlignment="1">
      <alignment horizontal="center" vertical="center"/>
    </xf>
    <xf numFmtId="165" fontId="20" fillId="0" borderId="32" xfId="0" applyNumberFormat="1" applyFont="1" applyBorder="1" applyAlignment="1">
      <alignment horizontal="center" vertical="center"/>
    </xf>
    <xf numFmtId="165" fontId="20" fillId="0" borderId="32" xfId="0" applyNumberFormat="1" applyFont="1" applyFill="1" applyBorder="1" applyAlignment="1">
      <alignment horizontal="center" vertical="center"/>
    </xf>
    <xf numFmtId="165" fontId="20" fillId="0" borderId="43" xfId="0" applyNumberFormat="1" applyFont="1" applyFill="1" applyBorder="1" applyAlignment="1">
      <alignment horizontal="center" vertical="center"/>
    </xf>
    <xf numFmtId="165" fontId="10" fillId="0" borderId="45" xfId="0" applyNumberFormat="1" applyFont="1" applyFill="1" applyBorder="1" applyAlignment="1">
      <alignment horizontal="center" vertical="center"/>
    </xf>
    <xf numFmtId="165" fontId="10" fillId="0" borderId="17" xfId="0" applyNumberFormat="1" applyFont="1" applyFill="1" applyBorder="1" applyAlignment="1">
      <alignment horizontal="center" vertical="center"/>
    </xf>
    <xf numFmtId="165" fontId="10" fillId="0" borderId="38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3" borderId="28" xfId="0" quotePrefix="1" applyFont="1" applyFill="1" applyBorder="1" applyAlignment="1">
      <alignment horizontal="center" vertical="center"/>
    </xf>
    <xf numFmtId="165" fontId="20" fillId="0" borderId="6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10" fillId="0" borderId="51" xfId="0" applyNumberFormat="1" applyFont="1" applyFill="1" applyBorder="1" applyAlignment="1">
      <alignment horizontal="center" vertical="center"/>
    </xf>
    <xf numFmtId="165" fontId="10" fillId="2" borderId="52" xfId="0" applyNumberFormat="1" applyFont="1" applyFill="1" applyBorder="1" applyAlignment="1">
      <alignment horizontal="center" vertical="center"/>
    </xf>
    <xf numFmtId="165" fontId="20" fillId="0" borderId="12" xfId="0" applyNumberFormat="1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165" fontId="20" fillId="0" borderId="3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2" fillId="5" borderId="1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vertical="center" wrapText="1"/>
    </xf>
    <xf numFmtId="0" fontId="10" fillId="8" borderId="1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5" fontId="20" fillId="0" borderId="53" xfId="0" applyNumberFormat="1" applyFont="1" applyBorder="1" applyAlignment="1">
      <alignment horizontal="center" vertical="center"/>
    </xf>
    <xf numFmtId="165" fontId="10" fillId="0" borderId="54" xfId="0" applyNumberFormat="1" applyFont="1" applyFill="1" applyBorder="1" applyAlignment="1">
      <alignment horizontal="center" vertical="center"/>
    </xf>
    <xf numFmtId="165" fontId="10" fillId="0" borderId="55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5" fontId="20" fillId="0" borderId="4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10" fillId="2" borderId="51" xfId="0" applyNumberFormat="1" applyFont="1" applyFill="1" applyBorder="1" applyAlignment="1">
      <alignment horizontal="center" vertical="center"/>
    </xf>
    <xf numFmtId="165" fontId="10" fillId="2" borderId="5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10" fillId="0" borderId="5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2" fontId="29" fillId="3" borderId="19" xfId="0" applyNumberFormat="1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7" fontId="29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10" fontId="29" fillId="0" borderId="7" xfId="1" applyNumberFormat="1" applyFont="1" applyFill="1" applyBorder="1" applyAlignment="1">
      <alignment horizontal="center" vertical="center"/>
    </xf>
    <xf numFmtId="2" fontId="29" fillId="3" borderId="7" xfId="0" applyNumberFormat="1" applyFont="1" applyFill="1" applyBorder="1" applyAlignment="1">
      <alignment horizontal="center" vertical="center"/>
    </xf>
    <xf numFmtId="9" fontId="29" fillId="0" borderId="7" xfId="1" applyNumberFormat="1" applyFont="1" applyBorder="1" applyAlignment="1">
      <alignment horizontal="center" vertical="center"/>
    </xf>
    <xf numFmtId="167" fontId="29" fillId="0" borderId="32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7" fontId="29" fillId="5" borderId="17" xfId="0" applyNumberFormat="1" applyFont="1" applyFill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Fill="1" applyBorder="1" applyAlignment="1">
      <alignment horizontal="center" vertical="center"/>
    </xf>
    <xf numFmtId="1" fontId="30" fillId="2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65" fontId="32" fillId="0" borderId="7" xfId="0" applyNumberFormat="1" applyFont="1" applyBorder="1" applyAlignment="1">
      <alignment horizontal="center" vertical="center"/>
    </xf>
    <xf numFmtId="165" fontId="32" fillId="0" borderId="9" xfId="0" applyNumberFormat="1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/>
    </xf>
    <xf numFmtId="165" fontId="32" fillId="0" borderId="32" xfId="0" applyNumberFormat="1" applyFont="1" applyBorder="1" applyAlignment="1">
      <alignment horizontal="center" vertical="center"/>
    </xf>
    <xf numFmtId="165" fontId="32" fillId="0" borderId="53" xfId="0" applyNumberFormat="1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165" fontId="32" fillId="0" borderId="13" xfId="0" applyNumberFormat="1" applyFont="1" applyBorder="1" applyAlignment="1">
      <alignment horizontal="center" vertical="center"/>
    </xf>
    <xf numFmtId="165" fontId="32" fillId="0" borderId="14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34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/>
    </xf>
    <xf numFmtId="165" fontId="34" fillId="0" borderId="36" xfId="0" applyNumberFormat="1" applyFont="1" applyBorder="1" applyAlignment="1">
      <alignment horizontal="center" vertical="center"/>
    </xf>
    <xf numFmtId="165" fontId="34" fillId="0" borderId="0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65" fontId="34" fillId="0" borderId="9" xfId="0" applyNumberFormat="1" applyFont="1" applyBorder="1" applyAlignment="1">
      <alignment horizontal="center" vertical="center"/>
    </xf>
    <xf numFmtId="165" fontId="34" fillId="0" borderId="14" xfId="0" applyNumberFormat="1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0" fillId="7" borderId="60" xfId="0" applyFont="1" applyFill="1" applyBorder="1" applyAlignment="1">
      <alignment vertical="center" wrapText="1"/>
    </xf>
    <xf numFmtId="0" fontId="16" fillId="7" borderId="60" xfId="0" applyFont="1" applyFill="1" applyBorder="1" applyAlignment="1">
      <alignment vertical="center" wrapText="1"/>
    </xf>
    <xf numFmtId="0" fontId="10" fillId="7" borderId="61" xfId="0" applyFont="1" applyFill="1" applyBorder="1" applyAlignment="1">
      <alignment horizontal="center" vertical="center"/>
    </xf>
    <xf numFmtId="0" fontId="10" fillId="7" borderId="62" xfId="0" applyFont="1" applyFill="1" applyBorder="1" applyAlignment="1">
      <alignment horizontal="center" vertical="center"/>
    </xf>
    <xf numFmtId="0" fontId="25" fillId="0" borderId="62" xfId="0" applyFont="1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2" fillId="4" borderId="7" xfId="0" applyNumberFormat="1" applyFont="1" applyFill="1" applyBorder="1" applyAlignment="1">
      <alignment horizontal="center" vertical="center"/>
    </xf>
    <xf numFmtId="165" fontId="2" fillId="4" borderId="6" xfId="0" applyNumberFormat="1" applyFont="1" applyFill="1" applyBorder="1" applyAlignment="1">
      <alignment horizontal="center" vertical="center"/>
    </xf>
    <xf numFmtId="165" fontId="2" fillId="4" borderId="8" xfId="0" applyNumberFormat="1" applyFont="1" applyFill="1" applyBorder="1" applyAlignment="1">
      <alignment horizontal="center" vertical="center"/>
    </xf>
    <xf numFmtId="165" fontId="2" fillId="4" borderId="9" xfId="0" applyNumberFormat="1" applyFont="1" applyFill="1" applyBorder="1" applyAlignment="1">
      <alignment horizontal="center" vertical="center"/>
    </xf>
    <xf numFmtId="165" fontId="2" fillId="4" borderId="1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" fillId="2" borderId="0" xfId="2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35" fillId="0" borderId="20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25" fillId="2" borderId="39" xfId="0" applyFont="1" applyFill="1" applyBorder="1" applyAlignment="1">
      <alignment horizontal="center" vertical="center"/>
    </xf>
    <xf numFmtId="0" fontId="25" fillId="2" borderId="42" xfId="0" applyFont="1" applyFill="1" applyBorder="1" applyAlignment="1">
      <alignment horizontal="center" vertical="center"/>
    </xf>
    <xf numFmtId="0" fontId="25" fillId="2" borderId="50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34" fillId="0" borderId="34" xfId="0" applyFont="1" applyBorder="1" applyAlignment="1">
      <alignment horizontal="center" vertical="center"/>
    </xf>
    <xf numFmtId="0" fontId="34" fillId="0" borderId="38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59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425" t="s">
        <v>5</v>
      </c>
      <c r="L11" s="425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34" t="s">
        <v>8</v>
      </c>
      <c r="C15" s="435"/>
      <c r="D15" s="435"/>
      <c r="E15" s="435"/>
      <c r="F15" s="435"/>
      <c r="G15" s="435"/>
      <c r="H15" s="435"/>
      <c r="I15" s="435"/>
      <c r="J15" s="435"/>
      <c r="K15" s="436"/>
      <c r="L15" s="428" t="s">
        <v>50</v>
      </c>
      <c r="M15" s="429"/>
      <c r="N15" s="429"/>
      <c r="O15" s="429"/>
      <c r="P15" s="429"/>
      <c r="Q15" s="429"/>
      <c r="R15" s="429"/>
      <c r="S15" s="429"/>
      <c r="T15" s="429"/>
      <c r="U15" s="430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6" t="s">
        <v>25</v>
      </c>
      <c r="C36" s="427"/>
      <c r="D36" s="427"/>
      <c r="E36" s="427"/>
      <c r="F36" s="427"/>
      <c r="G36" s="427"/>
      <c r="H36" s="97"/>
      <c r="I36" s="52" t="s">
        <v>26</v>
      </c>
      <c r="J36" s="105"/>
      <c r="K36" s="432" t="s">
        <v>25</v>
      </c>
      <c r="L36" s="432"/>
      <c r="M36" s="432"/>
      <c r="N36" s="432"/>
      <c r="O36" s="426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1" t="s">
        <v>8</v>
      </c>
      <c r="C55" s="432"/>
      <c r="D55" s="432"/>
      <c r="E55" s="432"/>
      <c r="F55" s="42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U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425" t="s">
        <v>59</v>
      </c>
      <c r="L11" s="425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8"/>
      <c r="H15" s="438"/>
      <c r="I15" s="438"/>
      <c r="J15" s="439"/>
      <c r="K15" s="440" t="s">
        <v>51</v>
      </c>
      <c r="L15" s="441"/>
      <c r="M15" s="441"/>
      <c r="N15" s="442"/>
      <c r="O15" s="445" t="s">
        <v>50</v>
      </c>
      <c r="P15" s="443"/>
      <c r="Q15" s="443"/>
      <c r="R15" s="443"/>
      <c r="S15" s="443"/>
      <c r="T15" s="443"/>
      <c r="U15" s="443"/>
      <c r="V15" s="443"/>
      <c r="W15" s="444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26"/>
      <c r="I36" s="97"/>
      <c r="J36" s="52" t="s">
        <v>26</v>
      </c>
      <c r="K36" s="105"/>
      <c r="L36" s="432" t="s">
        <v>25</v>
      </c>
      <c r="M36" s="432"/>
      <c r="N36" s="432"/>
      <c r="O36" s="432"/>
      <c r="P36" s="42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1" t="s">
        <v>8</v>
      </c>
      <c r="C55" s="432"/>
      <c r="D55" s="432"/>
      <c r="E55" s="432"/>
      <c r="F55" s="42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425" t="s">
        <v>60</v>
      </c>
      <c r="L11" s="425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8"/>
      <c r="H15" s="438"/>
      <c r="I15" s="438"/>
      <c r="J15" s="439"/>
      <c r="K15" s="440" t="s">
        <v>51</v>
      </c>
      <c r="L15" s="441"/>
      <c r="M15" s="441"/>
      <c r="N15" s="442"/>
      <c r="O15" s="445" t="s">
        <v>50</v>
      </c>
      <c r="P15" s="443"/>
      <c r="Q15" s="443"/>
      <c r="R15" s="443"/>
      <c r="S15" s="443"/>
      <c r="T15" s="443"/>
      <c r="U15" s="443"/>
      <c r="V15" s="443"/>
      <c r="W15" s="444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26"/>
      <c r="I36" s="97"/>
      <c r="J36" s="52" t="s">
        <v>26</v>
      </c>
      <c r="K36" s="105"/>
      <c r="L36" s="432" t="s">
        <v>25</v>
      </c>
      <c r="M36" s="432"/>
      <c r="N36" s="432"/>
      <c r="O36" s="432"/>
      <c r="P36" s="42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1" t="s">
        <v>8</v>
      </c>
      <c r="C55" s="432"/>
      <c r="D55" s="432"/>
      <c r="E55" s="432"/>
      <c r="F55" s="42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425" t="s">
        <v>61</v>
      </c>
      <c r="L11" s="425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8"/>
      <c r="H15" s="438"/>
      <c r="I15" s="438"/>
      <c r="J15" s="439"/>
      <c r="K15" s="440" t="s">
        <v>51</v>
      </c>
      <c r="L15" s="441"/>
      <c r="M15" s="441"/>
      <c r="N15" s="442"/>
      <c r="O15" s="445" t="s">
        <v>50</v>
      </c>
      <c r="P15" s="443"/>
      <c r="Q15" s="443"/>
      <c r="R15" s="443"/>
      <c r="S15" s="443"/>
      <c r="T15" s="443"/>
      <c r="U15" s="443"/>
      <c r="V15" s="443"/>
      <c r="W15" s="443"/>
      <c r="X15" s="444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32"/>
      <c r="I36" s="426"/>
      <c r="J36" s="97"/>
      <c r="K36" s="52" t="s">
        <v>26</v>
      </c>
      <c r="L36" s="105"/>
      <c r="M36" s="432" t="s">
        <v>25</v>
      </c>
      <c r="N36" s="432"/>
      <c r="O36" s="432"/>
      <c r="P36" s="432"/>
      <c r="Q36" s="42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1" t="s">
        <v>8</v>
      </c>
      <c r="C55" s="432"/>
      <c r="D55" s="432"/>
      <c r="E55" s="432"/>
      <c r="F55" s="42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X15"/>
    <mergeCell ref="M36:Q36"/>
    <mergeCell ref="J54:K54"/>
    <mergeCell ref="B55:F55"/>
    <mergeCell ref="B36:I36"/>
    <mergeCell ref="A3:C3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425" t="s">
        <v>62</v>
      </c>
      <c r="L11" s="425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8"/>
      <c r="H15" s="438"/>
      <c r="I15" s="439"/>
      <c r="J15" s="440" t="s">
        <v>51</v>
      </c>
      <c r="K15" s="441"/>
      <c r="L15" s="441"/>
      <c r="M15" s="442"/>
      <c r="N15" s="445" t="s">
        <v>50</v>
      </c>
      <c r="O15" s="443"/>
      <c r="P15" s="443"/>
      <c r="Q15" s="443"/>
      <c r="R15" s="443"/>
      <c r="S15" s="443"/>
      <c r="T15" s="443"/>
      <c r="U15" s="443"/>
      <c r="V15" s="443"/>
      <c r="W15" s="444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32"/>
      <c r="I36" s="426"/>
      <c r="J36" s="97"/>
      <c r="K36" s="52" t="s">
        <v>26</v>
      </c>
      <c r="L36" s="105"/>
      <c r="M36" s="432" t="s">
        <v>25</v>
      </c>
      <c r="N36" s="432"/>
      <c r="O36" s="432"/>
      <c r="P36" s="432"/>
      <c r="Q36" s="42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1" t="s">
        <v>8</v>
      </c>
      <c r="C55" s="432"/>
      <c r="D55" s="432"/>
      <c r="E55" s="432"/>
      <c r="F55" s="42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B15:I15"/>
    <mergeCell ref="A3:C3"/>
    <mergeCell ref="E9:G9"/>
    <mergeCell ref="R9:S9"/>
    <mergeCell ref="K11:L11"/>
    <mergeCell ref="J15:M15"/>
    <mergeCell ref="N15:W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425" t="s">
        <v>64</v>
      </c>
      <c r="L11" s="425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8"/>
      <c r="H15" s="438"/>
      <c r="I15" s="439"/>
      <c r="J15" s="440" t="s">
        <v>51</v>
      </c>
      <c r="K15" s="441"/>
      <c r="L15" s="441"/>
      <c r="M15" s="442"/>
      <c r="N15" s="445" t="s">
        <v>50</v>
      </c>
      <c r="O15" s="443"/>
      <c r="P15" s="443"/>
      <c r="Q15" s="443"/>
      <c r="R15" s="443"/>
      <c r="S15" s="443"/>
      <c r="T15" s="443"/>
      <c r="U15" s="443"/>
      <c r="V15" s="443"/>
      <c r="W15" s="444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32"/>
      <c r="I36" s="426"/>
      <c r="J36" s="97"/>
      <c r="K36" s="52" t="s">
        <v>26</v>
      </c>
      <c r="L36" s="105"/>
      <c r="M36" s="432" t="s">
        <v>25</v>
      </c>
      <c r="N36" s="432"/>
      <c r="O36" s="432"/>
      <c r="P36" s="432"/>
      <c r="Q36" s="42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1" t="s">
        <v>8</v>
      </c>
      <c r="C55" s="432"/>
      <c r="D55" s="432"/>
      <c r="E55" s="432"/>
      <c r="F55" s="42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425" t="s">
        <v>66</v>
      </c>
      <c r="L11" s="425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8"/>
      <c r="H15" s="438"/>
      <c r="I15" s="439"/>
      <c r="J15" s="440" t="s">
        <v>51</v>
      </c>
      <c r="K15" s="441"/>
      <c r="L15" s="441"/>
      <c r="M15" s="442"/>
      <c r="N15" s="445" t="s">
        <v>50</v>
      </c>
      <c r="O15" s="443"/>
      <c r="P15" s="443"/>
      <c r="Q15" s="443"/>
      <c r="R15" s="443"/>
      <c r="S15" s="443"/>
      <c r="T15" s="443"/>
      <c r="U15" s="443"/>
      <c r="V15" s="443"/>
      <c r="W15" s="444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32"/>
      <c r="I36" s="426"/>
      <c r="J36" s="97"/>
      <c r="K36" s="52" t="s">
        <v>26</v>
      </c>
      <c r="L36" s="105"/>
      <c r="M36" s="432" t="s">
        <v>25</v>
      </c>
      <c r="N36" s="432"/>
      <c r="O36" s="432"/>
      <c r="P36" s="432"/>
      <c r="Q36" s="42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1" t="s">
        <v>8</v>
      </c>
      <c r="C55" s="432"/>
      <c r="D55" s="432"/>
      <c r="E55" s="432"/>
      <c r="F55" s="42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425" t="s">
        <v>67</v>
      </c>
      <c r="L11" s="425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8"/>
      <c r="H15" s="438"/>
      <c r="I15" s="439"/>
      <c r="J15" s="440" t="s">
        <v>51</v>
      </c>
      <c r="K15" s="441"/>
      <c r="L15" s="441"/>
      <c r="M15" s="442"/>
      <c r="N15" s="445" t="s">
        <v>50</v>
      </c>
      <c r="O15" s="443"/>
      <c r="P15" s="443"/>
      <c r="Q15" s="443"/>
      <c r="R15" s="443"/>
      <c r="S15" s="443"/>
      <c r="T15" s="443"/>
      <c r="U15" s="44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32"/>
      <c r="I36" s="426"/>
      <c r="J36" s="97"/>
      <c r="K36" s="52" t="s">
        <v>26</v>
      </c>
      <c r="L36" s="105"/>
      <c r="M36" s="432" t="s">
        <v>25</v>
      </c>
      <c r="N36" s="432"/>
      <c r="O36" s="432"/>
      <c r="P36" s="432"/>
      <c r="Q36" s="42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1" t="s">
        <v>8</v>
      </c>
      <c r="C55" s="432"/>
      <c r="D55" s="432"/>
      <c r="E55" s="432"/>
      <c r="F55" s="42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"/>
      <c r="Z3" s="2"/>
      <c r="AA3" s="2"/>
      <c r="AB3" s="2"/>
      <c r="AC3" s="2"/>
      <c r="AD3" s="27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7" t="s">
        <v>1</v>
      </c>
      <c r="B9" s="277"/>
      <c r="C9" s="277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7"/>
      <c r="B10" s="277"/>
      <c r="C10" s="27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7" t="s">
        <v>4</v>
      </c>
      <c r="B11" s="277"/>
      <c r="C11" s="277"/>
      <c r="D11" s="1"/>
      <c r="E11" s="278">
        <v>3</v>
      </c>
      <c r="F11" s="1"/>
      <c r="G11" s="1"/>
      <c r="H11" s="1"/>
      <c r="I11" s="1"/>
      <c r="J11" s="1"/>
      <c r="K11" s="425" t="s">
        <v>68</v>
      </c>
      <c r="L11" s="425"/>
      <c r="M11" s="279"/>
      <c r="N11" s="27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7"/>
      <c r="B12" s="277"/>
      <c r="C12" s="277"/>
      <c r="D12" s="1"/>
      <c r="E12" s="5"/>
      <c r="F12" s="1"/>
      <c r="G12" s="1"/>
      <c r="H12" s="1"/>
      <c r="I12" s="1"/>
      <c r="J12" s="1"/>
      <c r="K12" s="279"/>
      <c r="L12" s="279"/>
      <c r="M12" s="279"/>
      <c r="N12" s="27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7"/>
      <c r="B13" s="277"/>
      <c r="C13" s="277"/>
      <c r="D13" s="277"/>
      <c r="E13" s="277"/>
      <c r="F13" s="277"/>
      <c r="G13" s="277"/>
      <c r="H13" s="277"/>
      <c r="I13" s="277"/>
      <c r="J13" s="277"/>
      <c r="K13" s="277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1"/>
      <c r="X13" s="1"/>
      <c r="Y13" s="1"/>
    </row>
    <row r="14" spans="1:30" s="3" customFormat="1" ht="27" thickBot="1" x14ac:dyDescent="0.3">
      <c r="A14" s="27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8"/>
      <c r="H15" s="438"/>
      <c r="I15" s="439"/>
      <c r="J15" s="440" t="s">
        <v>51</v>
      </c>
      <c r="K15" s="441"/>
      <c r="L15" s="441"/>
      <c r="M15" s="442"/>
      <c r="N15" s="445" t="s">
        <v>50</v>
      </c>
      <c r="O15" s="443"/>
      <c r="P15" s="443"/>
      <c r="Q15" s="443"/>
      <c r="R15" s="443"/>
      <c r="S15" s="443"/>
      <c r="T15" s="443"/>
      <c r="U15" s="44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32"/>
      <c r="I36" s="426"/>
      <c r="J36" s="97"/>
      <c r="K36" s="52" t="s">
        <v>26</v>
      </c>
      <c r="L36" s="105"/>
      <c r="M36" s="432" t="s">
        <v>25</v>
      </c>
      <c r="N36" s="432"/>
      <c r="O36" s="432"/>
      <c r="P36" s="432"/>
      <c r="Q36" s="42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1" t="s">
        <v>8</v>
      </c>
      <c r="C55" s="432"/>
      <c r="D55" s="432"/>
      <c r="E55" s="432"/>
      <c r="F55" s="42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"/>
      <c r="Z3" s="2"/>
      <c r="AA3" s="2"/>
      <c r="AB3" s="2"/>
      <c r="AC3" s="2"/>
      <c r="AD3" s="2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0" t="s">
        <v>1</v>
      </c>
      <c r="B9" s="280"/>
      <c r="C9" s="280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0"/>
      <c r="B10" s="280"/>
      <c r="C10" s="2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0" t="s">
        <v>4</v>
      </c>
      <c r="B11" s="280"/>
      <c r="C11" s="280"/>
      <c r="D11" s="1"/>
      <c r="E11" s="281">
        <v>3</v>
      </c>
      <c r="F11" s="1"/>
      <c r="G11" s="1"/>
      <c r="H11" s="1"/>
      <c r="I11" s="1"/>
      <c r="J11" s="1"/>
      <c r="K11" s="425" t="s">
        <v>69</v>
      </c>
      <c r="L11" s="425"/>
      <c r="M11" s="282"/>
      <c r="N11" s="2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0"/>
      <c r="B12" s="280"/>
      <c r="C12" s="280"/>
      <c r="D12" s="1"/>
      <c r="E12" s="5"/>
      <c r="F12" s="1"/>
      <c r="G12" s="1"/>
      <c r="H12" s="1"/>
      <c r="I12" s="1"/>
      <c r="J12" s="1"/>
      <c r="K12" s="282"/>
      <c r="L12" s="282"/>
      <c r="M12" s="282"/>
      <c r="N12" s="2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0"/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1"/>
      <c r="X13" s="1"/>
      <c r="Y13" s="1"/>
    </row>
    <row r="14" spans="1:30" s="3" customFormat="1" ht="27" thickBot="1" x14ac:dyDescent="0.3">
      <c r="A14" s="2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8"/>
      <c r="H15" s="438"/>
      <c r="I15" s="439"/>
      <c r="J15" s="440" t="s">
        <v>51</v>
      </c>
      <c r="K15" s="441"/>
      <c r="L15" s="441"/>
      <c r="M15" s="442"/>
      <c r="N15" s="445" t="s">
        <v>50</v>
      </c>
      <c r="O15" s="443"/>
      <c r="P15" s="443"/>
      <c r="Q15" s="443"/>
      <c r="R15" s="443"/>
      <c r="S15" s="443"/>
      <c r="T15" s="443"/>
      <c r="U15" s="44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32"/>
      <c r="I36" s="426"/>
      <c r="J36" s="97"/>
      <c r="K36" s="52" t="s">
        <v>26</v>
      </c>
      <c r="L36" s="105"/>
      <c r="M36" s="432" t="s">
        <v>25</v>
      </c>
      <c r="N36" s="432"/>
      <c r="O36" s="432"/>
      <c r="P36" s="432"/>
      <c r="Q36" s="42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1" t="s">
        <v>8</v>
      </c>
      <c r="C55" s="432"/>
      <c r="D55" s="432"/>
      <c r="E55" s="432"/>
      <c r="F55" s="42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"/>
      <c r="Z3" s="2"/>
      <c r="AA3" s="2"/>
      <c r="AB3" s="2"/>
      <c r="AC3" s="2"/>
      <c r="AD3" s="2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3" t="s">
        <v>1</v>
      </c>
      <c r="B9" s="283"/>
      <c r="C9" s="283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3"/>
      <c r="B10" s="283"/>
      <c r="C10" s="2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3" t="s">
        <v>4</v>
      </c>
      <c r="B11" s="283"/>
      <c r="C11" s="283"/>
      <c r="D11" s="1"/>
      <c r="E11" s="284">
        <v>3</v>
      </c>
      <c r="F11" s="1"/>
      <c r="G11" s="1"/>
      <c r="H11" s="1"/>
      <c r="I11" s="1"/>
      <c r="J11" s="1"/>
      <c r="K11" s="425" t="s">
        <v>70</v>
      </c>
      <c r="L11" s="425"/>
      <c r="M11" s="285"/>
      <c r="N11" s="2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3"/>
      <c r="B12" s="283"/>
      <c r="C12" s="283"/>
      <c r="D12" s="1"/>
      <c r="E12" s="5"/>
      <c r="F12" s="1"/>
      <c r="G12" s="1"/>
      <c r="H12" s="1"/>
      <c r="I12" s="1"/>
      <c r="J12" s="1"/>
      <c r="K12" s="285"/>
      <c r="L12" s="285"/>
      <c r="M12" s="285"/>
      <c r="N12" s="2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3"/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5"/>
      <c r="W13" s="1"/>
      <c r="X13" s="1"/>
      <c r="Y13" s="1"/>
    </row>
    <row r="14" spans="1:30" s="3" customFormat="1" ht="27" thickBot="1" x14ac:dyDescent="0.3">
      <c r="A14" s="2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8"/>
      <c r="H15" s="438"/>
      <c r="I15" s="439"/>
      <c r="J15" s="440" t="s">
        <v>51</v>
      </c>
      <c r="K15" s="441"/>
      <c r="L15" s="441"/>
      <c r="M15" s="442"/>
      <c r="N15" s="445" t="s">
        <v>50</v>
      </c>
      <c r="O15" s="443"/>
      <c r="P15" s="443"/>
      <c r="Q15" s="443"/>
      <c r="R15" s="443"/>
      <c r="S15" s="443"/>
      <c r="T15" s="443"/>
      <c r="U15" s="44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32"/>
      <c r="I36" s="426"/>
      <c r="J36" s="97"/>
      <c r="K36" s="52" t="s">
        <v>26</v>
      </c>
      <c r="L36" s="105"/>
      <c r="M36" s="432" t="s">
        <v>25</v>
      </c>
      <c r="N36" s="432"/>
      <c r="O36" s="432"/>
      <c r="P36" s="432"/>
      <c r="Q36" s="42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1" t="s">
        <v>8</v>
      </c>
      <c r="C55" s="432"/>
      <c r="D55" s="432"/>
      <c r="E55" s="432"/>
      <c r="F55" s="42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425" t="s">
        <v>52</v>
      </c>
      <c r="L11" s="425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34" t="s">
        <v>8</v>
      </c>
      <c r="C15" s="435"/>
      <c r="D15" s="435"/>
      <c r="E15" s="435"/>
      <c r="F15" s="435"/>
      <c r="G15" s="435"/>
      <c r="H15" s="435"/>
      <c r="I15" s="436"/>
      <c r="J15" s="428" t="s">
        <v>50</v>
      </c>
      <c r="K15" s="429"/>
      <c r="L15" s="429"/>
      <c r="M15" s="429"/>
      <c r="N15" s="429"/>
      <c r="O15" s="429"/>
      <c r="P15" s="429"/>
      <c r="Q15" s="430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6" t="s">
        <v>25</v>
      </c>
      <c r="C36" s="427"/>
      <c r="D36" s="427"/>
      <c r="E36" s="427"/>
      <c r="F36" s="427"/>
      <c r="G36" s="427"/>
      <c r="H36" s="97"/>
      <c r="I36" s="52" t="s">
        <v>26</v>
      </c>
      <c r="J36" s="105"/>
      <c r="K36" s="432" t="s">
        <v>25</v>
      </c>
      <c r="L36" s="432"/>
      <c r="M36" s="432"/>
      <c r="N36" s="432"/>
      <c r="O36" s="426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1" t="s">
        <v>8</v>
      </c>
      <c r="C55" s="432"/>
      <c r="D55" s="432"/>
      <c r="E55" s="432"/>
      <c r="F55" s="42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J15:Q15"/>
    <mergeCell ref="B36:G36"/>
    <mergeCell ref="K36:O36"/>
    <mergeCell ref="J54:K54"/>
    <mergeCell ref="B55:F55"/>
    <mergeCell ref="B15:I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9" zoomScale="30" zoomScaleNormal="30" workbookViewId="0">
      <selection activeCell="M48" sqref="M48:O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"/>
      <c r="Z3" s="2"/>
      <c r="AA3" s="2"/>
      <c r="AB3" s="2"/>
      <c r="AC3" s="2"/>
      <c r="AD3" s="2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6" t="s">
        <v>1</v>
      </c>
      <c r="B9" s="286"/>
      <c r="C9" s="286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6"/>
      <c r="B10" s="286"/>
      <c r="C10" s="2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6" t="s">
        <v>4</v>
      </c>
      <c r="B11" s="286"/>
      <c r="C11" s="286"/>
      <c r="D11" s="1"/>
      <c r="E11" s="287">
        <v>3</v>
      </c>
      <c r="F11" s="1"/>
      <c r="G11" s="1"/>
      <c r="H11" s="1"/>
      <c r="I11" s="1"/>
      <c r="J11" s="1"/>
      <c r="K11" s="425" t="s">
        <v>71</v>
      </c>
      <c r="L11" s="425"/>
      <c r="M11" s="288"/>
      <c r="N11" s="2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6"/>
      <c r="B12" s="286"/>
      <c r="C12" s="286"/>
      <c r="D12" s="1"/>
      <c r="E12" s="5"/>
      <c r="F12" s="1"/>
      <c r="G12" s="1"/>
      <c r="H12" s="1"/>
      <c r="I12" s="1"/>
      <c r="J12" s="1"/>
      <c r="K12" s="288"/>
      <c r="L12" s="288"/>
      <c r="M12" s="288"/>
      <c r="N12" s="2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6"/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/>
      <c r="W13" s="1"/>
      <c r="X13" s="1"/>
      <c r="Y13" s="1"/>
    </row>
    <row r="14" spans="1:30" s="3" customFormat="1" ht="27" thickBot="1" x14ac:dyDescent="0.3">
      <c r="A14" s="2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8"/>
      <c r="H15" s="438"/>
      <c r="I15" s="439"/>
      <c r="J15" s="440" t="s">
        <v>51</v>
      </c>
      <c r="K15" s="441"/>
      <c r="L15" s="441"/>
      <c r="M15" s="442"/>
      <c r="N15" s="445" t="s">
        <v>50</v>
      </c>
      <c r="O15" s="443"/>
      <c r="P15" s="443"/>
      <c r="Q15" s="443"/>
      <c r="R15" s="443"/>
      <c r="S15" s="443"/>
      <c r="T15" s="443"/>
      <c r="U15" s="44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53.507039999999996</v>
      </c>
      <c r="C18" s="78">
        <v>43.490797777777779</v>
      </c>
      <c r="D18" s="22">
        <v>65.197346666666675</v>
      </c>
      <c r="E18" s="22">
        <v>75.727211111111117</v>
      </c>
      <c r="F18" s="22">
        <v>73.699608888888889</v>
      </c>
      <c r="G18" s="22">
        <v>44.282504444444442</v>
      </c>
      <c r="H18" s="22">
        <v>42.397395555555548</v>
      </c>
      <c r="I18" s="22">
        <v>49.614508888888885</v>
      </c>
      <c r="J18" s="21">
        <v>39.566656666666667</v>
      </c>
      <c r="K18" s="22">
        <v>74.470825000000019</v>
      </c>
      <c r="L18" s="22">
        <v>65.550906666666677</v>
      </c>
      <c r="M18" s="23">
        <v>45.839713333333336</v>
      </c>
      <c r="N18" s="21">
        <v>53.494734444444433</v>
      </c>
      <c r="O18" s="78">
        <v>74.791855555555543</v>
      </c>
      <c r="P18" s="22">
        <v>87.351145555555561</v>
      </c>
      <c r="Q18" s="22">
        <v>75.160592777777765</v>
      </c>
      <c r="R18" s="22">
        <v>70.69729000000001</v>
      </c>
      <c r="S18" s="22">
        <v>57.934036111111119</v>
      </c>
      <c r="T18" s="22">
        <v>46.004239444444437</v>
      </c>
      <c r="U18" s="23">
        <v>30.430260555555556</v>
      </c>
      <c r="V18" s="24">
        <f t="shared" ref="V18:V25" si="0">SUM(B18:U18)</f>
        <v>1169.2086694444445</v>
      </c>
      <c r="X18" s="2"/>
      <c r="Y18" s="18"/>
    </row>
    <row r="19" spans="1:30" ht="39.950000000000003" customHeight="1" x14ac:dyDescent="0.25">
      <c r="A19" s="157" t="s">
        <v>13</v>
      </c>
      <c r="B19" s="21">
        <v>53.507039999999996</v>
      </c>
      <c r="C19" s="78">
        <v>43.490797777777779</v>
      </c>
      <c r="D19" s="22">
        <v>65.197346666666675</v>
      </c>
      <c r="E19" s="22">
        <v>75.727211111111117</v>
      </c>
      <c r="F19" s="22">
        <v>73.699608888888889</v>
      </c>
      <c r="G19" s="22">
        <v>44.282504444444442</v>
      </c>
      <c r="H19" s="22">
        <v>42.397395555555548</v>
      </c>
      <c r="I19" s="22">
        <v>49.614508888888885</v>
      </c>
      <c r="J19" s="21">
        <v>39.566656666666667</v>
      </c>
      <c r="K19" s="22">
        <v>74.470825000000019</v>
      </c>
      <c r="L19" s="22">
        <v>65.550906666666677</v>
      </c>
      <c r="M19" s="23">
        <v>45.839713333333336</v>
      </c>
      <c r="N19" s="21">
        <v>53.494734444444433</v>
      </c>
      <c r="O19" s="78">
        <v>74.791855555555543</v>
      </c>
      <c r="P19" s="22">
        <v>87.351145555555561</v>
      </c>
      <c r="Q19" s="22">
        <v>75.160592777777765</v>
      </c>
      <c r="R19" s="22">
        <v>70.69729000000001</v>
      </c>
      <c r="S19" s="22">
        <v>57.934036111111119</v>
      </c>
      <c r="T19" s="22">
        <v>46.004239444444437</v>
      </c>
      <c r="U19" s="23">
        <v>30.430260555555556</v>
      </c>
      <c r="V19" s="24">
        <f t="shared" si="0"/>
        <v>1169.2086694444445</v>
      </c>
      <c r="X19" s="2"/>
      <c r="Y19" s="18"/>
    </row>
    <row r="20" spans="1:30" ht="39.75" customHeight="1" x14ac:dyDescent="0.25">
      <c r="A20" s="156" t="s">
        <v>14</v>
      </c>
      <c r="B20" s="21">
        <v>56.157183999999994</v>
      </c>
      <c r="C20" s="78">
        <v>45.603680888888888</v>
      </c>
      <c r="D20" s="22">
        <v>68.366461333333319</v>
      </c>
      <c r="E20" s="22">
        <v>79.615415555555572</v>
      </c>
      <c r="F20" s="22">
        <v>77.254756444444453</v>
      </c>
      <c r="G20" s="22">
        <v>46.578498222222223</v>
      </c>
      <c r="H20" s="22">
        <v>44.422641777777791</v>
      </c>
      <c r="I20" s="22">
        <v>52.67139644444444</v>
      </c>
      <c r="J20" s="21">
        <v>40.957337333333342</v>
      </c>
      <c r="K20" s="22">
        <v>77.693170000000009</v>
      </c>
      <c r="L20" s="22">
        <v>69.25963733333333</v>
      </c>
      <c r="M20" s="23">
        <v>48.249514666666663</v>
      </c>
      <c r="N20" s="21">
        <v>56.142506222222231</v>
      </c>
      <c r="O20" s="78">
        <v>78.537057777777775</v>
      </c>
      <c r="P20" s="22">
        <v>91.75954177777777</v>
      </c>
      <c r="Q20" s="22">
        <v>79.014662888888893</v>
      </c>
      <c r="R20" s="22">
        <v>74.34668400000001</v>
      </c>
      <c r="S20" s="22">
        <v>60.79278555555554</v>
      </c>
      <c r="T20" s="22">
        <v>48.202604222222234</v>
      </c>
      <c r="U20" s="23">
        <v>31.948895777777778</v>
      </c>
      <c r="V20" s="24">
        <f t="shared" si="0"/>
        <v>1227.5744322222222</v>
      </c>
      <c r="X20" s="2"/>
      <c r="Y20" s="18"/>
    </row>
    <row r="21" spans="1:30" ht="39.950000000000003" customHeight="1" x14ac:dyDescent="0.25">
      <c r="A21" s="157" t="s">
        <v>15</v>
      </c>
      <c r="B21" s="21">
        <v>56.157183999999994</v>
      </c>
      <c r="C21" s="78">
        <v>45.603680888888888</v>
      </c>
      <c r="D21" s="22">
        <v>68.366461333333319</v>
      </c>
      <c r="E21" s="22">
        <v>79.615415555555572</v>
      </c>
      <c r="F21" s="22">
        <v>77.254756444444453</v>
      </c>
      <c r="G21" s="22">
        <v>46.578498222222223</v>
      </c>
      <c r="H21" s="22">
        <v>44.422641777777791</v>
      </c>
      <c r="I21" s="22">
        <v>52.67139644444444</v>
      </c>
      <c r="J21" s="21">
        <v>40.957337333333342</v>
      </c>
      <c r="K21" s="22">
        <v>77.693170000000009</v>
      </c>
      <c r="L21" s="22">
        <v>69.25963733333333</v>
      </c>
      <c r="M21" s="23">
        <v>48.249514666666663</v>
      </c>
      <c r="N21" s="21">
        <v>56.142506222222231</v>
      </c>
      <c r="O21" s="78">
        <v>78.537057777777775</v>
      </c>
      <c r="P21" s="22">
        <v>91.75954177777777</v>
      </c>
      <c r="Q21" s="22">
        <v>79.014662888888893</v>
      </c>
      <c r="R21" s="22">
        <v>74.34668400000001</v>
      </c>
      <c r="S21" s="22">
        <v>60.79278555555554</v>
      </c>
      <c r="T21" s="22">
        <v>48.202604222222234</v>
      </c>
      <c r="U21" s="23">
        <v>31.948895777777778</v>
      </c>
      <c r="V21" s="24">
        <f t="shared" si="0"/>
        <v>1227.5744322222222</v>
      </c>
      <c r="X21" s="2"/>
      <c r="Y21" s="18"/>
    </row>
    <row r="22" spans="1:30" ht="39.950000000000003" customHeight="1" x14ac:dyDescent="0.25">
      <c r="A22" s="156" t="s">
        <v>16</v>
      </c>
      <c r="B22" s="21">
        <v>56.157183999999994</v>
      </c>
      <c r="C22" s="78">
        <v>45.603680888888888</v>
      </c>
      <c r="D22" s="22">
        <v>68.366461333333319</v>
      </c>
      <c r="E22" s="22">
        <v>79.615415555555572</v>
      </c>
      <c r="F22" s="22">
        <v>77.254756444444453</v>
      </c>
      <c r="G22" s="22">
        <v>46.578498222222223</v>
      </c>
      <c r="H22" s="22">
        <v>44.422641777777791</v>
      </c>
      <c r="I22" s="22">
        <v>52.67139644444444</v>
      </c>
      <c r="J22" s="21">
        <v>40.957337333333342</v>
      </c>
      <c r="K22" s="22">
        <v>77.693170000000009</v>
      </c>
      <c r="L22" s="22">
        <v>69.25963733333333</v>
      </c>
      <c r="M22" s="23">
        <v>48.249514666666663</v>
      </c>
      <c r="N22" s="21">
        <v>56.142506222222231</v>
      </c>
      <c r="O22" s="78">
        <v>78.537057777777775</v>
      </c>
      <c r="P22" s="22">
        <v>91.75954177777777</v>
      </c>
      <c r="Q22" s="22">
        <v>79.014662888888893</v>
      </c>
      <c r="R22" s="22">
        <v>74.34668400000001</v>
      </c>
      <c r="S22" s="22">
        <v>60.79278555555554</v>
      </c>
      <c r="T22" s="22">
        <v>48.202604222222234</v>
      </c>
      <c r="U22" s="23">
        <v>31.948895777777778</v>
      </c>
      <c r="V22" s="24">
        <f t="shared" si="0"/>
        <v>1227.5744322222222</v>
      </c>
      <c r="X22" s="2"/>
      <c r="Y22" s="18"/>
    </row>
    <row r="23" spans="1:30" ht="39.950000000000003" customHeight="1" x14ac:dyDescent="0.25">
      <c r="A23" s="157" t="s">
        <v>17</v>
      </c>
      <c r="B23" s="21">
        <v>56.157183999999994</v>
      </c>
      <c r="C23" s="78">
        <v>45.603680888888888</v>
      </c>
      <c r="D23" s="22">
        <v>68.366461333333319</v>
      </c>
      <c r="E23" s="22">
        <v>79.615415555555572</v>
      </c>
      <c r="F23" s="22">
        <v>77.254756444444453</v>
      </c>
      <c r="G23" s="22">
        <v>46.578498222222223</v>
      </c>
      <c r="H23" s="22">
        <v>44.422641777777791</v>
      </c>
      <c r="I23" s="22">
        <v>52.67139644444444</v>
      </c>
      <c r="J23" s="21">
        <v>40.957337333333342</v>
      </c>
      <c r="K23" s="22">
        <v>77.693170000000009</v>
      </c>
      <c r="L23" s="22">
        <v>69.25963733333333</v>
      </c>
      <c r="M23" s="23">
        <v>48.249514666666663</v>
      </c>
      <c r="N23" s="21">
        <v>56.142506222222231</v>
      </c>
      <c r="O23" s="78">
        <v>78.537057777777775</v>
      </c>
      <c r="P23" s="22">
        <v>91.75954177777777</v>
      </c>
      <c r="Q23" s="22">
        <v>79.014662888888893</v>
      </c>
      <c r="R23" s="22">
        <v>74.34668400000001</v>
      </c>
      <c r="S23" s="22">
        <v>60.79278555555554</v>
      </c>
      <c r="T23" s="22">
        <v>48.202604222222234</v>
      </c>
      <c r="U23" s="23">
        <v>31.948895777777778</v>
      </c>
      <c r="V23" s="24">
        <f t="shared" si="0"/>
        <v>1227.5744322222222</v>
      </c>
      <c r="X23" s="2"/>
      <c r="Y23" s="18"/>
    </row>
    <row r="24" spans="1:30" ht="39.950000000000003" customHeight="1" x14ac:dyDescent="0.25">
      <c r="A24" s="156" t="s">
        <v>18</v>
      </c>
      <c r="B24" s="21">
        <v>56.157183999999994</v>
      </c>
      <c r="C24" s="78">
        <v>45.603680888888888</v>
      </c>
      <c r="D24" s="22">
        <v>68.366461333333319</v>
      </c>
      <c r="E24" s="22">
        <v>79.615415555555572</v>
      </c>
      <c r="F24" s="22">
        <v>77.254756444444453</v>
      </c>
      <c r="G24" s="22">
        <v>46.578498222222223</v>
      </c>
      <c r="H24" s="22">
        <v>44.422641777777791</v>
      </c>
      <c r="I24" s="22">
        <v>52.67139644444444</v>
      </c>
      <c r="J24" s="21">
        <v>40.957337333333342</v>
      </c>
      <c r="K24" s="22">
        <v>77.693170000000009</v>
      </c>
      <c r="L24" s="22">
        <v>69.25963733333333</v>
      </c>
      <c r="M24" s="23">
        <v>48.249514666666663</v>
      </c>
      <c r="N24" s="21">
        <v>56.142506222222231</v>
      </c>
      <c r="O24" s="78">
        <v>78.537057777777775</v>
      </c>
      <c r="P24" s="22">
        <v>91.75954177777777</v>
      </c>
      <c r="Q24" s="22">
        <v>79.014662888888893</v>
      </c>
      <c r="R24" s="22">
        <v>74.34668400000001</v>
      </c>
      <c r="S24" s="22">
        <v>60.79278555555554</v>
      </c>
      <c r="T24" s="22">
        <v>48.202604222222234</v>
      </c>
      <c r="U24" s="23">
        <v>31.948895777777778</v>
      </c>
      <c r="V24" s="24">
        <f t="shared" si="0"/>
        <v>1227.5744322222222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387.7999999999999</v>
      </c>
      <c r="C25" s="26">
        <f t="shared" si="1"/>
        <v>315.00000000000006</v>
      </c>
      <c r="D25" s="26">
        <f t="shared" si="1"/>
        <v>472.22699999999986</v>
      </c>
      <c r="E25" s="26">
        <f>SUM(E18:E24)</f>
        <v>549.53150000000005</v>
      </c>
      <c r="F25" s="26">
        <f t="shared" ref="F25:K25" si="2">SUM(F18:F24)</f>
        <v>533.67300000000012</v>
      </c>
      <c r="G25" s="26">
        <f t="shared" si="2"/>
        <v>321.45749999999992</v>
      </c>
      <c r="H25" s="26">
        <f t="shared" si="2"/>
        <v>306.90800000000007</v>
      </c>
      <c r="I25" s="26">
        <f t="shared" si="2"/>
        <v>362.58599999999996</v>
      </c>
      <c r="J25" s="25">
        <f t="shared" si="2"/>
        <v>283.92</v>
      </c>
      <c r="K25" s="26">
        <f t="shared" si="2"/>
        <v>537.40750000000003</v>
      </c>
      <c r="L25" s="26">
        <f>SUM(L18:L24)</f>
        <v>477.4</v>
      </c>
      <c r="M25" s="27">
        <f t="shared" ref="M25:P25" si="3">SUM(M18:M24)</f>
        <v>332.92699999999996</v>
      </c>
      <c r="N25" s="25">
        <f t="shared" si="3"/>
        <v>387.702</v>
      </c>
      <c r="O25" s="26">
        <f t="shared" si="3"/>
        <v>542.26899999999989</v>
      </c>
      <c r="P25" s="26">
        <f t="shared" si="3"/>
        <v>633.5</v>
      </c>
      <c r="Q25" s="26">
        <f>SUM(Q18:Q24)</f>
        <v>545.39449999999999</v>
      </c>
      <c r="R25" s="26">
        <f t="shared" ref="R25:T25" si="4">SUM(R18:R24)</f>
        <v>513.12800000000004</v>
      </c>
      <c r="S25" s="26">
        <f t="shared" si="4"/>
        <v>419.83199999999999</v>
      </c>
      <c r="T25" s="26">
        <f t="shared" si="4"/>
        <v>333.02150000000012</v>
      </c>
      <c r="U25" s="27">
        <f>SUM(U18:U24)</f>
        <v>220.60500000000002</v>
      </c>
      <c r="V25" s="24">
        <f t="shared" si="0"/>
        <v>8476.289499999999</v>
      </c>
    </row>
    <row r="26" spans="1:30" s="2" customFormat="1" ht="36.75" customHeight="1" x14ac:dyDescent="0.25">
      <c r="A26" s="158" t="s">
        <v>19</v>
      </c>
      <c r="B26" s="28">
        <v>100</v>
      </c>
      <c r="C26" s="80">
        <v>100</v>
      </c>
      <c r="D26" s="29">
        <v>99.5</v>
      </c>
      <c r="E26" s="29">
        <v>98.5</v>
      </c>
      <c r="F26" s="29">
        <v>98.5</v>
      </c>
      <c r="G26" s="29">
        <v>97.5</v>
      </c>
      <c r="H26" s="29">
        <v>97</v>
      </c>
      <c r="I26" s="29">
        <v>97</v>
      </c>
      <c r="J26" s="28">
        <v>104</v>
      </c>
      <c r="K26" s="29">
        <v>102.5</v>
      </c>
      <c r="L26" s="29">
        <v>100</v>
      </c>
      <c r="M26" s="30">
        <v>99.5</v>
      </c>
      <c r="N26" s="28">
        <v>102</v>
      </c>
      <c r="O26" s="29">
        <v>101</v>
      </c>
      <c r="P26" s="29">
        <v>100</v>
      </c>
      <c r="Q26" s="29">
        <v>98.5</v>
      </c>
      <c r="R26" s="29">
        <v>98</v>
      </c>
      <c r="S26" s="29">
        <v>98</v>
      </c>
      <c r="T26" s="29">
        <v>96.5</v>
      </c>
      <c r="U26" s="30">
        <v>95.5</v>
      </c>
      <c r="V26" s="31">
        <f>+((V25/V27)/7)*1000</f>
        <v>99.270249221183789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99.270249221183775</v>
      </c>
    </row>
    <row r="28" spans="1:30" s="2" customFormat="1" ht="33" customHeight="1" x14ac:dyDescent="0.25">
      <c r="A28" s="160" t="s">
        <v>21</v>
      </c>
      <c r="B28" s="36">
        <f>((B27*B26)*7/1000-B18-B19)/5</f>
        <v>56.157183999999994</v>
      </c>
      <c r="C28" s="37">
        <f t="shared" ref="C28:U28" si="5">((C27*C26)*7/1000-C18-C19)/5</f>
        <v>45.603680888888888</v>
      </c>
      <c r="D28" s="37">
        <f t="shared" si="5"/>
        <v>68.366461333333319</v>
      </c>
      <c r="E28" s="37">
        <f t="shared" si="5"/>
        <v>79.615415555555572</v>
      </c>
      <c r="F28" s="37">
        <f t="shared" si="5"/>
        <v>77.254756444444453</v>
      </c>
      <c r="G28" s="37">
        <f t="shared" si="5"/>
        <v>46.578498222222223</v>
      </c>
      <c r="H28" s="37">
        <f t="shared" si="5"/>
        <v>44.422641777777791</v>
      </c>
      <c r="I28" s="37">
        <f t="shared" si="5"/>
        <v>52.67139644444444</v>
      </c>
      <c r="J28" s="36">
        <f t="shared" si="5"/>
        <v>40.957337333333342</v>
      </c>
      <c r="K28" s="37">
        <f t="shared" si="5"/>
        <v>77.693170000000009</v>
      </c>
      <c r="L28" s="37">
        <f t="shared" si="5"/>
        <v>69.25963733333333</v>
      </c>
      <c r="M28" s="38">
        <f t="shared" si="5"/>
        <v>48.249514666666663</v>
      </c>
      <c r="N28" s="36">
        <f t="shared" si="5"/>
        <v>56.142506222222231</v>
      </c>
      <c r="O28" s="37">
        <f t="shared" si="5"/>
        <v>78.537057777777775</v>
      </c>
      <c r="P28" s="37">
        <f t="shared" si="5"/>
        <v>91.75954177777777</v>
      </c>
      <c r="Q28" s="37">
        <f t="shared" si="5"/>
        <v>79.014662888888893</v>
      </c>
      <c r="R28" s="37">
        <f t="shared" si="5"/>
        <v>74.34668400000001</v>
      </c>
      <c r="S28" s="37">
        <f t="shared" si="5"/>
        <v>60.79278555555554</v>
      </c>
      <c r="T28" s="37">
        <f t="shared" si="5"/>
        <v>48.202604222222234</v>
      </c>
      <c r="U28" s="38">
        <f t="shared" si="5"/>
        <v>31.948895777777778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387.8</v>
      </c>
      <c r="C29" s="41">
        <f t="shared" si="6"/>
        <v>315</v>
      </c>
      <c r="D29" s="41">
        <f t="shared" si="6"/>
        <v>472.22699999999998</v>
      </c>
      <c r="E29" s="41">
        <f>((E27*E26)*7)/1000</f>
        <v>549.53150000000005</v>
      </c>
      <c r="F29" s="41">
        <f>((F27*F26)*7)/1000</f>
        <v>533.673</v>
      </c>
      <c r="G29" s="41">
        <f t="shared" ref="G29:J29" si="7">((G27*G26)*7)/1000</f>
        <v>321.45749999999998</v>
      </c>
      <c r="H29" s="41">
        <f t="shared" si="7"/>
        <v>306.90800000000002</v>
      </c>
      <c r="I29" s="41">
        <f t="shared" si="7"/>
        <v>362.58600000000001</v>
      </c>
      <c r="J29" s="40">
        <f t="shared" si="7"/>
        <v>283.92</v>
      </c>
      <c r="K29" s="41">
        <f>((K27*K26)*7)/1000</f>
        <v>537.40750000000003</v>
      </c>
      <c r="L29" s="41">
        <f>((L27*L26)*7)/1000</f>
        <v>477.4</v>
      </c>
      <c r="M29" s="85">
        <f>((M27*M26)*7)/1000</f>
        <v>332.92700000000002</v>
      </c>
      <c r="N29" s="40">
        <f t="shared" ref="N29:U29" si="8">((N27*N26)*7)/1000</f>
        <v>387.702</v>
      </c>
      <c r="O29" s="41">
        <f t="shared" si="8"/>
        <v>542.26900000000001</v>
      </c>
      <c r="P29" s="41">
        <f t="shared" si="8"/>
        <v>633.5</v>
      </c>
      <c r="Q29" s="42">
        <f t="shared" si="8"/>
        <v>545.39449999999999</v>
      </c>
      <c r="R29" s="42">
        <f t="shared" si="8"/>
        <v>513.12800000000004</v>
      </c>
      <c r="S29" s="42">
        <f t="shared" si="8"/>
        <v>419.83199999999999</v>
      </c>
      <c r="T29" s="42">
        <f t="shared" si="8"/>
        <v>333.0215</v>
      </c>
      <c r="U29" s="43">
        <f t="shared" si="8"/>
        <v>220.60499999999999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99.999999999999972</v>
      </c>
      <c r="C30" s="46">
        <f t="shared" si="9"/>
        <v>100.00000000000001</v>
      </c>
      <c r="D30" s="46">
        <f t="shared" si="9"/>
        <v>99.499999999999957</v>
      </c>
      <c r="E30" s="46">
        <f>+(E25/E27)/7*1000</f>
        <v>98.500000000000014</v>
      </c>
      <c r="F30" s="46">
        <f t="shared" ref="F30:K30" si="10">+(F25/F27)/7*1000</f>
        <v>98.500000000000014</v>
      </c>
      <c r="G30" s="46">
        <f t="shared" si="10"/>
        <v>97.499999999999986</v>
      </c>
      <c r="H30" s="46">
        <f t="shared" si="10"/>
        <v>97.000000000000014</v>
      </c>
      <c r="I30" s="46">
        <f t="shared" si="10"/>
        <v>96.999999999999986</v>
      </c>
      <c r="J30" s="45">
        <f t="shared" si="10"/>
        <v>104.00000000000001</v>
      </c>
      <c r="K30" s="46">
        <f t="shared" si="10"/>
        <v>102.50000000000001</v>
      </c>
      <c r="L30" s="46">
        <f>+(L25/L27)/7*1000</f>
        <v>99.999999999999986</v>
      </c>
      <c r="M30" s="47">
        <f t="shared" ref="M30:U30" si="11">+(M25/M27)/7*1000</f>
        <v>99.499999999999986</v>
      </c>
      <c r="N30" s="45">
        <f t="shared" si="11"/>
        <v>102</v>
      </c>
      <c r="O30" s="46">
        <f t="shared" si="11"/>
        <v>100.99999999999997</v>
      </c>
      <c r="P30" s="46">
        <f t="shared" si="11"/>
        <v>99.999999999999986</v>
      </c>
      <c r="Q30" s="46">
        <f t="shared" si="11"/>
        <v>98.5</v>
      </c>
      <c r="R30" s="46">
        <f t="shared" si="11"/>
        <v>98</v>
      </c>
      <c r="S30" s="46">
        <f t="shared" si="11"/>
        <v>97.999999999999986</v>
      </c>
      <c r="T30" s="46">
        <f t="shared" si="11"/>
        <v>96.500000000000028</v>
      </c>
      <c r="U30" s="47">
        <f t="shared" si="11"/>
        <v>95.500000000000014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32"/>
      <c r="I36" s="426"/>
      <c r="J36" s="97"/>
      <c r="K36" s="52" t="s">
        <v>26</v>
      </c>
      <c r="L36" s="105"/>
      <c r="M36" s="432" t="s">
        <v>25</v>
      </c>
      <c r="N36" s="432"/>
      <c r="O36" s="432"/>
      <c r="P36" s="432"/>
      <c r="Q36" s="42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27.162333333333333</v>
      </c>
      <c r="C39" s="78">
        <v>44.294435555555559</v>
      </c>
      <c r="D39" s="78">
        <v>56.031235555555554</v>
      </c>
      <c r="E39" s="78">
        <v>75.740822222222235</v>
      </c>
      <c r="F39" s="78">
        <v>59.899837777777769</v>
      </c>
      <c r="G39" s="78">
        <v>81.441426111111099</v>
      </c>
      <c r="H39" s="78"/>
      <c r="I39" s="78"/>
      <c r="J39" s="99">
        <f t="shared" ref="J39:J46" si="12">SUM(B39:I39)</f>
        <v>344.57009055555557</v>
      </c>
      <c r="K39" s="2"/>
      <c r="L39" s="89" t="s">
        <v>12</v>
      </c>
      <c r="M39" s="78">
        <v>13.7</v>
      </c>
      <c r="N39" s="78">
        <v>12.3</v>
      </c>
      <c r="O39" s="78">
        <v>9.3000000000000007</v>
      </c>
      <c r="P39" s="78"/>
      <c r="Q39" s="78"/>
      <c r="R39" s="99">
        <f t="shared" ref="R39:R46" si="13">SUM(M39:Q39)</f>
        <v>35.299999999999997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27.162333333333333</v>
      </c>
      <c r="C40" s="78">
        <v>44.294435555555559</v>
      </c>
      <c r="D40" s="78">
        <v>56.031235555555554</v>
      </c>
      <c r="E40" s="78">
        <v>75.740822222222235</v>
      </c>
      <c r="F40" s="78">
        <v>59.899837777777769</v>
      </c>
      <c r="G40" s="78">
        <v>81.441426111111099</v>
      </c>
      <c r="H40" s="78"/>
      <c r="I40" s="78"/>
      <c r="J40" s="99">
        <f t="shared" si="12"/>
        <v>344.57009055555557</v>
      </c>
      <c r="K40" s="2"/>
      <c r="L40" s="90" t="s">
        <v>13</v>
      </c>
      <c r="M40" s="78">
        <v>13.7</v>
      </c>
      <c r="N40" s="78">
        <v>12.3</v>
      </c>
      <c r="O40" s="78">
        <v>9.3000000000000007</v>
      </c>
      <c r="P40" s="78"/>
      <c r="Q40" s="78"/>
      <c r="R40" s="99">
        <f t="shared" si="13"/>
        <v>35.299999999999997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28.262266666666669</v>
      </c>
      <c r="C41" s="22">
        <v>46.122225777777778</v>
      </c>
      <c r="D41" s="22">
        <v>58.396905777777782</v>
      </c>
      <c r="E41" s="22">
        <v>78.630671111111113</v>
      </c>
      <c r="F41" s="22">
        <v>62.1372648888889</v>
      </c>
      <c r="G41" s="22">
        <v>84.544629555555545</v>
      </c>
      <c r="H41" s="22"/>
      <c r="I41" s="22"/>
      <c r="J41" s="99">
        <f t="shared" si="12"/>
        <v>358.09396377777784</v>
      </c>
      <c r="K41" s="2"/>
      <c r="L41" s="89" t="s">
        <v>14</v>
      </c>
      <c r="M41" s="78">
        <v>14</v>
      </c>
      <c r="N41" s="78">
        <v>12.4</v>
      </c>
      <c r="O41" s="78">
        <v>9.6</v>
      </c>
      <c r="P41" s="78"/>
      <c r="Q41" s="78"/>
      <c r="R41" s="99">
        <f t="shared" si="13"/>
        <v>36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28.262266666666669</v>
      </c>
      <c r="C42" s="22">
        <v>46.122225777777778</v>
      </c>
      <c r="D42" s="22">
        <v>58.396905777777782</v>
      </c>
      <c r="E42" s="22">
        <v>78.630671111111113</v>
      </c>
      <c r="F42" s="22">
        <v>62.1372648888889</v>
      </c>
      <c r="G42" s="22">
        <v>84.544629555555545</v>
      </c>
      <c r="H42" s="22"/>
      <c r="I42" s="22"/>
      <c r="J42" s="99">
        <f t="shared" si="12"/>
        <v>358.09396377777784</v>
      </c>
      <c r="K42" s="2"/>
      <c r="L42" s="90" t="s">
        <v>15</v>
      </c>
      <c r="M42" s="78">
        <v>14</v>
      </c>
      <c r="N42" s="78">
        <v>12.5</v>
      </c>
      <c r="O42" s="78">
        <v>9.6</v>
      </c>
      <c r="P42" s="78"/>
      <c r="Q42" s="78"/>
      <c r="R42" s="99">
        <f t="shared" si="13"/>
        <v>36.1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28.262266666666669</v>
      </c>
      <c r="C43" s="22">
        <v>46.122225777777778</v>
      </c>
      <c r="D43" s="22">
        <v>58.396905777777782</v>
      </c>
      <c r="E43" s="22">
        <v>78.630671111111113</v>
      </c>
      <c r="F43" s="22">
        <v>62.1372648888889</v>
      </c>
      <c r="G43" s="22">
        <v>84.544629555555545</v>
      </c>
      <c r="H43" s="22"/>
      <c r="I43" s="22"/>
      <c r="J43" s="99">
        <f t="shared" si="12"/>
        <v>358.09396377777784</v>
      </c>
      <c r="K43" s="2"/>
      <c r="L43" s="89" t="s">
        <v>16</v>
      </c>
      <c r="M43" s="78">
        <v>14</v>
      </c>
      <c r="N43" s="78">
        <v>12.5</v>
      </c>
      <c r="O43" s="78">
        <v>9.6</v>
      </c>
      <c r="P43" s="78"/>
      <c r="Q43" s="78"/>
      <c r="R43" s="99">
        <f t="shared" si="13"/>
        <v>36.1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28.262266666666669</v>
      </c>
      <c r="C44" s="78">
        <v>46.122225777777778</v>
      </c>
      <c r="D44" s="78">
        <v>58.396905777777782</v>
      </c>
      <c r="E44" s="78">
        <v>78.630671111111113</v>
      </c>
      <c r="F44" s="78">
        <v>62.1372648888889</v>
      </c>
      <c r="G44" s="78">
        <v>84.544629555555545</v>
      </c>
      <c r="H44" s="78"/>
      <c r="I44" s="78"/>
      <c r="J44" s="99">
        <f t="shared" si="12"/>
        <v>358.09396377777784</v>
      </c>
      <c r="K44" s="2"/>
      <c r="L44" s="90" t="s">
        <v>17</v>
      </c>
      <c r="M44" s="78">
        <v>14.1</v>
      </c>
      <c r="N44" s="78">
        <v>12.5</v>
      </c>
      <c r="O44" s="78">
        <v>9.6999999999999993</v>
      </c>
      <c r="P44" s="78"/>
      <c r="Q44" s="78"/>
      <c r="R44" s="99">
        <f t="shared" si="13"/>
        <v>36.299999999999997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28.262266666666669</v>
      </c>
      <c r="C45" s="78">
        <v>46.122225777777778</v>
      </c>
      <c r="D45" s="78">
        <v>58.396905777777782</v>
      </c>
      <c r="E45" s="78">
        <v>78.630671111111113</v>
      </c>
      <c r="F45" s="78">
        <v>62.1372648888889</v>
      </c>
      <c r="G45" s="78">
        <v>84.544629555555545</v>
      </c>
      <c r="H45" s="78"/>
      <c r="I45" s="78"/>
      <c r="J45" s="99">
        <f t="shared" si="12"/>
        <v>358.09396377777784</v>
      </c>
      <c r="K45" s="2"/>
      <c r="L45" s="89" t="s">
        <v>18</v>
      </c>
      <c r="M45" s="78">
        <v>14.1</v>
      </c>
      <c r="N45" s="78">
        <v>12.5</v>
      </c>
      <c r="O45" s="78">
        <v>9.6999999999999993</v>
      </c>
      <c r="P45" s="78"/>
      <c r="Q45" s="78"/>
      <c r="R45" s="99">
        <f t="shared" si="13"/>
        <v>36.299999999999997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195.63600000000002</v>
      </c>
      <c r="C46" s="26">
        <f t="shared" si="14"/>
        <v>319.2</v>
      </c>
      <c r="D46" s="26">
        <f t="shared" si="14"/>
        <v>404.04699999999997</v>
      </c>
      <c r="E46" s="26">
        <f t="shared" si="14"/>
        <v>544.63499999999999</v>
      </c>
      <c r="F46" s="26">
        <f t="shared" si="14"/>
        <v>430.4860000000001</v>
      </c>
      <c r="G46" s="26">
        <f t="shared" si="14"/>
        <v>585.60599999999999</v>
      </c>
      <c r="H46" s="26">
        <f t="shared" si="14"/>
        <v>0</v>
      </c>
      <c r="I46" s="26">
        <f t="shared" si="14"/>
        <v>0</v>
      </c>
      <c r="J46" s="99">
        <f t="shared" si="12"/>
        <v>2479.61</v>
      </c>
      <c r="L46" s="76" t="s">
        <v>10</v>
      </c>
      <c r="M46" s="79">
        <f>SUM(M39:M45)</f>
        <v>97.6</v>
      </c>
      <c r="N46" s="26">
        <f>SUM(N39:N45)</f>
        <v>87</v>
      </c>
      <c r="O46" s="26">
        <f>SUM(O39:O45)</f>
        <v>66.800000000000011</v>
      </c>
      <c r="P46" s="26">
        <f>SUM(P39:P45)</f>
        <v>0</v>
      </c>
      <c r="Q46" s="26">
        <f>SUM(Q39:Q45)</f>
        <v>0</v>
      </c>
      <c r="R46" s="99">
        <f t="shared" si="13"/>
        <v>251.4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102</v>
      </c>
      <c r="C47" s="29">
        <v>100</v>
      </c>
      <c r="D47" s="29">
        <v>98.5</v>
      </c>
      <c r="E47" s="29">
        <v>97.5</v>
      </c>
      <c r="F47" s="29">
        <v>97</v>
      </c>
      <c r="G47" s="29">
        <v>95.5</v>
      </c>
      <c r="H47" s="29"/>
      <c r="I47" s="29"/>
      <c r="J47" s="100">
        <f>+((J46/J48)/7)*1000</f>
        <v>97.745584988962477</v>
      </c>
      <c r="L47" s="108" t="s">
        <v>19</v>
      </c>
      <c r="M47" s="80">
        <v>101</v>
      </c>
      <c r="N47" s="29">
        <v>101</v>
      </c>
      <c r="O47" s="29">
        <v>100.5</v>
      </c>
      <c r="P47" s="29"/>
      <c r="Q47" s="29"/>
      <c r="R47" s="100">
        <f>+((R46/R48)/7)*1000</f>
        <v>100.88282504012842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28.262266666666669</v>
      </c>
      <c r="C49" s="37">
        <f t="shared" si="15"/>
        <v>46.122225777777778</v>
      </c>
      <c r="D49" s="37">
        <f t="shared" si="15"/>
        <v>58.396905777777782</v>
      </c>
      <c r="E49" s="37">
        <f t="shared" si="15"/>
        <v>78.630671111111113</v>
      </c>
      <c r="F49" s="37">
        <f t="shared" si="15"/>
        <v>62.1372648888889</v>
      </c>
      <c r="G49" s="37">
        <f t="shared" si="15"/>
        <v>84.544629555555545</v>
      </c>
      <c r="H49" s="37">
        <f t="shared" si="15"/>
        <v>0</v>
      </c>
      <c r="I49" s="37">
        <f t="shared" si="15"/>
        <v>0</v>
      </c>
      <c r="J49" s="102">
        <f>((J46*1000)/J48)/7</f>
        <v>97.745584988962477</v>
      </c>
      <c r="L49" s="93" t="s">
        <v>21</v>
      </c>
      <c r="M49" s="82">
        <f t="shared" ref="M49:Q49" si="16">((M48*M47)*7/1000-M39-M40)/5</f>
        <v>14.033199999999999</v>
      </c>
      <c r="N49" s="37">
        <f t="shared" si="16"/>
        <v>12.472200000000001</v>
      </c>
      <c r="O49" s="37">
        <f t="shared" si="16"/>
        <v>9.6464999999999996</v>
      </c>
      <c r="P49" s="37">
        <f t="shared" si="16"/>
        <v>0</v>
      </c>
      <c r="Q49" s="37">
        <f t="shared" si="16"/>
        <v>0</v>
      </c>
      <c r="R49" s="111">
        <f>((R46*1000)/R48)/7</f>
        <v>100.88282504012841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195.636</v>
      </c>
      <c r="C50" s="41">
        <f t="shared" si="17"/>
        <v>319.2</v>
      </c>
      <c r="D50" s="41">
        <f t="shared" si="17"/>
        <v>404.04700000000003</v>
      </c>
      <c r="E50" s="41">
        <f t="shared" si="17"/>
        <v>544.63499999999999</v>
      </c>
      <c r="F50" s="41">
        <f t="shared" si="17"/>
        <v>430.48599999999999</v>
      </c>
      <c r="G50" s="41">
        <f t="shared" si="17"/>
        <v>585.60599999999999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97.566000000000003</v>
      </c>
      <c r="N50" s="41">
        <f>((N48*N47)*7)/1000</f>
        <v>86.960999999999999</v>
      </c>
      <c r="O50" s="41">
        <f>((O48*O47)*7)/1000</f>
        <v>66.832499999999996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102.00000000000001</v>
      </c>
      <c r="C51" s="46">
        <f t="shared" si="18"/>
        <v>99.999999999999986</v>
      </c>
      <c r="D51" s="46">
        <f t="shared" si="18"/>
        <v>98.5</v>
      </c>
      <c r="E51" s="46">
        <f t="shared" si="18"/>
        <v>97.5</v>
      </c>
      <c r="F51" s="46">
        <f t="shared" si="18"/>
        <v>97.000000000000014</v>
      </c>
      <c r="G51" s="46">
        <f t="shared" si="18"/>
        <v>95.5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101.0351966873706</v>
      </c>
      <c r="N51" s="46">
        <f>+(N46/N48)/7*1000</f>
        <v>101.04529616724737</v>
      </c>
      <c r="O51" s="46">
        <f>+(O46/O48)/7*1000</f>
        <v>100.45112781954889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1" t="s">
        <v>8</v>
      </c>
      <c r="C55" s="432"/>
      <c r="D55" s="432"/>
      <c r="E55" s="432"/>
      <c r="F55" s="42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30.1</v>
      </c>
      <c r="D58" s="78">
        <v>32.6</v>
      </c>
      <c r="E58" s="78">
        <v>32.700000000000003</v>
      </c>
      <c r="F58" s="78"/>
      <c r="G58" s="99">
        <f t="shared" ref="G58:G65" si="19">SUM(B58:F58)</f>
        <v>125.60000000000001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30.1</v>
      </c>
      <c r="D59" s="78">
        <v>32.6</v>
      </c>
      <c r="E59" s="78">
        <v>32.700000000000003</v>
      </c>
      <c r="F59" s="78"/>
      <c r="G59" s="99">
        <f t="shared" si="19"/>
        <v>125.60000000000001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31.3</v>
      </c>
      <c r="C60" s="78">
        <v>31.4</v>
      </c>
      <c r="D60" s="78">
        <v>34</v>
      </c>
      <c r="E60" s="78">
        <v>34.200000000000003</v>
      </c>
      <c r="F60" s="78"/>
      <c r="G60" s="99">
        <f t="shared" si="19"/>
        <v>130.9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31.4</v>
      </c>
      <c r="C61" s="78">
        <v>31.4</v>
      </c>
      <c r="D61" s="78">
        <v>34</v>
      </c>
      <c r="E61" s="78">
        <v>34.299999999999997</v>
      </c>
      <c r="F61" s="78"/>
      <c r="G61" s="99">
        <f t="shared" si="19"/>
        <v>131.1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31.4</v>
      </c>
      <c r="C62" s="78">
        <v>31.4</v>
      </c>
      <c r="D62" s="78">
        <v>34</v>
      </c>
      <c r="E62" s="78">
        <v>34.299999999999997</v>
      </c>
      <c r="F62" s="78"/>
      <c r="G62" s="99">
        <f t="shared" si="19"/>
        <v>131.1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31.4</v>
      </c>
      <c r="C63" s="78">
        <v>31.4</v>
      </c>
      <c r="D63" s="78">
        <v>34</v>
      </c>
      <c r="E63" s="78">
        <v>34.299999999999997</v>
      </c>
      <c r="F63" s="78"/>
      <c r="G63" s="99">
        <f t="shared" si="19"/>
        <v>131.1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31.4</v>
      </c>
      <c r="C64" s="78">
        <v>31.5</v>
      </c>
      <c r="D64" s="78">
        <v>34</v>
      </c>
      <c r="E64" s="78">
        <v>34.299999999999997</v>
      </c>
      <c r="F64" s="78"/>
      <c r="G64" s="99">
        <f t="shared" si="19"/>
        <v>131.19999999999999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217.3</v>
      </c>
      <c r="C65" s="26">
        <f>SUM(C58:C64)</f>
        <v>217.3</v>
      </c>
      <c r="D65" s="26">
        <f>SUM(D58:D64)</f>
        <v>235.2</v>
      </c>
      <c r="E65" s="26">
        <f>SUM(E58:E64)</f>
        <v>236.8</v>
      </c>
      <c r="F65" s="26">
        <f>SUM(F58:F64)</f>
        <v>0</v>
      </c>
      <c r="G65" s="99">
        <f t="shared" si="19"/>
        <v>906.59999999999991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107</v>
      </c>
      <c r="C66" s="29">
        <v>106</v>
      </c>
      <c r="D66" s="29">
        <v>106</v>
      </c>
      <c r="E66" s="29">
        <v>106</v>
      </c>
      <c r="F66" s="29"/>
      <c r="G66" s="100">
        <f>+((G65/G67)/7)*1000</f>
        <v>106.24633774756826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31.362000000000005</v>
      </c>
      <c r="C68" s="37">
        <f t="shared" ref="C68:F68" si="20">((C67*C66)*7/1000-C58-C59)/5</f>
        <v>31.441200000000002</v>
      </c>
      <c r="D68" s="37">
        <f t="shared" si="20"/>
        <v>34.002800000000001</v>
      </c>
      <c r="E68" s="37">
        <f t="shared" si="20"/>
        <v>34.259599999999999</v>
      </c>
      <c r="F68" s="37">
        <f t="shared" si="20"/>
        <v>0</v>
      </c>
      <c r="G68" s="114">
        <f>((G65*1000)/G67)/7</f>
        <v>106.24633774756826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217.21</v>
      </c>
      <c r="C69" s="41">
        <f>((C67*C66)*7)/1000</f>
        <v>217.40600000000001</v>
      </c>
      <c r="D69" s="41">
        <f>((D67*D66)*7)/1000</f>
        <v>235.214</v>
      </c>
      <c r="E69" s="41">
        <f>((E67*E66)*7)/1000</f>
        <v>236.69800000000001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107.04433497536947</v>
      </c>
      <c r="C70" s="46">
        <f>+(C65/C67)/7*1000</f>
        <v>105.9483178937104</v>
      </c>
      <c r="D70" s="46">
        <f>+(D65/D67)/7*1000</f>
        <v>105.99369085173501</v>
      </c>
      <c r="E70" s="46">
        <f>+(E65/E67)/7*1000</f>
        <v>106.04567845947156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J45" sqref="J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"/>
      <c r="Z3" s="2"/>
      <c r="AA3" s="2"/>
      <c r="AB3" s="2"/>
      <c r="AC3" s="2"/>
      <c r="AD3" s="2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9" t="s">
        <v>1</v>
      </c>
      <c r="B9" s="289"/>
      <c r="C9" s="289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9"/>
      <c r="B10" s="289"/>
      <c r="C10" s="2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9" t="s">
        <v>4</v>
      </c>
      <c r="B11" s="289"/>
      <c r="C11" s="289"/>
      <c r="D11" s="1"/>
      <c r="E11" s="290">
        <v>3</v>
      </c>
      <c r="F11" s="1"/>
      <c r="G11" s="1"/>
      <c r="H11" s="1"/>
      <c r="I11" s="1"/>
      <c r="J11" s="1"/>
      <c r="K11" s="425" t="s">
        <v>72</v>
      </c>
      <c r="L11" s="425"/>
      <c r="M11" s="291"/>
      <c r="N11" s="2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9"/>
      <c r="B12" s="289"/>
      <c r="C12" s="289"/>
      <c r="D12" s="1"/>
      <c r="E12" s="5"/>
      <c r="F12" s="1"/>
      <c r="G12" s="1"/>
      <c r="H12" s="1"/>
      <c r="I12" s="1"/>
      <c r="J12" s="1"/>
      <c r="K12" s="291"/>
      <c r="L12" s="291"/>
      <c r="M12" s="291"/>
      <c r="N12" s="2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9"/>
      <c r="B13" s="289"/>
      <c r="C13" s="289"/>
      <c r="D13" s="289"/>
      <c r="E13" s="289"/>
      <c r="F13" s="289"/>
      <c r="G13" s="289"/>
      <c r="H13" s="289"/>
      <c r="I13" s="289"/>
      <c r="J13" s="289"/>
      <c r="K13" s="289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1"/>
      <c r="X13" s="1"/>
      <c r="Y13" s="1"/>
    </row>
    <row r="14" spans="1:30" s="3" customFormat="1" ht="27" thickBot="1" x14ac:dyDescent="0.3">
      <c r="A14" s="2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8"/>
      <c r="H15" s="438"/>
      <c r="I15" s="439"/>
      <c r="J15" s="440" t="s">
        <v>51</v>
      </c>
      <c r="K15" s="441"/>
      <c r="L15" s="441"/>
      <c r="M15" s="442"/>
      <c r="N15" s="445" t="s">
        <v>50</v>
      </c>
      <c r="O15" s="443"/>
      <c r="P15" s="443"/>
      <c r="Q15" s="443"/>
      <c r="R15" s="443"/>
      <c r="S15" s="443"/>
      <c r="T15" s="443"/>
      <c r="U15" s="44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56.157183999999994</v>
      </c>
      <c r="C18" s="78">
        <v>45.603680888888888</v>
      </c>
      <c r="D18" s="22">
        <v>68.366461333333319</v>
      </c>
      <c r="E18" s="22">
        <v>79.615415555555572</v>
      </c>
      <c r="F18" s="22">
        <v>77.254756444444453</v>
      </c>
      <c r="G18" s="22">
        <v>46.578498222222223</v>
      </c>
      <c r="H18" s="22">
        <v>44.422641777777791</v>
      </c>
      <c r="I18" s="22">
        <v>52.67139644444444</v>
      </c>
      <c r="J18" s="21">
        <v>40.957337333333342</v>
      </c>
      <c r="K18" s="22">
        <v>77.693170000000009</v>
      </c>
      <c r="L18" s="22">
        <v>69.25963733333333</v>
      </c>
      <c r="M18" s="23">
        <v>48.249514666666663</v>
      </c>
      <c r="N18" s="21">
        <v>56.142506222222231</v>
      </c>
      <c r="O18" s="78">
        <v>78.537057777777775</v>
      </c>
      <c r="P18" s="22">
        <v>91.75954177777777</v>
      </c>
      <c r="Q18" s="22">
        <v>79.014662888888893</v>
      </c>
      <c r="R18" s="22">
        <v>74.34668400000001</v>
      </c>
      <c r="S18" s="22">
        <v>60.79278555555554</v>
      </c>
      <c r="T18" s="22">
        <v>48.202604222222234</v>
      </c>
      <c r="U18" s="23">
        <v>31.948895777777778</v>
      </c>
      <c r="V18" s="24">
        <f t="shared" ref="V18:V25" si="0">SUM(B18:U18)</f>
        <v>1227.5744322222222</v>
      </c>
      <c r="X18" s="2"/>
      <c r="Y18" s="18"/>
    </row>
    <row r="19" spans="1:30" ht="39.950000000000003" customHeight="1" x14ac:dyDescent="0.25">
      <c r="A19" s="157" t="s">
        <v>13</v>
      </c>
      <c r="B19" s="21">
        <v>56.157183999999994</v>
      </c>
      <c r="C19" s="78">
        <v>45.603680888888888</v>
      </c>
      <c r="D19" s="22">
        <v>68.366461333333319</v>
      </c>
      <c r="E19" s="22">
        <v>79.615415555555572</v>
      </c>
      <c r="F19" s="22">
        <v>77.254756444444453</v>
      </c>
      <c r="G19" s="22">
        <v>46.578498222222223</v>
      </c>
      <c r="H19" s="22">
        <v>44.422641777777791</v>
      </c>
      <c r="I19" s="22">
        <v>52.67139644444444</v>
      </c>
      <c r="J19" s="21">
        <v>40.957337333333342</v>
      </c>
      <c r="K19" s="22">
        <v>77.693170000000009</v>
      </c>
      <c r="L19" s="22">
        <v>69.25963733333333</v>
      </c>
      <c r="M19" s="23">
        <v>48.249514666666663</v>
      </c>
      <c r="N19" s="21">
        <v>56.142506222222231</v>
      </c>
      <c r="O19" s="78">
        <v>78.537057777777775</v>
      </c>
      <c r="P19" s="22">
        <v>91.75954177777777</v>
      </c>
      <c r="Q19" s="22">
        <v>79.014662888888893</v>
      </c>
      <c r="R19" s="22">
        <v>74.34668400000001</v>
      </c>
      <c r="S19" s="22">
        <v>60.79278555555554</v>
      </c>
      <c r="T19" s="22">
        <v>48.202604222222234</v>
      </c>
      <c r="U19" s="23">
        <v>31.948895777777778</v>
      </c>
      <c r="V19" s="24">
        <f t="shared" si="0"/>
        <v>1227.5744322222222</v>
      </c>
      <c r="X19" s="2"/>
      <c r="Y19" s="18"/>
    </row>
    <row r="20" spans="1:30" ht="39.75" customHeight="1" x14ac:dyDescent="0.25">
      <c r="A20" s="156" t="s">
        <v>14</v>
      </c>
      <c r="B20" s="21">
        <v>58.975126400000008</v>
      </c>
      <c r="C20" s="78">
        <v>47.90852764444444</v>
      </c>
      <c r="D20" s="22">
        <v>71.844815466666688</v>
      </c>
      <c r="E20" s="22">
        <v>83.639133777777786</v>
      </c>
      <c r="F20" s="22">
        <v>81.250697422222217</v>
      </c>
      <c r="G20" s="22">
        <v>48.957100711111117</v>
      </c>
      <c r="H20" s="22">
        <v>47.092943288888883</v>
      </c>
      <c r="I20" s="22">
        <v>55.186641422222223</v>
      </c>
      <c r="J20" s="21">
        <v>42.858065066666668</v>
      </c>
      <c r="K20" s="22">
        <v>81.647231999999988</v>
      </c>
      <c r="L20" s="22">
        <v>72.550145066666659</v>
      </c>
      <c r="M20" s="23">
        <v>50.296994133333335</v>
      </c>
      <c r="N20" s="21">
        <v>58.504297511111119</v>
      </c>
      <c r="O20" s="78">
        <v>81.871076888888894</v>
      </c>
      <c r="P20" s="22">
        <v>96.331183288888894</v>
      </c>
      <c r="Q20" s="22">
        <v>82.456334844444456</v>
      </c>
      <c r="R20" s="22">
        <v>77.599326400000024</v>
      </c>
      <c r="S20" s="22">
        <v>63.933285777777783</v>
      </c>
      <c r="T20" s="22">
        <v>50.774258311111097</v>
      </c>
      <c r="U20" s="23">
        <v>33.420441688888886</v>
      </c>
      <c r="V20" s="24">
        <f t="shared" si="0"/>
        <v>1287.0976271111113</v>
      </c>
      <c r="X20" s="2"/>
      <c r="Y20" s="18"/>
    </row>
    <row r="21" spans="1:30" ht="39.950000000000003" customHeight="1" x14ac:dyDescent="0.25">
      <c r="A21" s="157" t="s">
        <v>15</v>
      </c>
      <c r="B21" s="21">
        <v>58.975126400000008</v>
      </c>
      <c r="C21" s="78">
        <v>47.90852764444444</v>
      </c>
      <c r="D21" s="22">
        <v>71.844815466666688</v>
      </c>
      <c r="E21" s="22">
        <v>83.639133777777786</v>
      </c>
      <c r="F21" s="22">
        <v>81.250697422222217</v>
      </c>
      <c r="G21" s="22">
        <v>48.957100711111117</v>
      </c>
      <c r="H21" s="22">
        <v>47.092943288888883</v>
      </c>
      <c r="I21" s="22">
        <v>55.186641422222223</v>
      </c>
      <c r="J21" s="21">
        <v>42.858065066666668</v>
      </c>
      <c r="K21" s="22">
        <v>81.647231999999988</v>
      </c>
      <c r="L21" s="22">
        <v>72.550145066666659</v>
      </c>
      <c r="M21" s="23">
        <v>50.296994133333335</v>
      </c>
      <c r="N21" s="21">
        <v>58.504297511111119</v>
      </c>
      <c r="O21" s="78">
        <v>81.871076888888894</v>
      </c>
      <c r="P21" s="22">
        <v>96.331183288888894</v>
      </c>
      <c r="Q21" s="22">
        <v>82.456334844444456</v>
      </c>
      <c r="R21" s="22">
        <v>77.599326400000024</v>
      </c>
      <c r="S21" s="22">
        <v>63.933285777777783</v>
      </c>
      <c r="T21" s="22">
        <v>50.774258311111097</v>
      </c>
      <c r="U21" s="23">
        <v>33.420441688888886</v>
      </c>
      <c r="V21" s="24">
        <f t="shared" si="0"/>
        <v>1287.0976271111113</v>
      </c>
      <c r="X21" s="2"/>
      <c r="Y21" s="18"/>
    </row>
    <row r="22" spans="1:30" ht="39.950000000000003" customHeight="1" x14ac:dyDescent="0.25">
      <c r="A22" s="156" t="s">
        <v>16</v>
      </c>
      <c r="B22" s="21">
        <v>58.975126400000008</v>
      </c>
      <c r="C22" s="78">
        <v>47.90852764444444</v>
      </c>
      <c r="D22" s="22">
        <v>71.844815466666688</v>
      </c>
      <c r="E22" s="22">
        <v>83.639133777777786</v>
      </c>
      <c r="F22" s="22">
        <v>81.250697422222217</v>
      </c>
      <c r="G22" s="22">
        <v>48.957100711111117</v>
      </c>
      <c r="H22" s="22">
        <v>47.092943288888883</v>
      </c>
      <c r="I22" s="22">
        <v>55.186641422222223</v>
      </c>
      <c r="J22" s="21">
        <v>42.858065066666668</v>
      </c>
      <c r="K22" s="22">
        <v>81.647231999999988</v>
      </c>
      <c r="L22" s="22">
        <v>72.550145066666659</v>
      </c>
      <c r="M22" s="23">
        <v>50.296994133333335</v>
      </c>
      <c r="N22" s="21">
        <v>58.504297511111119</v>
      </c>
      <c r="O22" s="78">
        <v>81.871076888888894</v>
      </c>
      <c r="P22" s="22">
        <v>96.331183288888894</v>
      </c>
      <c r="Q22" s="22">
        <v>82.456334844444456</v>
      </c>
      <c r="R22" s="22">
        <v>77.599326400000024</v>
      </c>
      <c r="S22" s="22">
        <v>63.933285777777783</v>
      </c>
      <c r="T22" s="22">
        <v>50.774258311111097</v>
      </c>
      <c r="U22" s="23">
        <v>33.420441688888886</v>
      </c>
      <c r="V22" s="24">
        <f t="shared" si="0"/>
        <v>1287.0976271111113</v>
      </c>
      <c r="X22" s="2"/>
      <c r="Y22" s="18"/>
    </row>
    <row r="23" spans="1:30" ht="39.950000000000003" customHeight="1" x14ac:dyDescent="0.25">
      <c r="A23" s="157" t="s">
        <v>17</v>
      </c>
      <c r="B23" s="21">
        <v>58.975126400000008</v>
      </c>
      <c r="C23" s="78">
        <v>47.90852764444444</v>
      </c>
      <c r="D23" s="22">
        <v>71.844815466666688</v>
      </c>
      <c r="E23" s="22">
        <v>83.639133777777786</v>
      </c>
      <c r="F23" s="22">
        <v>81.250697422222217</v>
      </c>
      <c r="G23" s="22">
        <v>48.957100711111117</v>
      </c>
      <c r="H23" s="22">
        <v>47.092943288888883</v>
      </c>
      <c r="I23" s="22">
        <v>55.186641422222223</v>
      </c>
      <c r="J23" s="21">
        <v>42.858065066666668</v>
      </c>
      <c r="K23" s="22">
        <v>81.647231999999988</v>
      </c>
      <c r="L23" s="22">
        <v>72.550145066666659</v>
      </c>
      <c r="M23" s="23">
        <v>50.296994133333335</v>
      </c>
      <c r="N23" s="21">
        <v>58.504297511111119</v>
      </c>
      <c r="O23" s="78">
        <v>81.871076888888894</v>
      </c>
      <c r="P23" s="22">
        <v>96.331183288888894</v>
      </c>
      <c r="Q23" s="22">
        <v>82.456334844444456</v>
      </c>
      <c r="R23" s="22">
        <v>77.599326400000024</v>
      </c>
      <c r="S23" s="22">
        <v>63.933285777777783</v>
      </c>
      <c r="T23" s="22">
        <v>50.774258311111097</v>
      </c>
      <c r="U23" s="23">
        <v>33.420441688888886</v>
      </c>
      <c r="V23" s="24">
        <f t="shared" si="0"/>
        <v>1287.0976271111113</v>
      </c>
      <c r="X23" s="2"/>
      <c r="Y23" s="18"/>
    </row>
    <row r="24" spans="1:30" ht="39.950000000000003" customHeight="1" x14ac:dyDescent="0.25">
      <c r="A24" s="156" t="s">
        <v>18</v>
      </c>
      <c r="B24" s="21">
        <v>58.975126400000008</v>
      </c>
      <c r="C24" s="78">
        <v>47.90852764444444</v>
      </c>
      <c r="D24" s="22">
        <v>71.844815466666688</v>
      </c>
      <c r="E24" s="22">
        <v>83.639133777777786</v>
      </c>
      <c r="F24" s="22">
        <v>81.250697422222217</v>
      </c>
      <c r="G24" s="22">
        <v>48.957100711111117</v>
      </c>
      <c r="H24" s="22">
        <v>47.092943288888883</v>
      </c>
      <c r="I24" s="22">
        <v>55.186641422222223</v>
      </c>
      <c r="J24" s="21">
        <v>42.858065066666668</v>
      </c>
      <c r="K24" s="22">
        <v>81.647231999999988</v>
      </c>
      <c r="L24" s="22">
        <v>72.550145066666659</v>
      </c>
      <c r="M24" s="23">
        <v>50.296994133333335</v>
      </c>
      <c r="N24" s="21">
        <v>58.504297511111119</v>
      </c>
      <c r="O24" s="78">
        <v>81.871076888888894</v>
      </c>
      <c r="P24" s="22">
        <v>96.331183288888894</v>
      </c>
      <c r="Q24" s="22">
        <v>82.456334844444456</v>
      </c>
      <c r="R24" s="22">
        <v>77.599326400000024</v>
      </c>
      <c r="S24" s="22">
        <v>63.933285777777783</v>
      </c>
      <c r="T24" s="22">
        <v>50.774258311111097</v>
      </c>
      <c r="U24" s="23">
        <v>33.420441688888886</v>
      </c>
      <c r="V24" s="24">
        <f t="shared" si="0"/>
        <v>1287.0976271111113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407.19000000000005</v>
      </c>
      <c r="C25" s="26">
        <f t="shared" si="1"/>
        <v>330.75</v>
      </c>
      <c r="D25" s="26">
        <f t="shared" si="1"/>
        <v>495.95699999999999</v>
      </c>
      <c r="E25" s="26">
        <f>SUM(E18:E24)</f>
        <v>577.42650000000003</v>
      </c>
      <c r="F25" s="26">
        <f t="shared" ref="F25:K25" si="2">SUM(F18:F24)</f>
        <v>560.76300000000003</v>
      </c>
      <c r="G25" s="26">
        <f t="shared" si="2"/>
        <v>337.94250000000005</v>
      </c>
      <c r="H25" s="26">
        <f t="shared" si="2"/>
        <v>324.31</v>
      </c>
      <c r="I25" s="26">
        <f t="shared" si="2"/>
        <v>381.27600000000007</v>
      </c>
      <c r="J25" s="25">
        <f t="shared" si="2"/>
        <v>296.20499999999998</v>
      </c>
      <c r="K25" s="26">
        <f t="shared" si="2"/>
        <v>563.62249999999995</v>
      </c>
      <c r="L25" s="26">
        <f>SUM(L18:L24)</f>
        <v>501.27</v>
      </c>
      <c r="M25" s="27">
        <f t="shared" ref="M25:P25" si="3">SUM(M18:M24)</f>
        <v>347.98399999999998</v>
      </c>
      <c r="N25" s="25">
        <f t="shared" si="3"/>
        <v>404.80650000000009</v>
      </c>
      <c r="O25" s="26">
        <f t="shared" si="3"/>
        <v>566.42949999999996</v>
      </c>
      <c r="P25" s="26">
        <f t="shared" si="3"/>
        <v>665.17499999999995</v>
      </c>
      <c r="Q25" s="26">
        <f>SUM(Q18:Q24)</f>
        <v>570.31100000000004</v>
      </c>
      <c r="R25" s="26">
        <f t="shared" ref="R25:T25" si="4">SUM(R18:R24)</f>
        <v>536.69000000000005</v>
      </c>
      <c r="S25" s="26">
        <f t="shared" si="4"/>
        <v>441.25199999999995</v>
      </c>
      <c r="T25" s="26">
        <f t="shared" si="4"/>
        <v>350.2765</v>
      </c>
      <c r="U25" s="27">
        <f>SUM(U18:U24)</f>
        <v>231</v>
      </c>
      <c r="V25" s="24">
        <f t="shared" si="0"/>
        <v>8890.6370000000006</v>
      </c>
    </row>
    <row r="26" spans="1:30" s="2" customFormat="1" ht="36.75" customHeight="1" x14ac:dyDescent="0.25">
      <c r="A26" s="158" t="s">
        <v>19</v>
      </c>
      <c r="B26" s="28">
        <v>105</v>
      </c>
      <c r="C26" s="80">
        <v>105</v>
      </c>
      <c r="D26" s="29">
        <v>104.5</v>
      </c>
      <c r="E26" s="29">
        <v>103.5</v>
      </c>
      <c r="F26" s="29">
        <v>103.5</v>
      </c>
      <c r="G26" s="29">
        <v>102.5</v>
      </c>
      <c r="H26" s="29">
        <v>102.5</v>
      </c>
      <c r="I26" s="29">
        <v>102</v>
      </c>
      <c r="J26" s="28">
        <v>108.5</v>
      </c>
      <c r="K26" s="29">
        <v>107.5</v>
      </c>
      <c r="L26" s="29">
        <v>105</v>
      </c>
      <c r="M26" s="30">
        <v>104</v>
      </c>
      <c r="N26" s="28">
        <v>106.5</v>
      </c>
      <c r="O26" s="29">
        <v>105.5</v>
      </c>
      <c r="P26" s="29">
        <v>105</v>
      </c>
      <c r="Q26" s="29">
        <v>103</v>
      </c>
      <c r="R26" s="29">
        <v>102.5</v>
      </c>
      <c r="S26" s="29">
        <v>103</v>
      </c>
      <c r="T26" s="29">
        <v>101.5</v>
      </c>
      <c r="U26" s="30">
        <v>100</v>
      </c>
      <c r="V26" s="31">
        <f>+((V25/V27)/7)*1000</f>
        <v>104.12288899819644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104.12288899819643</v>
      </c>
    </row>
    <row r="28" spans="1:30" s="2" customFormat="1" ht="33" customHeight="1" x14ac:dyDescent="0.25">
      <c r="A28" s="160" t="s">
        <v>21</v>
      </c>
      <c r="B28" s="36">
        <f>((B27*B26)*7/1000-B18-B19)/5</f>
        <v>58.975126400000008</v>
      </c>
      <c r="C28" s="37">
        <f t="shared" ref="C28:U28" si="5">((C27*C26)*7/1000-C18-C19)/5</f>
        <v>47.90852764444444</v>
      </c>
      <c r="D28" s="37">
        <f t="shared" si="5"/>
        <v>71.844815466666688</v>
      </c>
      <c r="E28" s="37">
        <f t="shared" si="5"/>
        <v>83.639133777777786</v>
      </c>
      <c r="F28" s="37">
        <f t="shared" si="5"/>
        <v>81.250697422222217</v>
      </c>
      <c r="G28" s="37">
        <f t="shared" si="5"/>
        <v>48.957100711111117</v>
      </c>
      <c r="H28" s="37">
        <f t="shared" si="5"/>
        <v>47.092943288888883</v>
      </c>
      <c r="I28" s="37">
        <f t="shared" si="5"/>
        <v>55.186641422222223</v>
      </c>
      <c r="J28" s="36">
        <f t="shared" si="5"/>
        <v>42.858065066666668</v>
      </c>
      <c r="K28" s="37">
        <f t="shared" si="5"/>
        <v>81.647231999999988</v>
      </c>
      <c r="L28" s="37">
        <f t="shared" si="5"/>
        <v>72.550145066666659</v>
      </c>
      <c r="M28" s="38">
        <f t="shared" si="5"/>
        <v>50.296994133333335</v>
      </c>
      <c r="N28" s="36">
        <f t="shared" si="5"/>
        <v>58.504297511111119</v>
      </c>
      <c r="O28" s="37">
        <f t="shared" si="5"/>
        <v>81.871076888888894</v>
      </c>
      <c r="P28" s="37">
        <f t="shared" si="5"/>
        <v>96.331183288888894</v>
      </c>
      <c r="Q28" s="37">
        <f t="shared" si="5"/>
        <v>82.456334844444456</v>
      </c>
      <c r="R28" s="37">
        <f t="shared" si="5"/>
        <v>77.599326400000024</v>
      </c>
      <c r="S28" s="37">
        <f t="shared" si="5"/>
        <v>63.933285777777783</v>
      </c>
      <c r="T28" s="37">
        <f t="shared" si="5"/>
        <v>50.774258311111097</v>
      </c>
      <c r="U28" s="38">
        <f t="shared" si="5"/>
        <v>33.420441688888886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407.19</v>
      </c>
      <c r="C29" s="41">
        <f t="shared" si="6"/>
        <v>330.75</v>
      </c>
      <c r="D29" s="41">
        <f t="shared" si="6"/>
        <v>495.95699999999999</v>
      </c>
      <c r="E29" s="41">
        <f>((E27*E26)*7)/1000</f>
        <v>577.42650000000003</v>
      </c>
      <c r="F29" s="41">
        <f>((F27*F26)*7)/1000</f>
        <v>560.76300000000003</v>
      </c>
      <c r="G29" s="41">
        <f t="shared" ref="G29:J29" si="7">((G27*G26)*7)/1000</f>
        <v>337.9425</v>
      </c>
      <c r="H29" s="41">
        <f t="shared" si="7"/>
        <v>324.31</v>
      </c>
      <c r="I29" s="41">
        <f t="shared" si="7"/>
        <v>381.27600000000001</v>
      </c>
      <c r="J29" s="40">
        <f t="shared" si="7"/>
        <v>296.20499999999998</v>
      </c>
      <c r="K29" s="41">
        <f>((K27*K26)*7)/1000</f>
        <v>563.62249999999995</v>
      </c>
      <c r="L29" s="41">
        <f>((L27*L26)*7)/1000</f>
        <v>501.27</v>
      </c>
      <c r="M29" s="85">
        <f>((M27*M26)*7)/1000</f>
        <v>347.98399999999998</v>
      </c>
      <c r="N29" s="40">
        <f t="shared" ref="N29:U29" si="8">((N27*N26)*7)/1000</f>
        <v>404.80650000000003</v>
      </c>
      <c r="O29" s="41">
        <f t="shared" si="8"/>
        <v>566.42949999999996</v>
      </c>
      <c r="P29" s="41">
        <f t="shared" si="8"/>
        <v>665.17499999999995</v>
      </c>
      <c r="Q29" s="42">
        <f t="shared" si="8"/>
        <v>570.31100000000004</v>
      </c>
      <c r="R29" s="42">
        <f t="shared" si="8"/>
        <v>536.69000000000005</v>
      </c>
      <c r="S29" s="42">
        <f t="shared" si="8"/>
        <v>441.25200000000001</v>
      </c>
      <c r="T29" s="42">
        <f t="shared" si="8"/>
        <v>350.2765</v>
      </c>
      <c r="U29" s="43">
        <f t="shared" si="8"/>
        <v>231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105.00000000000001</v>
      </c>
      <c r="C30" s="46">
        <f t="shared" si="9"/>
        <v>105</v>
      </c>
      <c r="D30" s="46">
        <f t="shared" si="9"/>
        <v>104.50000000000001</v>
      </c>
      <c r="E30" s="46">
        <f>+(E25/E27)/7*1000</f>
        <v>103.50000000000001</v>
      </c>
      <c r="F30" s="46">
        <f t="shared" ref="F30:K30" si="10">+(F25/F27)/7*1000</f>
        <v>103.50000000000001</v>
      </c>
      <c r="G30" s="46">
        <f t="shared" si="10"/>
        <v>102.50000000000003</v>
      </c>
      <c r="H30" s="46">
        <f t="shared" si="10"/>
        <v>102.50000000000001</v>
      </c>
      <c r="I30" s="46">
        <f t="shared" si="10"/>
        <v>102.00000000000001</v>
      </c>
      <c r="J30" s="45">
        <f t="shared" si="10"/>
        <v>108.5</v>
      </c>
      <c r="K30" s="46">
        <f t="shared" si="10"/>
        <v>107.5</v>
      </c>
      <c r="L30" s="46">
        <f>+(L25/L27)/7*1000</f>
        <v>105</v>
      </c>
      <c r="M30" s="47">
        <f t="shared" ref="M30:U30" si="11">+(M25/M27)/7*1000</f>
        <v>104</v>
      </c>
      <c r="N30" s="45">
        <f t="shared" si="11"/>
        <v>106.50000000000003</v>
      </c>
      <c r="O30" s="46">
        <f t="shared" si="11"/>
        <v>105.5</v>
      </c>
      <c r="P30" s="46">
        <f t="shared" si="11"/>
        <v>105</v>
      </c>
      <c r="Q30" s="46">
        <f t="shared" si="11"/>
        <v>103.00000000000001</v>
      </c>
      <c r="R30" s="46">
        <f t="shared" si="11"/>
        <v>102.50000000000001</v>
      </c>
      <c r="S30" s="46">
        <f t="shared" si="11"/>
        <v>103</v>
      </c>
      <c r="T30" s="46">
        <f t="shared" si="11"/>
        <v>101.5</v>
      </c>
      <c r="U30" s="47">
        <f t="shared" si="11"/>
        <v>99.999999999999986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32"/>
      <c r="I36" s="426"/>
      <c r="J36" s="97"/>
      <c r="K36" s="52" t="s">
        <v>26</v>
      </c>
      <c r="L36" s="105"/>
      <c r="M36" s="432" t="s">
        <v>25</v>
      </c>
      <c r="N36" s="432"/>
      <c r="O36" s="432"/>
      <c r="P36" s="432"/>
      <c r="Q36" s="42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28.262266666666669</v>
      </c>
      <c r="C39" s="78">
        <v>46.122225777777778</v>
      </c>
      <c r="D39" s="78">
        <v>58.396905777777782</v>
      </c>
      <c r="E39" s="78">
        <v>78.630671111111113</v>
      </c>
      <c r="F39" s="78">
        <v>62.1372648888889</v>
      </c>
      <c r="G39" s="78">
        <v>84.544629555555545</v>
      </c>
      <c r="H39" s="78"/>
      <c r="I39" s="78"/>
      <c r="J39" s="99">
        <f t="shared" ref="J39:J46" si="12">SUM(B39:I39)</f>
        <v>358.09396377777784</v>
      </c>
      <c r="K39" s="2"/>
      <c r="L39" s="89" t="s">
        <v>12</v>
      </c>
      <c r="M39" s="78">
        <v>14.1</v>
      </c>
      <c r="N39" s="78">
        <v>12.5</v>
      </c>
      <c r="O39" s="78">
        <v>9.6999999999999993</v>
      </c>
      <c r="P39" s="78"/>
      <c r="Q39" s="78"/>
      <c r="R39" s="99">
        <f t="shared" ref="R39:R46" si="13">SUM(M39:Q39)</f>
        <v>36.299999999999997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28.262266666666669</v>
      </c>
      <c r="C40" s="78">
        <v>46.122225777777778</v>
      </c>
      <c r="D40" s="78">
        <v>58.396905777777782</v>
      </c>
      <c r="E40" s="78">
        <v>78.630671111111113</v>
      </c>
      <c r="F40" s="78">
        <v>62.1372648888889</v>
      </c>
      <c r="G40" s="78">
        <v>84.544629555555545</v>
      </c>
      <c r="H40" s="78"/>
      <c r="I40" s="78"/>
      <c r="J40" s="99">
        <f t="shared" si="12"/>
        <v>358.09396377777784</v>
      </c>
      <c r="K40" s="2"/>
      <c r="L40" s="90" t="s">
        <v>13</v>
      </c>
      <c r="M40" s="78">
        <v>14.1</v>
      </c>
      <c r="N40" s="78">
        <v>12.5</v>
      </c>
      <c r="O40" s="78">
        <v>9.6999999999999993</v>
      </c>
      <c r="P40" s="78"/>
      <c r="Q40" s="78"/>
      <c r="R40" s="99">
        <f t="shared" si="13"/>
        <v>36.299999999999997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29.54849333333333</v>
      </c>
      <c r="C41" s="22">
        <v>48.263909688888894</v>
      </c>
      <c r="D41" s="22">
        <v>61.14243768888889</v>
      </c>
      <c r="E41" s="22">
        <v>82.502131555555565</v>
      </c>
      <c r="F41" s="22">
        <v>65.236494044444427</v>
      </c>
      <c r="G41" s="22">
        <v>88.822148177777791</v>
      </c>
      <c r="H41" s="22"/>
      <c r="I41" s="22"/>
      <c r="J41" s="99">
        <f t="shared" si="12"/>
        <v>375.5156144888889</v>
      </c>
      <c r="K41" s="2"/>
      <c r="L41" s="89" t="s">
        <v>14</v>
      </c>
      <c r="M41" s="78">
        <v>15.2</v>
      </c>
      <c r="N41" s="78">
        <v>13.6</v>
      </c>
      <c r="O41" s="78">
        <v>10.4</v>
      </c>
      <c r="P41" s="78"/>
      <c r="Q41" s="78"/>
      <c r="R41" s="99">
        <f t="shared" si="13"/>
        <v>39.199999999999996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29.54849333333333</v>
      </c>
      <c r="C42" s="22">
        <v>48.263909688888894</v>
      </c>
      <c r="D42" s="22">
        <v>61.14243768888889</v>
      </c>
      <c r="E42" s="22">
        <v>82.502131555555565</v>
      </c>
      <c r="F42" s="22">
        <v>65.236494044444427</v>
      </c>
      <c r="G42" s="22">
        <v>88.822148177777791</v>
      </c>
      <c r="H42" s="22"/>
      <c r="I42" s="22"/>
      <c r="J42" s="99">
        <f t="shared" si="12"/>
        <v>375.5156144888889</v>
      </c>
      <c r="K42" s="2"/>
      <c r="L42" s="90" t="s">
        <v>15</v>
      </c>
      <c r="M42" s="78">
        <v>15.2</v>
      </c>
      <c r="N42" s="78">
        <v>13.6</v>
      </c>
      <c r="O42" s="78">
        <v>10.4</v>
      </c>
      <c r="P42" s="78"/>
      <c r="Q42" s="78"/>
      <c r="R42" s="99">
        <f t="shared" si="13"/>
        <v>39.199999999999996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29.54849333333333</v>
      </c>
      <c r="C43" s="22">
        <v>48.263909688888894</v>
      </c>
      <c r="D43" s="22">
        <v>61.14243768888889</v>
      </c>
      <c r="E43" s="22">
        <v>82.502131555555565</v>
      </c>
      <c r="F43" s="22">
        <v>65.236494044444427</v>
      </c>
      <c r="G43" s="22">
        <v>88.822148177777791</v>
      </c>
      <c r="H43" s="22"/>
      <c r="I43" s="22"/>
      <c r="J43" s="99">
        <f t="shared" si="12"/>
        <v>375.5156144888889</v>
      </c>
      <c r="K43" s="2"/>
      <c r="L43" s="89" t="s">
        <v>16</v>
      </c>
      <c r="M43" s="78">
        <v>15.2</v>
      </c>
      <c r="N43" s="78">
        <v>13.6</v>
      </c>
      <c r="O43" s="78">
        <v>10.4</v>
      </c>
      <c r="P43" s="78"/>
      <c r="Q43" s="78"/>
      <c r="R43" s="99">
        <f t="shared" si="13"/>
        <v>39.199999999999996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29.54849333333333</v>
      </c>
      <c r="C44" s="78">
        <v>48.263909688888894</v>
      </c>
      <c r="D44" s="78">
        <v>61.14243768888889</v>
      </c>
      <c r="E44" s="78">
        <v>82.502131555555565</v>
      </c>
      <c r="F44" s="78">
        <v>65.236494044444427</v>
      </c>
      <c r="G44" s="78">
        <v>88.822148177777791</v>
      </c>
      <c r="H44" s="78"/>
      <c r="I44" s="78"/>
      <c r="J44" s="99">
        <f t="shared" si="12"/>
        <v>375.5156144888889</v>
      </c>
      <c r="K44" s="2"/>
      <c r="L44" s="90" t="s">
        <v>17</v>
      </c>
      <c r="M44" s="78">
        <v>15.2</v>
      </c>
      <c r="N44" s="78">
        <v>13.6</v>
      </c>
      <c r="O44" s="78">
        <v>10.4</v>
      </c>
      <c r="P44" s="78"/>
      <c r="Q44" s="78"/>
      <c r="R44" s="99">
        <f t="shared" si="13"/>
        <v>39.199999999999996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29.54849333333333</v>
      </c>
      <c r="C45" s="78">
        <v>48.263909688888894</v>
      </c>
      <c r="D45" s="78">
        <v>61.14243768888889</v>
      </c>
      <c r="E45" s="78">
        <v>82.502131555555565</v>
      </c>
      <c r="F45" s="78">
        <v>65.236494044444427</v>
      </c>
      <c r="G45" s="78">
        <v>88.822148177777791</v>
      </c>
      <c r="H45" s="78"/>
      <c r="I45" s="78"/>
      <c r="J45" s="99">
        <f t="shared" si="12"/>
        <v>375.5156144888889</v>
      </c>
      <c r="K45" s="2"/>
      <c r="L45" s="89" t="s">
        <v>18</v>
      </c>
      <c r="M45" s="78">
        <v>15.3</v>
      </c>
      <c r="N45" s="78">
        <v>13.6</v>
      </c>
      <c r="O45" s="78">
        <v>10.4</v>
      </c>
      <c r="P45" s="78"/>
      <c r="Q45" s="78"/>
      <c r="R45" s="99">
        <f t="shared" si="13"/>
        <v>39.299999999999997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204.267</v>
      </c>
      <c r="C46" s="26">
        <f t="shared" si="14"/>
        <v>333.56400000000002</v>
      </c>
      <c r="D46" s="26">
        <f t="shared" si="14"/>
        <v>422.50600000000003</v>
      </c>
      <c r="E46" s="26">
        <f t="shared" si="14"/>
        <v>569.77200000000016</v>
      </c>
      <c r="F46" s="26">
        <f t="shared" si="14"/>
        <v>450.45699999999999</v>
      </c>
      <c r="G46" s="26">
        <f t="shared" si="14"/>
        <v>613.19999999999993</v>
      </c>
      <c r="H46" s="26">
        <f t="shared" si="14"/>
        <v>0</v>
      </c>
      <c r="I46" s="26">
        <f t="shared" si="14"/>
        <v>0</v>
      </c>
      <c r="J46" s="99">
        <f t="shared" si="12"/>
        <v>2593.7660000000001</v>
      </c>
      <c r="L46" s="76" t="s">
        <v>10</v>
      </c>
      <c r="M46" s="79">
        <f>SUM(M39:M45)</f>
        <v>104.3</v>
      </c>
      <c r="N46" s="26">
        <f>SUM(N39:N45)</f>
        <v>92.999999999999986</v>
      </c>
      <c r="O46" s="26">
        <f>SUM(O39:O45)</f>
        <v>71.399999999999991</v>
      </c>
      <c r="P46" s="26">
        <f>SUM(P39:P45)</f>
        <v>0</v>
      </c>
      <c r="Q46" s="26">
        <f>SUM(Q39:Q45)</f>
        <v>0</v>
      </c>
      <c r="R46" s="99">
        <f t="shared" si="13"/>
        <v>268.7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106.5</v>
      </c>
      <c r="C47" s="29">
        <v>104.5</v>
      </c>
      <c r="D47" s="29">
        <v>103</v>
      </c>
      <c r="E47" s="29">
        <v>102</v>
      </c>
      <c r="F47" s="29">
        <v>101.5</v>
      </c>
      <c r="G47" s="29">
        <v>100</v>
      </c>
      <c r="H47" s="29"/>
      <c r="I47" s="29"/>
      <c r="J47" s="100">
        <f>+((J46/J48)/7)*1000</f>
        <v>102.24558498896248</v>
      </c>
      <c r="L47" s="108" t="s">
        <v>19</v>
      </c>
      <c r="M47" s="80">
        <v>108</v>
      </c>
      <c r="N47" s="29">
        <v>108</v>
      </c>
      <c r="O47" s="29">
        <v>107.5</v>
      </c>
      <c r="P47" s="29"/>
      <c r="Q47" s="29"/>
      <c r="R47" s="100">
        <f>+((R46/R48)/7)*1000</f>
        <v>107.8250401284109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29.54849333333333</v>
      </c>
      <c r="C49" s="37">
        <f t="shared" si="15"/>
        <v>48.263909688888894</v>
      </c>
      <c r="D49" s="37">
        <f t="shared" si="15"/>
        <v>61.14243768888889</v>
      </c>
      <c r="E49" s="37">
        <f t="shared" si="15"/>
        <v>82.502131555555565</v>
      </c>
      <c r="F49" s="37">
        <f t="shared" si="15"/>
        <v>65.236494044444427</v>
      </c>
      <c r="G49" s="37">
        <f t="shared" si="15"/>
        <v>88.822148177777791</v>
      </c>
      <c r="H49" s="37">
        <f t="shared" si="15"/>
        <v>0</v>
      </c>
      <c r="I49" s="37">
        <f t="shared" si="15"/>
        <v>0</v>
      </c>
      <c r="J49" s="102">
        <f>((J46*1000)/J48)/7</f>
        <v>102.24558498896248</v>
      </c>
      <c r="L49" s="93" t="s">
        <v>21</v>
      </c>
      <c r="M49" s="82">
        <f t="shared" ref="M49:Q49" si="16">((M48*M47)*7/1000-M39-M40)/5</f>
        <v>15.225600000000004</v>
      </c>
      <c r="N49" s="37">
        <f t="shared" si="16"/>
        <v>13.5976</v>
      </c>
      <c r="O49" s="37">
        <f t="shared" si="16"/>
        <v>10.417499999999999</v>
      </c>
      <c r="P49" s="37">
        <f t="shared" si="16"/>
        <v>0</v>
      </c>
      <c r="Q49" s="37">
        <f t="shared" si="16"/>
        <v>0</v>
      </c>
      <c r="R49" s="111">
        <f>((R46*1000)/R48)/7</f>
        <v>107.82504012841092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204.267</v>
      </c>
      <c r="C50" s="41">
        <f t="shared" si="17"/>
        <v>333.56400000000002</v>
      </c>
      <c r="D50" s="41">
        <f t="shared" si="17"/>
        <v>422.50599999999997</v>
      </c>
      <c r="E50" s="41">
        <f t="shared" si="17"/>
        <v>569.77200000000005</v>
      </c>
      <c r="F50" s="41">
        <f t="shared" si="17"/>
        <v>450.45699999999999</v>
      </c>
      <c r="G50" s="41">
        <f t="shared" si="17"/>
        <v>613.20000000000005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104.328</v>
      </c>
      <c r="N50" s="41">
        <f>((N48*N47)*7)/1000</f>
        <v>92.988</v>
      </c>
      <c r="O50" s="41">
        <f>((O48*O47)*7)/1000</f>
        <v>71.487499999999997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106.5</v>
      </c>
      <c r="C51" s="46">
        <f t="shared" si="18"/>
        <v>104.50000000000001</v>
      </c>
      <c r="D51" s="46">
        <f t="shared" si="18"/>
        <v>103.00000000000001</v>
      </c>
      <c r="E51" s="46">
        <f t="shared" si="18"/>
        <v>102.00000000000001</v>
      </c>
      <c r="F51" s="46">
        <f t="shared" si="18"/>
        <v>101.5</v>
      </c>
      <c r="G51" s="46">
        <f t="shared" si="18"/>
        <v>99.999999999999986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107.97101449275362</v>
      </c>
      <c r="N51" s="46">
        <f>+(N46/N48)/7*1000</f>
        <v>108.01393728222995</v>
      </c>
      <c r="O51" s="46">
        <f>+(O46/O48)/7*1000</f>
        <v>107.36842105263158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1" t="s">
        <v>8</v>
      </c>
      <c r="C55" s="432"/>
      <c r="D55" s="432"/>
      <c r="E55" s="432"/>
      <c r="F55" s="42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38.299999999999997</v>
      </c>
      <c r="D58" s="78">
        <v>42.4</v>
      </c>
      <c r="E58" s="78"/>
      <c r="F58" s="78"/>
      <c r="G58" s="99">
        <f t="shared" ref="G58:G65" si="19">SUM(B58:F58)</f>
        <v>110.9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38.299999999999997</v>
      </c>
      <c r="D59" s="78">
        <v>42.4</v>
      </c>
      <c r="E59" s="78"/>
      <c r="F59" s="78"/>
      <c r="G59" s="99">
        <f t="shared" si="19"/>
        <v>110.9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32.200000000000003</v>
      </c>
      <c r="C60" s="78">
        <v>40.5</v>
      </c>
      <c r="D60" s="78">
        <v>44.5</v>
      </c>
      <c r="E60" s="78"/>
      <c r="F60" s="78"/>
      <c r="G60" s="99">
        <f t="shared" si="19"/>
        <v>117.2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32.200000000000003</v>
      </c>
      <c r="C61" s="78">
        <v>40.5</v>
      </c>
      <c r="D61" s="78">
        <v>44.5</v>
      </c>
      <c r="E61" s="78"/>
      <c r="F61" s="78"/>
      <c r="G61" s="99">
        <f t="shared" si="19"/>
        <v>117.2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32.200000000000003</v>
      </c>
      <c r="C62" s="78">
        <v>40.5</v>
      </c>
      <c r="D62" s="78">
        <v>44.5</v>
      </c>
      <c r="E62" s="78"/>
      <c r="F62" s="78"/>
      <c r="G62" s="99">
        <f t="shared" si="19"/>
        <v>117.2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32.200000000000003</v>
      </c>
      <c r="C63" s="78">
        <v>40.5</v>
      </c>
      <c r="D63" s="78">
        <v>44.5</v>
      </c>
      <c r="E63" s="78"/>
      <c r="F63" s="78"/>
      <c r="G63" s="99">
        <f t="shared" si="19"/>
        <v>117.2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32.200000000000003</v>
      </c>
      <c r="C64" s="78">
        <v>40.5</v>
      </c>
      <c r="D64" s="78">
        <v>44.5</v>
      </c>
      <c r="E64" s="78"/>
      <c r="F64" s="78"/>
      <c r="G64" s="99">
        <f t="shared" si="19"/>
        <v>117.2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221.39999999999998</v>
      </c>
      <c r="C65" s="26">
        <f>SUM(C58:C64)</f>
        <v>279.10000000000002</v>
      </c>
      <c r="D65" s="26">
        <f>SUM(D58:D64)</f>
        <v>307.3</v>
      </c>
      <c r="E65" s="26">
        <f>SUM(E58:E64)</f>
        <v>0</v>
      </c>
      <c r="F65" s="26">
        <f>SUM(F58:F64)</f>
        <v>0</v>
      </c>
      <c r="G65" s="99">
        <f t="shared" si="19"/>
        <v>807.8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113</v>
      </c>
      <c r="C66" s="29">
        <v>112</v>
      </c>
      <c r="D66" s="29">
        <v>111.5</v>
      </c>
      <c r="E66" s="29"/>
      <c r="F66" s="29"/>
      <c r="G66" s="100">
        <f>+((G65/G67)/7)*1000</f>
        <v>112.03883495145631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356</v>
      </c>
      <c r="D67" s="64">
        <v>394</v>
      </c>
      <c r="E67" s="64"/>
      <c r="F67" s="64"/>
      <c r="G67" s="110">
        <f>SUM(B67:F67)</f>
        <v>1030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32.216000000000001</v>
      </c>
      <c r="C68" s="37">
        <f t="shared" ref="C68:F68" si="20">((C67*C66)*7/1000-C58-C59)/5</f>
        <v>40.500799999999991</v>
      </c>
      <c r="D68" s="37">
        <f t="shared" si="20"/>
        <v>44.543400000000005</v>
      </c>
      <c r="E68" s="37">
        <f t="shared" si="20"/>
        <v>0</v>
      </c>
      <c r="F68" s="37">
        <f t="shared" si="20"/>
        <v>0</v>
      </c>
      <c r="G68" s="114">
        <f>((G65*1000)/G67)/7</f>
        <v>112.03883495145631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221.48</v>
      </c>
      <c r="C69" s="41">
        <f>((C67*C66)*7)/1000</f>
        <v>279.10399999999998</v>
      </c>
      <c r="D69" s="41">
        <f>((D67*D66)*7)/1000</f>
        <v>307.517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112.95918367346937</v>
      </c>
      <c r="C70" s="46">
        <f>+(C65/C67)/7*1000</f>
        <v>111.99839486356342</v>
      </c>
      <c r="D70" s="46">
        <f>+(D65/D67)/7*1000</f>
        <v>111.42131979695432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T24" sqref="T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"/>
      <c r="Z3" s="2"/>
      <c r="AA3" s="2"/>
      <c r="AB3" s="2"/>
      <c r="AC3" s="2"/>
      <c r="AD3" s="2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4" t="s">
        <v>1</v>
      </c>
      <c r="B9" s="294"/>
      <c r="C9" s="294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4"/>
      <c r="B10" s="294"/>
      <c r="C10" s="2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4" t="s">
        <v>4</v>
      </c>
      <c r="B11" s="294"/>
      <c r="C11" s="294"/>
      <c r="D11" s="1"/>
      <c r="E11" s="292">
        <v>3</v>
      </c>
      <c r="F11" s="1"/>
      <c r="G11" s="1"/>
      <c r="H11" s="1"/>
      <c r="I11" s="1"/>
      <c r="J11" s="1"/>
      <c r="K11" s="425" t="s">
        <v>73</v>
      </c>
      <c r="L11" s="425"/>
      <c r="M11" s="293"/>
      <c r="N11" s="29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4"/>
      <c r="B12" s="294"/>
      <c r="C12" s="294"/>
      <c r="D12" s="1"/>
      <c r="E12" s="5"/>
      <c r="F12" s="1"/>
      <c r="G12" s="1"/>
      <c r="H12" s="1"/>
      <c r="I12" s="1"/>
      <c r="J12" s="1"/>
      <c r="K12" s="293"/>
      <c r="L12" s="293"/>
      <c r="M12" s="293"/>
      <c r="N12" s="29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4"/>
      <c r="B13" s="294"/>
      <c r="C13" s="294"/>
      <c r="D13" s="294"/>
      <c r="E13" s="294"/>
      <c r="F13" s="294"/>
      <c r="G13" s="294"/>
      <c r="H13" s="294"/>
      <c r="I13" s="294"/>
      <c r="J13" s="294"/>
      <c r="K13" s="294"/>
      <c r="L13" s="29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1"/>
      <c r="X13" s="1"/>
      <c r="Y13" s="1"/>
    </row>
    <row r="14" spans="1:30" s="3" customFormat="1" ht="27" thickBot="1" x14ac:dyDescent="0.3">
      <c r="A14" s="29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8"/>
      <c r="H15" s="438"/>
      <c r="I15" s="439"/>
      <c r="J15" s="440" t="s">
        <v>51</v>
      </c>
      <c r="K15" s="441"/>
      <c r="L15" s="441"/>
      <c r="M15" s="442"/>
      <c r="N15" s="445" t="s">
        <v>50</v>
      </c>
      <c r="O15" s="443"/>
      <c r="P15" s="443"/>
      <c r="Q15" s="443"/>
      <c r="R15" s="443"/>
      <c r="S15" s="443"/>
      <c r="T15" s="443"/>
      <c r="U15" s="44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58.975126400000008</v>
      </c>
      <c r="C18" s="78">
        <v>47.90852764444444</v>
      </c>
      <c r="D18" s="22">
        <v>71.844815466666688</v>
      </c>
      <c r="E18" s="22">
        <v>83.639133777777786</v>
      </c>
      <c r="F18" s="22">
        <v>81.250697422222217</v>
      </c>
      <c r="G18" s="22">
        <v>48.957100711111117</v>
      </c>
      <c r="H18" s="22">
        <v>47.092943288888883</v>
      </c>
      <c r="I18" s="22">
        <v>55.186641422222223</v>
      </c>
      <c r="J18" s="21">
        <v>42.858065066666668</v>
      </c>
      <c r="K18" s="22">
        <v>81.647231999999988</v>
      </c>
      <c r="L18" s="22">
        <v>72.550145066666659</v>
      </c>
      <c r="M18" s="23">
        <v>50.296994133333335</v>
      </c>
      <c r="N18" s="21">
        <v>58.504297511111119</v>
      </c>
      <c r="O18" s="78">
        <v>81.871076888888894</v>
      </c>
      <c r="P18" s="22">
        <v>96.331183288888894</v>
      </c>
      <c r="Q18" s="22">
        <v>82.456334844444456</v>
      </c>
      <c r="R18" s="22">
        <v>77.599326400000024</v>
      </c>
      <c r="S18" s="22">
        <v>63.933285777777783</v>
      </c>
      <c r="T18" s="22">
        <v>50.774258311111097</v>
      </c>
      <c r="U18" s="23">
        <v>33.420441688888886</v>
      </c>
      <c r="V18" s="24">
        <f t="shared" ref="V18:V25" si="0">SUM(B18:U18)</f>
        <v>1287.0976271111113</v>
      </c>
      <c r="X18" s="2"/>
      <c r="Y18" s="18"/>
    </row>
    <row r="19" spans="1:30" ht="39.950000000000003" customHeight="1" x14ac:dyDescent="0.25">
      <c r="A19" s="157" t="s">
        <v>13</v>
      </c>
      <c r="B19" s="21">
        <v>58.4</v>
      </c>
      <c r="C19" s="78">
        <v>47.3</v>
      </c>
      <c r="D19" s="22">
        <v>71</v>
      </c>
      <c r="E19" s="22">
        <v>83.3</v>
      </c>
      <c r="F19" s="22">
        <v>80.3</v>
      </c>
      <c r="G19" s="22">
        <v>48.957100711111117</v>
      </c>
      <c r="H19" s="22">
        <v>47.092943288888883</v>
      </c>
      <c r="I19" s="22">
        <v>52.9</v>
      </c>
      <c r="J19" s="21">
        <v>42.858065066666668</v>
      </c>
      <c r="K19" s="22">
        <v>81.647231999999988</v>
      </c>
      <c r="L19" s="22">
        <v>72.550145066666659</v>
      </c>
      <c r="M19" s="23">
        <v>48.3</v>
      </c>
      <c r="N19" s="21">
        <v>58.504297511111119</v>
      </c>
      <c r="O19" s="78">
        <v>81.871076888888894</v>
      </c>
      <c r="P19" s="22">
        <v>96.331183288888894</v>
      </c>
      <c r="Q19" s="22">
        <v>82.456334844444456</v>
      </c>
      <c r="R19" s="22">
        <v>77.599326400000024</v>
      </c>
      <c r="S19" s="22">
        <v>63.933285777777783</v>
      </c>
      <c r="T19" s="22">
        <v>50.774258311111097</v>
      </c>
      <c r="U19" s="23">
        <v>29.7</v>
      </c>
      <c r="V19" s="24">
        <f t="shared" si="0"/>
        <v>1275.7752491555557</v>
      </c>
      <c r="X19" s="2"/>
      <c r="Y19" s="18"/>
    </row>
    <row r="20" spans="1:30" ht="39.75" customHeight="1" x14ac:dyDescent="0.25">
      <c r="A20" s="156" t="s">
        <v>14</v>
      </c>
      <c r="B20" s="21">
        <v>60.68177472</v>
      </c>
      <c r="C20" s="78">
        <v>49.490394471111109</v>
      </c>
      <c r="D20" s="22">
        <v>74.295336906666677</v>
      </c>
      <c r="E20" s="22">
        <v>87.22077324444443</v>
      </c>
      <c r="F20" s="22">
        <v>84.428860515555556</v>
      </c>
      <c r="G20" s="22">
        <v>51.302659715555549</v>
      </c>
      <c r="H20" s="22">
        <v>49.188822684444446</v>
      </c>
      <c r="I20" s="22">
        <v>55.379871715555552</v>
      </c>
      <c r="J20" s="21">
        <v>44.668873973333334</v>
      </c>
      <c r="K20" s="22">
        <v>85.308607200000012</v>
      </c>
      <c r="L20" s="22">
        <v>76.007941973333317</v>
      </c>
      <c r="M20" s="23">
        <v>50.171401173333336</v>
      </c>
      <c r="N20" s="21">
        <v>61.360580995555551</v>
      </c>
      <c r="O20" s="78">
        <v>86.44336924444444</v>
      </c>
      <c r="P20" s="22">
        <v>100.68352668444446</v>
      </c>
      <c r="Q20" s="22">
        <v>87.170366062222229</v>
      </c>
      <c r="R20" s="22">
        <v>81.906669440000002</v>
      </c>
      <c r="S20" s="22">
        <v>67.389485688888897</v>
      </c>
      <c r="T20" s="22">
        <v>53.196596675555554</v>
      </c>
      <c r="U20" s="23">
        <v>30.446911662222227</v>
      </c>
      <c r="V20" s="24">
        <f t="shared" si="0"/>
        <v>1336.7428247466669</v>
      </c>
      <c r="X20" s="2"/>
      <c r="Y20" s="18"/>
    </row>
    <row r="21" spans="1:30" ht="39.950000000000003" customHeight="1" x14ac:dyDescent="0.25">
      <c r="A21" s="157" t="s">
        <v>15</v>
      </c>
      <c r="B21" s="21">
        <v>60.68177472</v>
      </c>
      <c r="C21" s="78">
        <v>49.490394471111109</v>
      </c>
      <c r="D21" s="22">
        <v>74.295336906666677</v>
      </c>
      <c r="E21" s="22">
        <v>87.22077324444443</v>
      </c>
      <c r="F21" s="22">
        <v>84.428860515555556</v>
      </c>
      <c r="G21" s="22">
        <v>51.302659715555549</v>
      </c>
      <c r="H21" s="22">
        <v>49.188822684444446</v>
      </c>
      <c r="I21" s="22">
        <v>55.379871715555552</v>
      </c>
      <c r="J21" s="21">
        <v>44.668873973333334</v>
      </c>
      <c r="K21" s="22">
        <v>85.308607200000012</v>
      </c>
      <c r="L21" s="22">
        <v>76.007941973333317</v>
      </c>
      <c r="M21" s="23">
        <v>50.171401173333336</v>
      </c>
      <c r="N21" s="21">
        <v>61.360580995555551</v>
      </c>
      <c r="O21" s="78">
        <v>86.44336924444444</v>
      </c>
      <c r="P21" s="22">
        <v>100.68352668444446</v>
      </c>
      <c r="Q21" s="22">
        <v>87.170366062222229</v>
      </c>
      <c r="R21" s="22">
        <v>81.906669440000002</v>
      </c>
      <c r="S21" s="22">
        <v>67.389485688888897</v>
      </c>
      <c r="T21" s="22">
        <v>53.196596675555554</v>
      </c>
      <c r="U21" s="23">
        <v>30.446911662222227</v>
      </c>
      <c r="V21" s="24">
        <f t="shared" si="0"/>
        <v>1336.7428247466669</v>
      </c>
      <c r="X21" s="2"/>
      <c r="Y21" s="18"/>
    </row>
    <row r="22" spans="1:30" ht="39.950000000000003" customHeight="1" x14ac:dyDescent="0.25">
      <c r="A22" s="156" t="s">
        <v>16</v>
      </c>
      <c r="B22" s="21">
        <v>60.68177472</v>
      </c>
      <c r="C22" s="78">
        <v>49.490394471111109</v>
      </c>
      <c r="D22" s="22">
        <v>74.295336906666677</v>
      </c>
      <c r="E22" s="22">
        <v>87.22077324444443</v>
      </c>
      <c r="F22" s="22">
        <v>84.428860515555556</v>
      </c>
      <c r="G22" s="22">
        <v>51.302659715555549</v>
      </c>
      <c r="H22" s="22">
        <v>49.188822684444446</v>
      </c>
      <c r="I22" s="22">
        <v>55.379871715555552</v>
      </c>
      <c r="J22" s="21">
        <v>44.668873973333334</v>
      </c>
      <c r="K22" s="22">
        <v>85.308607200000012</v>
      </c>
      <c r="L22" s="22">
        <v>76.007941973333317</v>
      </c>
      <c r="M22" s="23">
        <v>50.171401173333336</v>
      </c>
      <c r="N22" s="21">
        <v>61.360580995555551</v>
      </c>
      <c r="O22" s="78">
        <v>86.44336924444444</v>
      </c>
      <c r="P22" s="22">
        <v>100.68352668444446</v>
      </c>
      <c r="Q22" s="22">
        <v>87.170366062222229</v>
      </c>
      <c r="R22" s="22">
        <v>81.906669440000002</v>
      </c>
      <c r="S22" s="22">
        <v>67.389485688888897</v>
      </c>
      <c r="T22" s="22">
        <v>53.196596675555554</v>
      </c>
      <c r="U22" s="23">
        <v>30.446911662222227</v>
      </c>
      <c r="V22" s="24">
        <f t="shared" si="0"/>
        <v>1336.7428247466669</v>
      </c>
      <c r="X22" s="2"/>
      <c r="Y22" s="18"/>
    </row>
    <row r="23" spans="1:30" ht="39.950000000000003" customHeight="1" x14ac:dyDescent="0.25">
      <c r="A23" s="157" t="s">
        <v>17</v>
      </c>
      <c r="B23" s="21">
        <v>60.68177472</v>
      </c>
      <c r="C23" s="78">
        <v>49.490394471111109</v>
      </c>
      <c r="D23" s="22">
        <v>74.295336906666677</v>
      </c>
      <c r="E23" s="22">
        <v>87.22077324444443</v>
      </c>
      <c r="F23" s="22">
        <v>84.428860515555556</v>
      </c>
      <c r="G23" s="22">
        <v>51.302659715555549</v>
      </c>
      <c r="H23" s="22">
        <v>49.188822684444446</v>
      </c>
      <c r="I23" s="22">
        <v>55.379871715555552</v>
      </c>
      <c r="J23" s="21">
        <v>44.668873973333334</v>
      </c>
      <c r="K23" s="22">
        <v>85.308607200000012</v>
      </c>
      <c r="L23" s="22">
        <v>76.007941973333317</v>
      </c>
      <c r="M23" s="23">
        <v>50.171401173333336</v>
      </c>
      <c r="N23" s="21">
        <v>61.360580995555551</v>
      </c>
      <c r="O23" s="78">
        <v>86.44336924444444</v>
      </c>
      <c r="P23" s="22">
        <v>100.68352668444446</v>
      </c>
      <c r="Q23" s="22">
        <v>87.170366062222229</v>
      </c>
      <c r="R23" s="22">
        <v>81.906669440000002</v>
      </c>
      <c r="S23" s="22">
        <v>67.389485688888897</v>
      </c>
      <c r="T23" s="22">
        <v>53.196596675555554</v>
      </c>
      <c r="U23" s="23">
        <v>30.446911662222227</v>
      </c>
      <c r="V23" s="24">
        <f t="shared" si="0"/>
        <v>1336.7428247466669</v>
      </c>
      <c r="X23" s="2"/>
      <c r="Y23" s="18"/>
    </row>
    <row r="24" spans="1:30" ht="39.950000000000003" customHeight="1" x14ac:dyDescent="0.25">
      <c r="A24" s="156" t="s">
        <v>18</v>
      </c>
      <c r="B24" s="21">
        <v>60.68177472</v>
      </c>
      <c r="C24" s="78">
        <v>49.490394471111109</v>
      </c>
      <c r="D24" s="22">
        <v>74.295336906666677</v>
      </c>
      <c r="E24" s="22">
        <v>87.22077324444443</v>
      </c>
      <c r="F24" s="22">
        <v>84.428860515555556</v>
      </c>
      <c r="G24" s="22">
        <v>51.302659715555549</v>
      </c>
      <c r="H24" s="22">
        <v>49.188822684444446</v>
      </c>
      <c r="I24" s="22">
        <v>55.379871715555552</v>
      </c>
      <c r="J24" s="21">
        <v>44.668873973333334</v>
      </c>
      <c r="K24" s="22">
        <v>85.308607200000012</v>
      </c>
      <c r="L24" s="22">
        <v>76.007941973333317</v>
      </c>
      <c r="M24" s="23">
        <v>50.171401173333336</v>
      </c>
      <c r="N24" s="21">
        <v>61.360580995555551</v>
      </c>
      <c r="O24" s="78">
        <v>86.44336924444444</v>
      </c>
      <c r="P24" s="22">
        <v>100.68352668444446</v>
      </c>
      <c r="Q24" s="22">
        <v>87.170366062222229</v>
      </c>
      <c r="R24" s="22">
        <v>81.906669440000002</v>
      </c>
      <c r="S24" s="22">
        <v>67.389485688888897</v>
      </c>
      <c r="T24" s="22">
        <v>53.196596675555554</v>
      </c>
      <c r="U24" s="23">
        <v>30.446911662222227</v>
      </c>
      <c r="V24" s="24">
        <f t="shared" si="0"/>
        <v>1336.7428247466669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420.78400000000005</v>
      </c>
      <c r="C25" s="26">
        <f t="shared" si="1"/>
        <v>342.66050000000001</v>
      </c>
      <c r="D25" s="26">
        <f t="shared" si="1"/>
        <v>514.32150000000001</v>
      </c>
      <c r="E25" s="26">
        <f>SUM(E18:E24)</f>
        <v>603.04300000000001</v>
      </c>
      <c r="F25" s="26">
        <f t="shared" ref="F25:K25" si="2">SUM(F18:F24)</f>
        <v>583.69500000000005</v>
      </c>
      <c r="G25" s="26">
        <f t="shared" si="2"/>
        <v>354.42749999999995</v>
      </c>
      <c r="H25" s="26">
        <f t="shared" si="2"/>
        <v>340.13000000000005</v>
      </c>
      <c r="I25" s="26">
        <f t="shared" si="2"/>
        <v>384.98600000000005</v>
      </c>
      <c r="J25" s="25">
        <f t="shared" si="2"/>
        <v>309.06050000000005</v>
      </c>
      <c r="K25" s="26">
        <f t="shared" si="2"/>
        <v>589.83749999999998</v>
      </c>
      <c r="L25" s="26">
        <f>SUM(L18:L24)</f>
        <v>525.14</v>
      </c>
      <c r="M25" s="27">
        <f t="shared" ref="M25:P25" si="3">SUM(M18:M24)</f>
        <v>349.45399999999995</v>
      </c>
      <c r="N25" s="25">
        <f t="shared" si="3"/>
        <v>423.81150000000002</v>
      </c>
      <c r="O25" s="26">
        <f t="shared" si="3"/>
        <v>595.95900000000006</v>
      </c>
      <c r="P25" s="26">
        <f t="shared" si="3"/>
        <v>696.08000000000015</v>
      </c>
      <c r="Q25" s="26">
        <f>SUM(Q18:Q24)</f>
        <v>600.7645</v>
      </c>
      <c r="R25" s="26">
        <f t="shared" ref="R25:T25" si="4">SUM(R18:R24)</f>
        <v>564.73199999999997</v>
      </c>
      <c r="S25" s="26">
        <f t="shared" si="4"/>
        <v>464.81400000000002</v>
      </c>
      <c r="T25" s="26">
        <f t="shared" si="4"/>
        <v>367.53149999999994</v>
      </c>
      <c r="U25" s="27">
        <f>SUM(U18:U24)</f>
        <v>215.35499999999999</v>
      </c>
      <c r="V25" s="24">
        <f t="shared" si="0"/>
        <v>9246.5869999999995</v>
      </c>
    </row>
    <row r="26" spans="1:30" s="2" customFormat="1" ht="36.75" customHeight="1" x14ac:dyDescent="0.25">
      <c r="A26" s="158" t="s">
        <v>19</v>
      </c>
      <c r="B26" s="28">
        <v>110.5</v>
      </c>
      <c r="C26" s="80">
        <v>110.5</v>
      </c>
      <c r="D26" s="29">
        <v>109.5</v>
      </c>
      <c r="E26" s="29">
        <v>108.5</v>
      </c>
      <c r="F26" s="29">
        <v>109</v>
      </c>
      <c r="G26" s="29">
        <v>107.5</v>
      </c>
      <c r="H26" s="29">
        <v>107.5</v>
      </c>
      <c r="I26" s="29">
        <v>107</v>
      </c>
      <c r="J26" s="28">
        <v>113.5</v>
      </c>
      <c r="K26" s="29">
        <v>112.5</v>
      </c>
      <c r="L26" s="29">
        <v>110</v>
      </c>
      <c r="M26" s="30">
        <v>109</v>
      </c>
      <c r="N26" s="28">
        <v>111.5</v>
      </c>
      <c r="O26" s="29">
        <v>111</v>
      </c>
      <c r="P26" s="29">
        <v>110</v>
      </c>
      <c r="Q26" s="29">
        <v>108.5</v>
      </c>
      <c r="R26" s="29">
        <v>108</v>
      </c>
      <c r="S26" s="29">
        <v>108.5</v>
      </c>
      <c r="T26" s="29">
        <v>106.5</v>
      </c>
      <c r="U26" s="30">
        <v>105</v>
      </c>
      <c r="V26" s="31">
        <f>+((V25/V27)/7)*1000</f>
        <v>109.3313193179937</v>
      </c>
    </row>
    <row r="27" spans="1:30" s="2" customFormat="1" ht="33" customHeight="1" x14ac:dyDescent="0.25">
      <c r="A27" s="159" t="s">
        <v>20</v>
      </c>
      <c r="B27" s="32">
        <v>544</v>
      </c>
      <c r="C27" s="81">
        <v>443</v>
      </c>
      <c r="D27" s="33">
        <v>671</v>
      </c>
      <c r="E27" s="33">
        <v>794</v>
      </c>
      <c r="F27" s="33">
        <v>765</v>
      </c>
      <c r="G27" s="33">
        <v>471</v>
      </c>
      <c r="H27" s="33">
        <v>452</v>
      </c>
      <c r="I27" s="33">
        <v>514</v>
      </c>
      <c r="J27" s="32">
        <v>389</v>
      </c>
      <c r="K27" s="33">
        <v>749</v>
      </c>
      <c r="L27" s="33">
        <v>682</v>
      </c>
      <c r="M27" s="34">
        <v>458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293</v>
      </c>
      <c r="V27" s="35">
        <f>SUM(B27:U27)</f>
        <v>12082</v>
      </c>
      <c r="W27" s="2">
        <f>((V25*1000)/V27)/7</f>
        <v>109.3313193179937</v>
      </c>
    </row>
    <row r="28" spans="1:30" s="2" customFormat="1" ht="33" customHeight="1" x14ac:dyDescent="0.25">
      <c r="A28" s="160" t="s">
        <v>21</v>
      </c>
      <c r="B28" s="36">
        <f>((B27*B26)*7/1000-B18-B19)/5</f>
        <v>60.68177472</v>
      </c>
      <c r="C28" s="37">
        <f t="shared" ref="C28:U28" si="5">((C27*C26)*7/1000-C18-C19)/5</f>
        <v>49.490394471111109</v>
      </c>
      <c r="D28" s="37">
        <f t="shared" si="5"/>
        <v>74.295336906666677</v>
      </c>
      <c r="E28" s="37">
        <f t="shared" si="5"/>
        <v>87.22077324444443</v>
      </c>
      <c r="F28" s="37">
        <f t="shared" si="5"/>
        <v>84.428860515555556</v>
      </c>
      <c r="G28" s="37">
        <f t="shared" si="5"/>
        <v>51.302659715555549</v>
      </c>
      <c r="H28" s="37">
        <f t="shared" si="5"/>
        <v>49.188822684444446</v>
      </c>
      <c r="I28" s="37">
        <f t="shared" si="5"/>
        <v>55.379871715555552</v>
      </c>
      <c r="J28" s="36">
        <f t="shared" si="5"/>
        <v>44.668873973333334</v>
      </c>
      <c r="K28" s="37">
        <f t="shared" si="5"/>
        <v>85.308607200000012</v>
      </c>
      <c r="L28" s="37">
        <f t="shared" si="5"/>
        <v>76.007941973333317</v>
      </c>
      <c r="M28" s="38">
        <f t="shared" si="5"/>
        <v>50.171401173333336</v>
      </c>
      <c r="N28" s="36">
        <f t="shared" si="5"/>
        <v>61.360580995555551</v>
      </c>
      <c r="O28" s="37">
        <f t="shared" si="5"/>
        <v>86.44336924444444</v>
      </c>
      <c r="P28" s="37">
        <f t="shared" si="5"/>
        <v>100.68352668444446</v>
      </c>
      <c r="Q28" s="37">
        <f t="shared" si="5"/>
        <v>87.170366062222229</v>
      </c>
      <c r="R28" s="37">
        <f t="shared" si="5"/>
        <v>81.906669440000002</v>
      </c>
      <c r="S28" s="37">
        <f t="shared" si="5"/>
        <v>67.389485688888897</v>
      </c>
      <c r="T28" s="37">
        <f t="shared" si="5"/>
        <v>53.196596675555554</v>
      </c>
      <c r="U28" s="38">
        <f t="shared" si="5"/>
        <v>30.446911662222227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420.78399999999999</v>
      </c>
      <c r="C29" s="41">
        <f t="shared" si="6"/>
        <v>342.66050000000001</v>
      </c>
      <c r="D29" s="41">
        <f t="shared" si="6"/>
        <v>514.32150000000001</v>
      </c>
      <c r="E29" s="41">
        <f>((E27*E26)*7)/1000</f>
        <v>603.04300000000001</v>
      </c>
      <c r="F29" s="41">
        <f>((F27*F26)*7)/1000</f>
        <v>583.69500000000005</v>
      </c>
      <c r="G29" s="41">
        <f t="shared" ref="G29:J29" si="7">((G27*G26)*7)/1000</f>
        <v>354.42750000000001</v>
      </c>
      <c r="H29" s="41">
        <f t="shared" si="7"/>
        <v>340.13</v>
      </c>
      <c r="I29" s="41">
        <f t="shared" si="7"/>
        <v>384.98599999999999</v>
      </c>
      <c r="J29" s="40">
        <f t="shared" si="7"/>
        <v>309.06049999999999</v>
      </c>
      <c r="K29" s="41">
        <f>((K27*K26)*7)/1000</f>
        <v>589.83749999999998</v>
      </c>
      <c r="L29" s="41">
        <f>((L27*L26)*7)/1000</f>
        <v>525.14</v>
      </c>
      <c r="M29" s="85">
        <f>((M27*M26)*7)/1000</f>
        <v>349.45400000000001</v>
      </c>
      <c r="N29" s="40">
        <f t="shared" ref="N29:U29" si="8">((N27*N26)*7)/1000</f>
        <v>423.81150000000002</v>
      </c>
      <c r="O29" s="41">
        <f t="shared" si="8"/>
        <v>595.95899999999995</v>
      </c>
      <c r="P29" s="41">
        <f t="shared" si="8"/>
        <v>696.08</v>
      </c>
      <c r="Q29" s="42">
        <f t="shared" si="8"/>
        <v>600.7645</v>
      </c>
      <c r="R29" s="42">
        <f t="shared" si="8"/>
        <v>564.73199999999997</v>
      </c>
      <c r="S29" s="42">
        <f t="shared" si="8"/>
        <v>464.81400000000002</v>
      </c>
      <c r="T29" s="42">
        <f t="shared" si="8"/>
        <v>367.53149999999999</v>
      </c>
      <c r="U29" s="43">
        <f t="shared" si="8"/>
        <v>215.35499999999999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110.50000000000001</v>
      </c>
      <c r="C30" s="46">
        <f t="shared" si="9"/>
        <v>110.50000000000001</v>
      </c>
      <c r="D30" s="46">
        <f t="shared" si="9"/>
        <v>109.50000000000001</v>
      </c>
      <c r="E30" s="46">
        <f>+(E25/E27)/7*1000</f>
        <v>108.5</v>
      </c>
      <c r="F30" s="46">
        <f t="shared" ref="F30:K30" si="10">+(F25/F27)/7*1000</f>
        <v>109</v>
      </c>
      <c r="G30" s="46">
        <f t="shared" si="10"/>
        <v>107.5</v>
      </c>
      <c r="H30" s="46">
        <f t="shared" si="10"/>
        <v>107.50000000000003</v>
      </c>
      <c r="I30" s="46">
        <f t="shared" si="10"/>
        <v>107.00000000000001</v>
      </c>
      <c r="J30" s="45">
        <f t="shared" si="10"/>
        <v>113.50000000000001</v>
      </c>
      <c r="K30" s="46">
        <f t="shared" si="10"/>
        <v>112.5</v>
      </c>
      <c r="L30" s="46">
        <f>+(L25/L27)/7*1000</f>
        <v>110</v>
      </c>
      <c r="M30" s="47">
        <f t="shared" ref="M30:U30" si="11">+(M25/M27)/7*1000</f>
        <v>108.99999999999999</v>
      </c>
      <c r="N30" s="45">
        <f t="shared" si="11"/>
        <v>111.50000000000001</v>
      </c>
      <c r="O30" s="46">
        <f t="shared" si="11"/>
        <v>111</v>
      </c>
      <c r="P30" s="46">
        <f t="shared" si="11"/>
        <v>110.00000000000001</v>
      </c>
      <c r="Q30" s="46">
        <f t="shared" si="11"/>
        <v>108.5</v>
      </c>
      <c r="R30" s="46">
        <f t="shared" si="11"/>
        <v>108</v>
      </c>
      <c r="S30" s="46">
        <f t="shared" si="11"/>
        <v>108.50000000000001</v>
      </c>
      <c r="T30" s="46">
        <f t="shared" si="11"/>
        <v>106.49999999999997</v>
      </c>
      <c r="U30" s="47">
        <f t="shared" si="11"/>
        <v>105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32"/>
      <c r="I36" s="426"/>
      <c r="J36" s="97"/>
      <c r="K36" s="52" t="s">
        <v>26</v>
      </c>
      <c r="L36" s="105"/>
      <c r="M36" s="432" t="s">
        <v>25</v>
      </c>
      <c r="N36" s="432"/>
      <c r="O36" s="432"/>
      <c r="P36" s="432"/>
      <c r="Q36" s="42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17.5</v>
      </c>
      <c r="C39" s="78">
        <v>60.3</v>
      </c>
      <c r="D39" s="78">
        <v>60.8</v>
      </c>
      <c r="E39" s="78">
        <v>82.2</v>
      </c>
      <c r="F39" s="78">
        <v>65</v>
      </c>
      <c r="G39" s="78">
        <v>42.1</v>
      </c>
      <c r="H39" s="78">
        <v>46.1</v>
      </c>
      <c r="I39" s="78"/>
      <c r="J39" s="99">
        <f t="shared" ref="J39:J46" si="12">SUM(B39:I39)</f>
        <v>374.00000000000006</v>
      </c>
      <c r="K39" s="2"/>
      <c r="L39" s="89" t="s">
        <v>12</v>
      </c>
      <c r="M39" s="78">
        <v>12.4</v>
      </c>
      <c r="N39" s="78">
        <v>10.3</v>
      </c>
      <c r="O39" s="78">
        <v>11.4</v>
      </c>
      <c r="P39" s="78"/>
      <c r="Q39" s="78"/>
      <c r="R39" s="99">
        <f t="shared" ref="R39:R46" si="13">SUM(M39:Q39)</f>
        <v>34.1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17.5</v>
      </c>
      <c r="C40" s="78">
        <v>60.3</v>
      </c>
      <c r="D40" s="78">
        <v>60.8</v>
      </c>
      <c r="E40" s="78">
        <v>82.2</v>
      </c>
      <c r="F40" s="78">
        <v>65</v>
      </c>
      <c r="G40" s="78">
        <v>42.1</v>
      </c>
      <c r="H40" s="78">
        <v>46.1</v>
      </c>
      <c r="I40" s="78"/>
      <c r="J40" s="99">
        <f t="shared" si="12"/>
        <v>374.00000000000006</v>
      </c>
      <c r="K40" s="2"/>
      <c r="L40" s="90" t="s">
        <v>13</v>
      </c>
      <c r="M40" s="78">
        <v>12.4</v>
      </c>
      <c r="N40" s="78">
        <v>10.3</v>
      </c>
      <c r="O40" s="78">
        <v>11.4</v>
      </c>
      <c r="P40" s="78"/>
      <c r="Q40" s="78"/>
      <c r="R40" s="99">
        <f t="shared" si="13"/>
        <v>34.1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18.019399999999997</v>
      </c>
      <c r="C41" s="22">
        <v>61.703499999999998</v>
      </c>
      <c r="D41" s="78">
        <v>63.01339999999999</v>
      </c>
      <c r="E41" s="78">
        <v>84.949600000000004</v>
      </c>
      <c r="F41" s="78">
        <v>67.494100000000003</v>
      </c>
      <c r="G41" s="22">
        <v>44.164999999999992</v>
      </c>
      <c r="H41" s="22">
        <v>47.808</v>
      </c>
      <c r="I41" s="22"/>
      <c r="J41" s="99">
        <f t="shared" si="12"/>
        <v>387.15299999999991</v>
      </c>
      <c r="K41" s="2"/>
      <c r="L41" s="89" t="s">
        <v>14</v>
      </c>
      <c r="M41" s="78">
        <v>12.7</v>
      </c>
      <c r="N41" s="78">
        <v>10.5</v>
      </c>
      <c r="O41" s="78">
        <v>11.5</v>
      </c>
      <c r="P41" s="78"/>
      <c r="Q41" s="78"/>
      <c r="R41" s="99">
        <f t="shared" si="13"/>
        <v>34.700000000000003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18.019399999999997</v>
      </c>
      <c r="C42" s="22">
        <v>61.703499999999998</v>
      </c>
      <c r="D42" s="22">
        <v>63.01339999999999</v>
      </c>
      <c r="E42" s="22">
        <v>84.949600000000004</v>
      </c>
      <c r="F42" s="22">
        <v>67.494100000000003</v>
      </c>
      <c r="G42" s="22">
        <v>44.164999999999992</v>
      </c>
      <c r="H42" s="22">
        <v>47.808</v>
      </c>
      <c r="I42" s="22"/>
      <c r="J42" s="99">
        <f t="shared" si="12"/>
        <v>387.15299999999991</v>
      </c>
      <c r="K42" s="2"/>
      <c r="L42" s="90" t="s">
        <v>15</v>
      </c>
      <c r="M42" s="78">
        <v>12.8</v>
      </c>
      <c r="N42" s="78">
        <v>10.6</v>
      </c>
      <c r="O42" s="78">
        <v>11.6</v>
      </c>
      <c r="P42" s="78"/>
      <c r="Q42" s="78"/>
      <c r="R42" s="99">
        <f t="shared" si="13"/>
        <v>35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18.019399999999997</v>
      </c>
      <c r="C43" s="22">
        <v>61.703499999999998</v>
      </c>
      <c r="D43" s="22">
        <v>63.01339999999999</v>
      </c>
      <c r="E43" s="22">
        <v>84.949600000000004</v>
      </c>
      <c r="F43" s="22">
        <v>67.494100000000003</v>
      </c>
      <c r="G43" s="22">
        <v>44.164999999999992</v>
      </c>
      <c r="H43" s="22">
        <v>47.808</v>
      </c>
      <c r="I43" s="22"/>
      <c r="J43" s="99">
        <f t="shared" si="12"/>
        <v>387.15299999999991</v>
      </c>
      <c r="K43" s="2"/>
      <c r="L43" s="89" t="s">
        <v>16</v>
      </c>
      <c r="M43" s="78">
        <v>12.8</v>
      </c>
      <c r="N43" s="78">
        <v>10.6</v>
      </c>
      <c r="O43" s="78">
        <v>11.6</v>
      </c>
      <c r="P43" s="78"/>
      <c r="Q43" s="78"/>
      <c r="R43" s="99">
        <f t="shared" si="13"/>
        <v>35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18.019399999999997</v>
      </c>
      <c r="C44" s="78">
        <v>61.703499999999998</v>
      </c>
      <c r="D44" s="78">
        <v>63.01339999999999</v>
      </c>
      <c r="E44" s="78">
        <v>84.949600000000004</v>
      </c>
      <c r="F44" s="78">
        <v>67.494100000000003</v>
      </c>
      <c r="G44" s="78">
        <v>44.164999999999992</v>
      </c>
      <c r="H44" s="78">
        <v>47.808</v>
      </c>
      <c r="I44" s="78"/>
      <c r="J44" s="99">
        <f t="shared" si="12"/>
        <v>387.15299999999991</v>
      </c>
      <c r="K44" s="2"/>
      <c r="L44" s="90" t="s">
        <v>17</v>
      </c>
      <c r="M44" s="78">
        <v>12.8</v>
      </c>
      <c r="N44" s="78">
        <v>10.6</v>
      </c>
      <c r="O44" s="78">
        <v>11.6</v>
      </c>
      <c r="P44" s="78"/>
      <c r="Q44" s="78"/>
      <c r="R44" s="99">
        <f t="shared" si="13"/>
        <v>35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18.019399999999997</v>
      </c>
      <c r="C45" s="78">
        <v>61.703499999999998</v>
      </c>
      <c r="D45" s="78">
        <v>63.01339999999999</v>
      </c>
      <c r="E45" s="78">
        <v>84.949600000000004</v>
      </c>
      <c r="F45" s="78">
        <v>67.494100000000003</v>
      </c>
      <c r="G45" s="78">
        <v>44.164999999999992</v>
      </c>
      <c r="H45" s="78">
        <v>47.808</v>
      </c>
      <c r="I45" s="78"/>
      <c r="J45" s="99">
        <f t="shared" si="12"/>
        <v>387.15299999999991</v>
      </c>
      <c r="K45" s="2"/>
      <c r="L45" s="89" t="s">
        <v>18</v>
      </c>
      <c r="M45" s="78">
        <v>12.8</v>
      </c>
      <c r="N45" s="78">
        <v>10.6</v>
      </c>
      <c r="O45" s="78">
        <v>11.6</v>
      </c>
      <c r="P45" s="78"/>
      <c r="Q45" s="78"/>
      <c r="R45" s="99">
        <f t="shared" si="13"/>
        <v>35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125.09699999999998</v>
      </c>
      <c r="C46" s="26">
        <f t="shared" si="14"/>
        <v>429.11750000000001</v>
      </c>
      <c r="D46" s="26">
        <f t="shared" si="14"/>
        <v>436.66699999999992</v>
      </c>
      <c r="E46" s="26">
        <f t="shared" si="14"/>
        <v>589.14800000000014</v>
      </c>
      <c r="F46" s="26">
        <f t="shared" si="14"/>
        <v>467.47050000000002</v>
      </c>
      <c r="G46" s="26">
        <f t="shared" si="14"/>
        <v>305.02499999999998</v>
      </c>
      <c r="H46" s="26">
        <f t="shared" si="14"/>
        <v>331.24</v>
      </c>
      <c r="I46" s="26">
        <f t="shared" si="14"/>
        <v>0</v>
      </c>
      <c r="J46" s="99">
        <f t="shared" si="12"/>
        <v>2683.7650000000003</v>
      </c>
      <c r="L46" s="76" t="s">
        <v>10</v>
      </c>
      <c r="M46" s="79">
        <f>SUM(M39:M45)</f>
        <v>88.699999999999989</v>
      </c>
      <c r="N46" s="26">
        <f>SUM(N39:N45)</f>
        <v>73.5</v>
      </c>
      <c r="O46" s="26">
        <f>SUM(O39:O45)</f>
        <v>80.699999999999989</v>
      </c>
      <c r="P46" s="26">
        <f>SUM(P39:P45)</f>
        <v>0</v>
      </c>
      <c r="Q46" s="26">
        <f>SUM(Q39:Q45)</f>
        <v>0</v>
      </c>
      <c r="R46" s="99">
        <f t="shared" si="13"/>
        <v>242.89999999999998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106.3214087631725</v>
      </c>
      <c r="L47" s="108" t="s">
        <v>19</v>
      </c>
      <c r="M47" s="80">
        <v>113</v>
      </c>
      <c r="N47" s="29">
        <v>113</v>
      </c>
      <c r="O47" s="29">
        <v>112</v>
      </c>
      <c r="P47" s="29"/>
      <c r="Q47" s="29"/>
      <c r="R47" s="100">
        <f>+((R46/R48)/7)*1000</f>
        <v>112.66233766233766</v>
      </c>
      <c r="S47" s="62"/>
      <c r="T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>
        <v>112</v>
      </c>
      <c r="N48" s="64">
        <v>93</v>
      </c>
      <c r="O48" s="64">
        <v>103</v>
      </c>
      <c r="P48" s="64"/>
      <c r="Q48" s="64"/>
      <c r="R48" s="110">
        <f>SUM(M48:Q48)</f>
        <v>308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18.019399999999997</v>
      </c>
      <c r="C49" s="37">
        <f t="shared" si="15"/>
        <v>61.703499999999998</v>
      </c>
      <c r="D49" s="37">
        <f t="shared" si="15"/>
        <v>63.01339999999999</v>
      </c>
      <c r="E49" s="37">
        <f t="shared" si="15"/>
        <v>84.949600000000004</v>
      </c>
      <c r="F49" s="37">
        <f t="shared" si="15"/>
        <v>67.494100000000003</v>
      </c>
      <c r="G49" s="37">
        <f t="shared" si="15"/>
        <v>44.164999999999992</v>
      </c>
      <c r="H49" s="37">
        <f t="shared" si="15"/>
        <v>47.808</v>
      </c>
      <c r="I49" s="37">
        <f t="shared" si="15"/>
        <v>0</v>
      </c>
      <c r="J49" s="102">
        <f>((J46*1000)/J48)/7</f>
        <v>106.3214087631725</v>
      </c>
      <c r="L49" s="93" t="s">
        <v>21</v>
      </c>
      <c r="M49" s="82">
        <f t="shared" ref="M49:Q49" si="16">((M48*M47)*7/1000-M39-M40)/5</f>
        <v>12.758399999999998</v>
      </c>
      <c r="N49" s="37">
        <f t="shared" si="16"/>
        <v>10.592600000000001</v>
      </c>
      <c r="O49" s="37">
        <f t="shared" si="16"/>
        <v>11.590399999999999</v>
      </c>
      <c r="P49" s="37">
        <f t="shared" si="16"/>
        <v>0</v>
      </c>
      <c r="Q49" s="37">
        <f t="shared" si="16"/>
        <v>0</v>
      </c>
      <c r="R49" s="111">
        <f>((R46*1000)/R48)/7</f>
        <v>112.66233766233765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125.09699999999999</v>
      </c>
      <c r="C50" s="41">
        <f t="shared" si="17"/>
        <v>429.11750000000001</v>
      </c>
      <c r="D50" s="41">
        <f t="shared" si="17"/>
        <v>436.66699999999997</v>
      </c>
      <c r="E50" s="41">
        <f t="shared" si="17"/>
        <v>589.14800000000002</v>
      </c>
      <c r="F50" s="41">
        <f t="shared" si="17"/>
        <v>467.47050000000002</v>
      </c>
      <c r="G50" s="41">
        <f t="shared" si="17"/>
        <v>305.02499999999998</v>
      </c>
      <c r="H50" s="41">
        <f t="shared" si="17"/>
        <v>331.24</v>
      </c>
      <c r="I50" s="41">
        <f t="shared" si="17"/>
        <v>0</v>
      </c>
      <c r="J50" s="85"/>
      <c r="L50" s="94" t="s">
        <v>22</v>
      </c>
      <c r="M50" s="83">
        <f>((M48*M47)*7)/1000</f>
        <v>88.591999999999999</v>
      </c>
      <c r="N50" s="41">
        <f>((N48*N47)*7)/1000</f>
        <v>73.563000000000002</v>
      </c>
      <c r="O50" s="41">
        <f>((O48*O47)*7)/1000</f>
        <v>80.751999999999995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110.99999999999999</v>
      </c>
      <c r="C51" s="46">
        <f t="shared" si="18"/>
        <v>108.50000000000001</v>
      </c>
      <c r="D51" s="46">
        <f t="shared" si="18"/>
        <v>106.99999999999999</v>
      </c>
      <c r="E51" s="46">
        <f t="shared" si="18"/>
        <v>106.00000000000003</v>
      </c>
      <c r="F51" s="46">
        <f t="shared" si="18"/>
        <v>105.50000000000001</v>
      </c>
      <c r="G51" s="46">
        <f t="shared" si="18"/>
        <v>105</v>
      </c>
      <c r="H51" s="46">
        <f t="shared" si="18"/>
        <v>104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113.1377551020408</v>
      </c>
      <c r="N51" s="46">
        <f>+(N46/N48)/7*1000</f>
        <v>112.90322580645162</v>
      </c>
      <c r="O51" s="46">
        <f>+(O46/O48)/7*1000</f>
        <v>111.9278779472954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1" t="s">
        <v>8</v>
      </c>
      <c r="C55" s="432"/>
      <c r="D55" s="432"/>
      <c r="E55" s="432"/>
      <c r="F55" s="42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32.200000000000003</v>
      </c>
      <c r="C58" s="78">
        <v>40.5</v>
      </c>
      <c r="D58" s="78">
        <v>44.5</v>
      </c>
      <c r="E58" s="78"/>
      <c r="F58" s="78"/>
      <c r="G58" s="99">
        <f t="shared" ref="G58:G65" si="19">SUM(B58:F58)</f>
        <v>117.2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32.200000000000003</v>
      </c>
      <c r="C59" s="78">
        <v>40.5</v>
      </c>
      <c r="D59" s="78">
        <v>44.5</v>
      </c>
      <c r="E59" s="78"/>
      <c r="F59" s="78"/>
      <c r="G59" s="99">
        <f t="shared" si="19"/>
        <v>117.2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33.5</v>
      </c>
      <c r="C60" s="78">
        <v>42.2</v>
      </c>
      <c r="D60" s="78">
        <v>46.4</v>
      </c>
      <c r="E60" s="78"/>
      <c r="F60" s="78"/>
      <c r="G60" s="99">
        <f t="shared" si="19"/>
        <v>122.1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33.6</v>
      </c>
      <c r="C61" s="78">
        <v>42.2</v>
      </c>
      <c r="D61" s="78">
        <v>46.5</v>
      </c>
      <c r="E61" s="78"/>
      <c r="F61" s="78"/>
      <c r="G61" s="99">
        <f t="shared" si="19"/>
        <v>122.30000000000001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33.6</v>
      </c>
      <c r="C62" s="78">
        <v>42.2</v>
      </c>
      <c r="D62" s="78">
        <v>46.5</v>
      </c>
      <c r="E62" s="78"/>
      <c r="F62" s="78"/>
      <c r="G62" s="99">
        <f t="shared" si="19"/>
        <v>122.30000000000001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33.6</v>
      </c>
      <c r="C63" s="78">
        <v>42.2</v>
      </c>
      <c r="D63" s="78">
        <v>46.5</v>
      </c>
      <c r="E63" s="78"/>
      <c r="F63" s="78"/>
      <c r="G63" s="99">
        <f t="shared" si="19"/>
        <v>122.30000000000001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33.6</v>
      </c>
      <c r="C64" s="78">
        <v>42.2</v>
      </c>
      <c r="D64" s="78">
        <v>46.5</v>
      </c>
      <c r="E64" s="78"/>
      <c r="F64" s="78"/>
      <c r="G64" s="99">
        <f t="shared" si="19"/>
        <v>122.30000000000001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232.29999999999998</v>
      </c>
      <c r="C65" s="26">
        <f>SUM(C58:C64)</f>
        <v>292</v>
      </c>
      <c r="D65" s="26">
        <f>SUM(D58:D64)</f>
        <v>321.39999999999998</v>
      </c>
      <c r="E65" s="26">
        <f>SUM(E58:E64)</f>
        <v>0</v>
      </c>
      <c r="F65" s="26">
        <f>SUM(F58:F64)</f>
        <v>0</v>
      </c>
      <c r="G65" s="99">
        <f t="shared" si="19"/>
        <v>845.69999999999993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118.5</v>
      </c>
      <c r="C66" s="29">
        <v>117.5</v>
      </c>
      <c r="D66" s="29">
        <v>116.5</v>
      </c>
      <c r="E66" s="29"/>
      <c r="F66" s="29"/>
      <c r="G66" s="100">
        <f>+((G65/G67)/7)*1000</f>
        <v>117.4094127446897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355</v>
      </c>
      <c r="D67" s="64">
        <v>394</v>
      </c>
      <c r="E67" s="64"/>
      <c r="F67" s="64"/>
      <c r="G67" s="110">
        <f>SUM(B67:F67)</f>
        <v>1029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33.572000000000003</v>
      </c>
      <c r="C68" s="37">
        <f t="shared" ref="C68:F68" si="20">((C67*C66)*7/1000-C58-C59)/5</f>
        <v>42.197500000000005</v>
      </c>
      <c r="D68" s="37">
        <f t="shared" si="20"/>
        <v>46.461400000000005</v>
      </c>
      <c r="E68" s="37">
        <f t="shared" si="20"/>
        <v>0</v>
      </c>
      <c r="F68" s="37">
        <f t="shared" si="20"/>
        <v>0</v>
      </c>
      <c r="G68" s="114">
        <f>((G65*1000)/G67)/7</f>
        <v>117.40941274468969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232.26</v>
      </c>
      <c r="C69" s="41">
        <f>((C67*C66)*7)/1000</f>
        <v>291.98750000000001</v>
      </c>
      <c r="D69" s="41">
        <f>((D67*D66)*7)/1000</f>
        <v>321.30700000000002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118.5204081632653</v>
      </c>
      <c r="C70" s="46">
        <f>+(C65/C67)/7*1000</f>
        <v>117.50503018108651</v>
      </c>
      <c r="D70" s="46">
        <f>+(D65/D67)/7*1000</f>
        <v>116.53372008701956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3" zoomScale="30" zoomScaleNormal="30" workbookViewId="0">
      <selection activeCell="L36" sqref="L36:S51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"/>
      <c r="Z3" s="2"/>
      <c r="AA3" s="2"/>
      <c r="AB3" s="2"/>
      <c r="AC3" s="2"/>
      <c r="AD3" s="29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5" t="s">
        <v>1</v>
      </c>
      <c r="B9" s="295"/>
      <c r="C9" s="295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5"/>
      <c r="B10" s="295"/>
      <c r="C10" s="29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5" t="s">
        <v>4</v>
      </c>
      <c r="B11" s="295"/>
      <c r="C11" s="295"/>
      <c r="D11" s="1"/>
      <c r="E11" s="296">
        <v>3</v>
      </c>
      <c r="F11" s="1"/>
      <c r="G11" s="1"/>
      <c r="H11" s="1"/>
      <c r="I11" s="1"/>
      <c r="J11" s="1"/>
      <c r="K11" s="425" t="s">
        <v>74</v>
      </c>
      <c r="L11" s="425"/>
      <c r="M11" s="297"/>
      <c r="N11" s="29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5"/>
      <c r="B12" s="295"/>
      <c r="C12" s="295"/>
      <c r="D12" s="1"/>
      <c r="E12" s="5"/>
      <c r="F12" s="1"/>
      <c r="G12" s="1"/>
      <c r="H12" s="1"/>
      <c r="I12" s="1"/>
      <c r="J12" s="1"/>
      <c r="K12" s="297"/>
      <c r="L12" s="297"/>
      <c r="M12" s="297"/>
      <c r="N12" s="29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5"/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1"/>
      <c r="X13" s="1"/>
      <c r="Y13" s="1"/>
    </row>
    <row r="14" spans="1:30" s="3" customFormat="1" ht="27" thickBot="1" x14ac:dyDescent="0.3">
      <c r="A14" s="29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8"/>
      <c r="H15" s="438"/>
      <c r="I15" s="439"/>
      <c r="J15" s="440" t="s">
        <v>51</v>
      </c>
      <c r="K15" s="441"/>
      <c r="L15" s="441"/>
      <c r="M15" s="441"/>
      <c r="N15" s="441"/>
      <c r="O15" s="441"/>
      <c r="P15" s="442"/>
      <c r="Q15" s="445" t="s">
        <v>50</v>
      </c>
      <c r="R15" s="443"/>
      <c r="S15" s="443"/>
      <c r="T15" s="443"/>
      <c r="U15" s="443"/>
      <c r="V15" s="443"/>
      <c r="W15" s="443"/>
      <c r="X15" s="444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77"/>
      <c r="L16" s="77"/>
      <c r="M16" s="77"/>
      <c r="N16" s="15"/>
      <c r="O16" s="19"/>
      <c r="P16" s="164"/>
      <c r="Q16" s="163"/>
      <c r="R16" s="165"/>
      <c r="S16" s="15"/>
      <c r="T16" s="15"/>
      <c r="U16" s="15"/>
      <c r="V16" s="321"/>
      <c r="W16" s="15"/>
      <c r="X16" s="322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118">
        <v>4</v>
      </c>
      <c r="N17" s="19">
        <v>5</v>
      </c>
      <c r="O17" s="19">
        <v>6</v>
      </c>
      <c r="P17" s="20">
        <v>7</v>
      </c>
      <c r="Q17" s="14">
        <v>1</v>
      </c>
      <c r="R17" s="77">
        <v>2</v>
      </c>
      <c r="S17" s="19">
        <v>3</v>
      </c>
      <c r="T17" s="19">
        <v>4</v>
      </c>
      <c r="U17" s="19">
        <v>5</v>
      </c>
      <c r="V17" s="19">
        <v>6</v>
      </c>
      <c r="W17" s="19">
        <v>7</v>
      </c>
      <c r="X17" s="181">
        <v>8</v>
      </c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49.188822684444446</v>
      </c>
      <c r="I18" s="22">
        <v>55.379871715555552</v>
      </c>
      <c r="J18" s="21">
        <v>44.668873973333334</v>
      </c>
      <c r="K18" s="22">
        <v>85.308607200000012</v>
      </c>
      <c r="L18" s="22">
        <v>76.007941973333317</v>
      </c>
      <c r="M18" s="119">
        <v>50.171401173333336</v>
      </c>
      <c r="N18" s="22"/>
      <c r="O18" s="22"/>
      <c r="P18" s="23"/>
      <c r="Q18" s="21">
        <v>61.360580995555551</v>
      </c>
      <c r="R18" s="78">
        <v>86.44336924444444</v>
      </c>
      <c r="S18" s="22">
        <v>100.68352668444446</v>
      </c>
      <c r="T18" s="22">
        <v>87.170366062222229</v>
      </c>
      <c r="U18" s="22">
        <v>81.906669440000002</v>
      </c>
      <c r="V18" s="22">
        <v>67.400000000000006</v>
      </c>
      <c r="W18" s="22">
        <v>53.2</v>
      </c>
      <c r="X18" s="182">
        <v>30.4</v>
      </c>
      <c r="Y18" s="24">
        <f t="shared" ref="Y18:Y25" si="0">SUM(B18:X18)</f>
        <v>1336.7098307200004</v>
      </c>
      <c r="AA18" s="2"/>
      <c r="AB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2"/>
      <c r="J19" s="21">
        <v>44.668873973333334</v>
      </c>
      <c r="K19" s="22">
        <v>85.308607200000012</v>
      </c>
      <c r="L19" s="22">
        <v>76.007941973333317</v>
      </c>
      <c r="M19" s="119">
        <v>50.171401173333336</v>
      </c>
      <c r="N19" s="22">
        <v>24.9</v>
      </c>
      <c r="O19" s="22">
        <v>81.7</v>
      </c>
      <c r="P19" s="23">
        <v>81.5</v>
      </c>
      <c r="Q19" s="21">
        <v>61.360580995555551</v>
      </c>
      <c r="R19" s="78">
        <v>86.44336924444444</v>
      </c>
      <c r="S19" s="22">
        <v>100.68352668444446</v>
      </c>
      <c r="T19" s="22">
        <v>87.170366062222229</v>
      </c>
      <c r="U19" s="22">
        <v>81.906669440000002</v>
      </c>
      <c r="V19" s="22">
        <v>30.5</v>
      </c>
      <c r="W19" s="22"/>
      <c r="X19" s="182"/>
      <c r="Y19" s="24">
        <f t="shared" si="0"/>
        <v>1336.7411363200001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119"/>
      <c r="N20" s="22"/>
      <c r="O20" s="22"/>
      <c r="P20" s="23"/>
      <c r="Q20" s="21"/>
      <c r="R20" s="78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/>
      <c r="C21" s="78"/>
      <c r="D21" s="22"/>
      <c r="E21" s="22"/>
      <c r="F21" s="22"/>
      <c r="G21" s="22"/>
      <c r="H21" s="22"/>
      <c r="I21" s="22"/>
      <c r="J21" s="21"/>
      <c r="K21" s="22"/>
      <c r="L21" s="22"/>
      <c r="M21" s="119"/>
      <c r="N21" s="22"/>
      <c r="O21" s="22"/>
      <c r="P21" s="23"/>
      <c r="Q21" s="21"/>
      <c r="R21" s="78"/>
      <c r="S21" s="22"/>
      <c r="T21" s="22"/>
      <c r="U21" s="22"/>
      <c r="V21" s="22"/>
      <c r="W21" s="22"/>
      <c r="X21" s="182"/>
      <c r="Y21" s="24">
        <f t="shared" si="0"/>
        <v>0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1"/>
      <c r="K22" s="22"/>
      <c r="L22" s="22"/>
      <c r="M22" s="119"/>
      <c r="N22" s="22"/>
      <c r="O22" s="22"/>
      <c r="P22" s="23"/>
      <c r="Q22" s="21"/>
      <c r="R22" s="78"/>
      <c r="S22" s="22"/>
      <c r="T22" s="22"/>
      <c r="U22" s="22"/>
      <c r="V22" s="22"/>
      <c r="W22" s="22"/>
      <c r="X22" s="182"/>
      <c r="Y22" s="24">
        <f t="shared" si="0"/>
        <v>0</v>
      </c>
      <c r="AA22" s="2"/>
      <c r="AB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119"/>
      <c r="N23" s="22"/>
      <c r="O23" s="22"/>
      <c r="P23" s="23"/>
      <c r="Q23" s="21"/>
      <c r="R23" s="78"/>
      <c r="S23" s="22"/>
      <c r="T23" s="22"/>
      <c r="U23" s="22"/>
      <c r="V23" s="22"/>
      <c r="W23" s="22"/>
      <c r="X23" s="182"/>
      <c r="Y23" s="24">
        <f t="shared" si="0"/>
        <v>0</v>
      </c>
      <c r="AA23" s="2"/>
      <c r="AB23" s="18"/>
    </row>
    <row r="24" spans="1:30" ht="39.950000000000003" customHeight="1" x14ac:dyDescent="0.25">
      <c r="A24" s="156" t="s">
        <v>18</v>
      </c>
      <c r="B24" s="21"/>
      <c r="C24" s="78"/>
      <c r="D24" s="22"/>
      <c r="E24" s="22"/>
      <c r="F24" s="22"/>
      <c r="G24" s="22"/>
      <c r="H24" s="22"/>
      <c r="I24" s="22"/>
      <c r="J24" s="21"/>
      <c r="K24" s="22"/>
      <c r="L24" s="22"/>
      <c r="M24" s="119"/>
      <c r="N24" s="22"/>
      <c r="O24" s="22"/>
      <c r="P24" s="23"/>
      <c r="Q24" s="21"/>
      <c r="R24" s="78"/>
      <c r="S24" s="22"/>
      <c r="T24" s="22"/>
      <c r="U24" s="22"/>
      <c r="V24" s="22"/>
      <c r="W24" s="22"/>
      <c r="X24" s="182"/>
      <c r="Y24" s="24">
        <f t="shared" si="0"/>
        <v>0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121.36354944</v>
      </c>
      <c r="C25" s="26">
        <f t="shared" si="1"/>
        <v>98.980788942222219</v>
      </c>
      <c r="D25" s="26">
        <f t="shared" si="1"/>
        <v>148.59067381333335</v>
      </c>
      <c r="E25" s="26">
        <f>SUM(E18:E24)</f>
        <v>174.44154648888886</v>
      </c>
      <c r="F25" s="26">
        <f t="shared" ref="F25:N25" si="2">SUM(F18:F24)</f>
        <v>168.85772103111111</v>
      </c>
      <c r="G25" s="26">
        <f t="shared" si="2"/>
        <v>102.6053194311111</v>
      </c>
      <c r="H25" s="26">
        <f t="shared" si="2"/>
        <v>86.188822684444446</v>
      </c>
      <c r="I25" s="26">
        <f t="shared" ref="I25" si="3">SUM(I18:I24)</f>
        <v>55.379871715555552</v>
      </c>
      <c r="J25" s="25">
        <f t="shared" si="2"/>
        <v>89.337747946666667</v>
      </c>
      <c r="K25" s="26">
        <f t="shared" ref="K25" si="4">SUM(K18:K24)</f>
        <v>170.61721440000002</v>
      </c>
      <c r="L25" s="26">
        <f>SUM(L18:L24)</f>
        <v>152.01588394666663</v>
      </c>
      <c r="M25" s="120">
        <f t="shared" ref="M25" si="5">SUM(M18:M24)</f>
        <v>100.34280234666667</v>
      </c>
      <c r="N25" s="26">
        <f t="shared" si="2"/>
        <v>24.9</v>
      </c>
      <c r="O25" s="26">
        <f>SUM(O18:O24)</f>
        <v>81.7</v>
      </c>
      <c r="P25" s="27">
        <f t="shared" ref="P25:S25" si="6">SUM(P18:P24)</f>
        <v>81.5</v>
      </c>
      <c r="Q25" s="25">
        <f t="shared" si="6"/>
        <v>122.7211619911111</v>
      </c>
      <c r="R25" s="26">
        <f t="shared" si="6"/>
        <v>172.88673848888888</v>
      </c>
      <c r="S25" s="26">
        <f t="shared" si="6"/>
        <v>201.36705336888892</v>
      </c>
      <c r="T25" s="26">
        <f>SUM(T18:T24)</f>
        <v>174.34073212444446</v>
      </c>
      <c r="U25" s="26">
        <f t="shared" ref="U25:X25" si="7">SUM(U18:U24)</f>
        <v>163.81333888</v>
      </c>
      <c r="V25" s="26">
        <f t="shared" ref="V25:W25" si="8">SUM(V18:V24)</f>
        <v>97.9</v>
      </c>
      <c r="W25" s="26">
        <f t="shared" si="8"/>
        <v>53.2</v>
      </c>
      <c r="X25" s="183">
        <f t="shared" si="7"/>
        <v>30.4</v>
      </c>
      <c r="Y25" s="24">
        <f t="shared" si="0"/>
        <v>2673.4509670400003</v>
      </c>
    </row>
    <row r="26" spans="1:30" s="2" customFormat="1" ht="36.75" customHeight="1" x14ac:dyDescent="0.25">
      <c r="A26" s="158" t="s">
        <v>19</v>
      </c>
      <c r="B26" s="28"/>
      <c r="C26" s="80"/>
      <c r="D26" s="29"/>
      <c r="E26" s="29"/>
      <c r="F26" s="29"/>
      <c r="G26" s="29"/>
      <c r="H26" s="29"/>
      <c r="I26" s="29"/>
      <c r="J26" s="28"/>
      <c r="K26" s="29"/>
      <c r="L26" s="29"/>
      <c r="M26" s="121"/>
      <c r="N26" s="29"/>
      <c r="O26" s="29"/>
      <c r="P26" s="30"/>
      <c r="Q26" s="28"/>
      <c r="R26" s="29"/>
      <c r="S26" s="29"/>
      <c r="T26" s="29"/>
      <c r="U26" s="29"/>
      <c r="V26" s="29"/>
      <c r="W26" s="29"/>
      <c r="X26" s="184"/>
      <c r="Y26" s="31" t="e">
        <f>+((Y25/Y27)/7)*1000</f>
        <v>#DIV/0!</v>
      </c>
    </row>
    <row r="27" spans="1:30" s="2" customFormat="1" ht="33" customHeight="1" x14ac:dyDescent="0.25">
      <c r="A27" s="159" t="s">
        <v>20</v>
      </c>
      <c r="B27" s="32"/>
      <c r="C27" s="81"/>
      <c r="D27" s="33"/>
      <c r="E27" s="33"/>
      <c r="F27" s="33"/>
      <c r="G27" s="33"/>
      <c r="H27" s="33"/>
      <c r="I27" s="33"/>
      <c r="J27" s="32"/>
      <c r="K27" s="33"/>
      <c r="L27" s="33"/>
      <c r="M27" s="122"/>
      <c r="N27" s="33"/>
      <c r="O27" s="33"/>
      <c r="P27" s="34"/>
      <c r="Q27" s="32"/>
      <c r="R27" s="33"/>
      <c r="S27" s="33"/>
      <c r="T27" s="33"/>
      <c r="U27" s="33"/>
      <c r="V27" s="33"/>
      <c r="W27" s="33"/>
      <c r="X27" s="185"/>
      <c r="Y27" s="35">
        <f>SUM(B27:X27)</f>
        <v>0</v>
      </c>
      <c r="Z27" s="2" t="e">
        <f>((Y25*1000)/Y27)/7</f>
        <v>#DIV/0!</v>
      </c>
    </row>
    <row r="28" spans="1:30" s="2" customFormat="1" ht="33" customHeight="1" x14ac:dyDescent="0.25">
      <c r="A28" s="160" t="s">
        <v>21</v>
      </c>
      <c r="B28" s="36">
        <f>((B27*B26)*7/1000-B18-B19)/5</f>
        <v>-24.272709888000001</v>
      </c>
      <c r="C28" s="37">
        <f t="shared" ref="C28:X28" si="9">((C27*C26)*7/1000-C18-C19)/5</f>
        <v>-19.796157788444443</v>
      </c>
      <c r="D28" s="37">
        <f t="shared" si="9"/>
        <v>-29.718134762666672</v>
      </c>
      <c r="E28" s="37">
        <f t="shared" si="9"/>
        <v>-34.888309297777774</v>
      </c>
      <c r="F28" s="37">
        <f t="shared" si="9"/>
        <v>-33.771544206222224</v>
      </c>
      <c r="G28" s="37">
        <f t="shared" si="9"/>
        <v>-20.521063886222219</v>
      </c>
      <c r="H28" s="37">
        <f t="shared" si="9"/>
        <v>-17.237764536888889</v>
      </c>
      <c r="I28" s="37">
        <f t="shared" ref="I28" si="10">((I27*I26)*7/1000-I18-I19)/5</f>
        <v>-11.07597434311111</v>
      </c>
      <c r="J28" s="36">
        <f t="shared" si="9"/>
        <v>-17.867549589333333</v>
      </c>
      <c r="K28" s="37">
        <f t="shared" ref="K28:M28" si="11">((K27*K26)*7/1000-K18-K19)/5</f>
        <v>-34.123442880000006</v>
      </c>
      <c r="L28" s="37">
        <f t="shared" si="11"/>
        <v>-30.403176789333326</v>
      </c>
      <c r="M28" s="123">
        <f t="shared" si="11"/>
        <v>-20.068560469333335</v>
      </c>
      <c r="N28" s="37">
        <f t="shared" si="9"/>
        <v>-4.9799999999999995</v>
      </c>
      <c r="O28" s="37">
        <f t="shared" si="9"/>
        <v>-16.34</v>
      </c>
      <c r="P28" s="38">
        <f t="shared" si="9"/>
        <v>-16.3</v>
      </c>
      <c r="Q28" s="36">
        <f t="shared" si="9"/>
        <v>-24.544232398222221</v>
      </c>
      <c r="R28" s="37">
        <f t="shared" si="9"/>
        <v>-34.577347697777775</v>
      </c>
      <c r="S28" s="37">
        <f t="shared" si="9"/>
        <v>-40.273410673777782</v>
      </c>
      <c r="T28" s="37">
        <f t="shared" si="9"/>
        <v>-34.868146424888891</v>
      </c>
      <c r="U28" s="37">
        <f t="shared" si="9"/>
        <v>-32.762667776000001</v>
      </c>
      <c r="V28" s="37">
        <f t="shared" ref="V28:W28" si="12">((V27*V26)*7/1000-V18-V19)/5</f>
        <v>-19.580000000000002</v>
      </c>
      <c r="W28" s="37">
        <f t="shared" si="12"/>
        <v>-10.64</v>
      </c>
      <c r="X28" s="186">
        <f t="shared" si="9"/>
        <v>-6.08</v>
      </c>
      <c r="Y28" s="39"/>
    </row>
    <row r="29" spans="1:30" ht="33.75" customHeight="1" x14ac:dyDescent="0.25">
      <c r="A29" s="161" t="s">
        <v>22</v>
      </c>
      <c r="B29" s="40">
        <f t="shared" ref="B29:D29" si="13">((B27*B26)*7)/1000</f>
        <v>0</v>
      </c>
      <c r="C29" s="41">
        <f t="shared" si="13"/>
        <v>0</v>
      </c>
      <c r="D29" s="41">
        <f t="shared" si="13"/>
        <v>0</v>
      </c>
      <c r="E29" s="41">
        <f>((E27*E26)*7)/1000</f>
        <v>0</v>
      </c>
      <c r="F29" s="41">
        <f>((F27*F26)*7)/1000</f>
        <v>0</v>
      </c>
      <c r="G29" s="41">
        <f t="shared" ref="G29:J29" si="14">((G27*G26)*7)/1000</f>
        <v>0</v>
      </c>
      <c r="H29" s="41">
        <f t="shared" si="14"/>
        <v>0</v>
      </c>
      <c r="I29" s="41">
        <f t="shared" ref="I29" si="15">((I27*I26)*7)/1000</f>
        <v>0</v>
      </c>
      <c r="J29" s="40">
        <f t="shared" si="14"/>
        <v>0</v>
      </c>
      <c r="K29" s="41">
        <f t="shared" ref="K29:P29" si="16">((K27*K26)*7)/1000</f>
        <v>0</v>
      </c>
      <c r="L29" s="41">
        <f t="shared" si="16"/>
        <v>0</v>
      </c>
      <c r="M29" s="124">
        <f t="shared" si="16"/>
        <v>0</v>
      </c>
      <c r="N29" s="41">
        <f t="shared" si="16"/>
        <v>0</v>
      </c>
      <c r="O29" s="41">
        <f t="shared" si="16"/>
        <v>0</v>
      </c>
      <c r="P29" s="85">
        <f t="shared" si="16"/>
        <v>0</v>
      </c>
      <c r="Q29" s="40">
        <f t="shared" ref="Q29:X29" si="17">((Q27*Q26)*7)/1000</f>
        <v>0</v>
      </c>
      <c r="R29" s="41">
        <f t="shared" si="17"/>
        <v>0</v>
      </c>
      <c r="S29" s="41">
        <f t="shared" si="17"/>
        <v>0</v>
      </c>
      <c r="T29" s="42">
        <f t="shared" si="17"/>
        <v>0</v>
      </c>
      <c r="U29" s="42">
        <f t="shared" si="17"/>
        <v>0</v>
      </c>
      <c r="V29" s="42">
        <f t="shared" ref="V29:W29" si="18">((V27*V26)*7)/1000</f>
        <v>0</v>
      </c>
      <c r="W29" s="42">
        <f t="shared" si="18"/>
        <v>0</v>
      </c>
      <c r="X29" s="187">
        <f t="shared" si="17"/>
        <v>0</v>
      </c>
      <c r="Y29" s="44"/>
    </row>
    <row r="30" spans="1:30" ht="33.75" customHeight="1" thickBot="1" x14ac:dyDescent="0.3">
      <c r="A30" s="162" t="s">
        <v>23</v>
      </c>
      <c r="B30" s="45" t="e">
        <f t="shared" ref="B30:D30" si="19">+(B25/B27)/7*1000</f>
        <v>#DIV/0!</v>
      </c>
      <c r="C30" s="46" t="e">
        <f t="shared" si="19"/>
        <v>#DIV/0!</v>
      </c>
      <c r="D30" s="46" t="e">
        <f t="shared" si="19"/>
        <v>#DIV/0!</v>
      </c>
      <c r="E30" s="46" t="e">
        <f>+(E25/E27)/7*1000</f>
        <v>#DIV/0!</v>
      </c>
      <c r="F30" s="46" t="e">
        <f t="shared" ref="F30:N30" si="20">+(F25/F27)/7*1000</f>
        <v>#DIV/0!</v>
      </c>
      <c r="G30" s="46" t="e">
        <f t="shared" si="20"/>
        <v>#DIV/0!</v>
      </c>
      <c r="H30" s="46" t="e">
        <f t="shared" si="20"/>
        <v>#DIV/0!</v>
      </c>
      <c r="I30" s="46" t="e">
        <f t="shared" ref="I30" si="21">+(I25/I27)/7*1000</f>
        <v>#DIV/0!</v>
      </c>
      <c r="J30" s="45" t="e">
        <f t="shared" si="20"/>
        <v>#DIV/0!</v>
      </c>
      <c r="K30" s="46" t="e">
        <f t="shared" ref="K30" si="22">+(K25/K27)/7*1000</f>
        <v>#DIV/0!</v>
      </c>
      <c r="L30" s="46" t="e">
        <f>+(L25/L27)/7*1000</f>
        <v>#DIV/0!</v>
      </c>
      <c r="M30" s="125" t="e">
        <f t="shared" ref="M30" si="23">+(M25/M27)/7*1000</f>
        <v>#DIV/0!</v>
      </c>
      <c r="N30" s="46" t="e">
        <f t="shared" si="20"/>
        <v>#DIV/0!</v>
      </c>
      <c r="O30" s="46" t="e">
        <f>+(O25/O27)/7*1000</f>
        <v>#DIV/0!</v>
      </c>
      <c r="P30" s="47" t="e">
        <f t="shared" ref="P30:X30" si="24">+(P25/P27)/7*1000</f>
        <v>#DIV/0!</v>
      </c>
      <c r="Q30" s="45" t="e">
        <f t="shared" si="24"/>
        <v>#DIV/0!</v>
      </c>
      <c r="R30" s="46" t="e">
        <f t="shared" si="24"/>
        <v>#DIV/0!</v>
      </c>
      <c r="S30" s="46" t="e">
        <f t="shared" si="24"/>
        <v>#DIV/0!</v>
      </c>
      <c r="T30" s="46" t="e">
        <f t="shared" si="24"/>
        <v>#DIV/0!</v>
      </c>
      <c r="U30" s="46" t="e">
        <f t="shared" si="24"/>
        <v>#DIV/0!</v>
      </c>
      <c r="V30" s="46" t="e">
        <f t="shared" ref="V30:W30" si="25">+(V25/V27)/7*1000</f>
        <v>#DIV/0!</v>
      </c>
      <c r="W30" s="46" t="e">
        <f t="shared" si="25"/>
        <v>#DIV/0!</v>
      </c>
      <c r="X30" s="188" t="e">
        <f t="shared" si="24"/>
        <v>#DIV/0!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32"/>
      <c r="I36" s="426"/>
      <c r="J36" s="97"/>
      <c r="K36" s="52" t="s">
        <v>26</v>
      </c>
      <c r="L36" s="105"/>
      <c r="M36" s="431" t="s">
        <v>25</v>
      </c>
      <c r="N36" s="432"/>
      <c r="O36" s="432"/>
      <c r="P36" s="432"/>
      <c r="Q36" s="432"/>
      <c r="R36" s="426"/>
      <c r="S36" s="109"/>
      <c r="T36" s="53"/>
      <c r="U36" s="53"/>
      <c r="V36" s="3"/>
      <c r="W36" s="3"/>
      <c r="X36" s="54"/>
      <c r="Y36" s="3"/>
      <c r="Z36" s="53"/>
      <c r="AA36" s="53"/>
      <c r="AB36" s="53"/>
      <c r="AC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6"/>
      <c r="V37" s="57"/>
      <c r="W37" s="3"/>
      <c r="X37" s="3"/>
      <c r="Y37" s="54"/>
      <c r="Z37" s="3"/>
      <c r="AA37" s="53"/>
      <c r="AB37" s="53"/>
      <c r="AC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6"/>
      <c r="V38" s="58"/>
      <c r="W38" s="2"/>
      <c r="X38" s="59"/>
      <c r="Y38" s="59"/>
      <c r="Z38" s="2"/>
      <c r="AA38" s="2"/>
      <c r="AB38" s="2"/>
      <c r="AC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26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27">SUM(M39:R39)</f>
        <v>35</v>
      </c>
      <c r="T39" s="2"/>
      <c r="U39" s="60"/>
      <c r="V39" s="61"/>
      <c r="W39" s="2"/>
      <c r="X39" s="59"/>
      <c r="Y39" s="59"/>
      <c r="Z39" s="2"/>
      <c r="AA39" s="2"/>
      <c r="AB39" s="2"/>
      <c r="AC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26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27"/>
        <v>35</v>
      </c>
      <c r="T40" s="2"/>
      <c r="U40" s="60"/>
      <c r="V40" s="58"/>
      <c r="W40" s="2"/>
      <c r="X40" s="59"/>
      <c r="Y40" s="59"/>
      <c r="Z40" s="2"/>
      <c r="AA40" s="2"/>
      <c r="AB40" s="2"/>
      <c r="AC40" s="2"/>
    </row>
    <row r="41" spans="1:30" ht="33.75" customHeight="1" x14ac:dyDescent="0.25">
      <c r="A41" s="89" t="s">
        <v>14</v>
      </c>
      <c r="B41" s="78"/>
      <c r="C41" s="22"/>
      <c r="D41" s="78"/>
      <c r="E41" s="78"/>
      <c r="F41" s="78"/>
      <c r="G41" s="22"/>
      <c r="H41" s="22"/>
      <c r="I41" s="22"/>
      <c r="J41" s="99">
        <f t="shared" si="26"/>
        <v>0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27"/>
        <v>36.199999999999996</v>
      </c>
      <c r="T41" s="2"/>
      <c r="U41" s="60"/>
      <c r="V41" s="51"/>
      <c r="W41" s="2"/>
      <c r="X41" s="59"/>
      <c r="Y41" s="59"/>
      <c r="Z41" s="2"/>
      <c r="AA41" s="2"/>
      <c r="AB41" s="2"/>
      <c r="AC41" s="2"/>
    </row>
    <row r="42" spans="1:30" ht="33.75" customHeight="1" x14ac:dyDescent="0.25">
      <c r="A42" s="90" t="s">
        <v>15</v>
      </c>
      <c r="B42" s="78"/>
      <c r="C42" s="22"/>
      <c r="D42" s="22"/>
      <c r="E42" s="22"/>
      <c r="F42" s="22"/>
      <c r="G42" s="22"/>
      <c r="H42" s="22"/>
      <c r="I42" s="22"/>
      <c r="J42" s="99">
        <f t="shared" si="26"/>
        <v>0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27"/>
        <v>36.199999999999996</v>
      </c>
      <c r="T42" s="2"/>
      <c r="U42" s="60"/>
      <c r="V42" s="51"/>
      <c r="W42" s="2"/>
      <c r="X42" s="59"/>
      <c r="Y42" s="59"/>
      <c r="Z42" s="2"/>
      <c r="AA42" s="2"/>
      <c r="AB42" s="2"/>
      <c r="AC42" s="2"/>
    </row>
    <row r="43" spans="1:30" ht="33.75" customHeight="1" x14ac:dyDescent="0.25">
      <c r="A43" s="89" t="s">
        <v>16</v>
      </c>
      <c r="B43" s="78"/>
      <c r="C43" s="22"/>
      <c r="D43" s="22"/>
      <c r="E43" s="22"/>
      <c r="F43" s="22"/>
      <c r="G43" s="22"/>
      <c r="H43" s="22"/>
      <c r="I43" s="22"/>
      <c r="J43" s="99">
        <f t="shared" si="26"/>
        <v>0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27"/>
        <v>36.199999999999996</v>
      </c>
      <c r="T43" s="2"/>
      <c r="U43" s="60"/>
      <c r="V43" s="51"/>
      <c r="W43" s="2"/>
      <c r="X43" s="59"/>
      <c r="Y43" s="59"/>
      <c r="Z43" s="2"/>
      <c r="AA43" s="2"/>
      <c r="AB43" s="2"/>
      <c r="AC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26"/>
        <v>0</v>
      </c>
      <c r="K44" s="2"/>
      <c r="L44" s="90" t="s">
        <v>17</v>
      </c>
      <c r="M44" s="78"/>
      <c r="N44" s="78"/>
      <c r="O44" s="78"/>
      <c r="P44" s="78"/>
      <c r="Q44" s="78"/>
      <c r="R44" s="78"/>
      <c r="S44" s="99">
        <f t="shared" si="27"/>
        <v>0</v>
      </c>
      <c r="T44" s="2"/>
      <c r="U44" s="60"/>
      <c r="V44" s="51"/>
      <c r="W44" s="2"/>
      <c r="X44" s="59"/>
      <c r="Y44" s="59"/>
      <c r="Z44" s="2"/>
      <c r="AA44" s="2"/>
      <c r="AB44" s="2"/>
      <c r="AC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26"/>
        <v>0</v>
      </c>
      <c r="K45" s="2"/>
      <c r="L45" s="89" t="s">
        <v>18</v>
      </c>
      <c r="M45" s="78"/>
      <c r="N45" s="78"/>
      <c r="O45" s="78"/>
      <c r="P45" s="78"/>
      <c r="Q45" s="78"/>
      <c r="R45" s="78"/>
      <c r="S45" s="99">
        <f t="shared" si="27"/>
        <v>0</v>
      </c>
      <c r="T45" s="2"/>
      <c r="U45" s="60"/>
      <c r="V45" s="51"/>
      <c r="W45" s="2"/>
      <c r="X45" s="59"/>
      <c r="Y45" s="59"/>
      <c r="Z45" s="2"/>
      <c r="AA45" s="2"/>
      <c r="AB45" s="2"/>
      <c r="AC45" s="2"/>
    </row>
    <row r="46" spans="1:30" ht="33.75" customHeight="1" x14ac:dyDescent="0.25">
      <c r="A46" s="90" t="s">
        <v>10</v>
      </c>
      <c r="B46" s="79">
        <f t="shared" ref="B46:I46" si="28">SUM(B39:B45)</f>
        <v>36.038799999999995</v>
      </c>
      <c r="C46" s="26">
        <f t="shared" si="28"/>
        <v>123.407</v>
      </c>
      <c r="D46" s="26">
        <f t="shared" si="28"/>
        <v>126.02679999999998</v>
      </c>
      <c r="E46" s="26">
        <f t="shared" si="28"/>
        <v>169.89920000000001</v>
      </c>
      <c r="F46" s="26">
        <f t="shared" si="28"/>
        <v>134.98820000000001</v>
      </c>
      <c r="G46" s="26">
        <f t="shared" si="28"/>
        <v>88.329999999999984</v>
      </c>
      <c r="H46" s="26">
        <f t="shared" si="28"/>
        <v>95.616</v>
      </c>
      <c r="I46" s="26">
        <f t="shared" si="28"/>
        <v>0</v>
      </c>
      <c r="J46" s="99">
        <f t="shared" si="26"/>
        <v>774.30599999999981</v>
      </c>
      <c r="L46" s="76" t="s">
        <v>10</v>
      </c>
      <c r="M46" s="79">
        <f t="shared" ref="M46:R46" si="29">SUM(M39:M45)</f>
        <v>45.999999999999993</v>
      </c>
      <c r="N46" s="26">
        <f t="shared" si="29"/>
        <v>41.599999999999994</v>
      </c>
      <c r="O46" s="26">
        <f t="shared" si="29"/>
        <v>43.599999999999994</v>
      </c>
      <c r="P46" s="26">
        <f t="shared" si="29"/>
        <v>6.6000000000000005</v>
      </c>
      <c r="Q46" s="26">
        <f t="shared" si="29"/>
        <v>20.399999999999999</v>
      </c>
      <c r="R46" s="26">
        <f t="shared" si="29"/>
        <v>20.399999999999999</v>
      </c>
      <c r="S46" s="99">
        <f t="shared" si="27"/>
        <v>178.6</v>
      </c>
      <c r="T46" s="60"/>
      <c r="U46" s="60"/>
      <c r="V46" s="2"/>
      <c r="W46" s="2"/>
      <c r="X46" s="2"/>
      <c r="Y46" s="2"/>
      <c r="Z46" s="2"/>
      <c r="AA46" s="2"/>
      <c r="AB46" s="2"/>
      <c r="AC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30.675303066318033</v>
      </c>
      <c r="L47" s="108" t="s">
        <v>19</v>
      </c>
      <c r="M47" s="80"/>
      <c r="N47" s="29"/>
      <c r="O47" s="29"/>
      <c r="P47" s="29"/>
      <c r="Q47" s="29"/>
      <c r="R47" s="29"/>
      <c r="S47" s="100" t="e">
        <f>+((S46/S48)/7)*1000</f>
        <v>#DIV/0!</v>
      </c>
      <c r="T47" s="62"/>
      <c r="U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/>
      <c r="N48" s="64"/>
      <c r="O48" s="64"/>
      <c r="P48" s="64"/>
      <c r="Q48" s="64"/>
      <c r="R48" s="64"/>
      <c r="S48" s="110">
        <f>SUM(M48:R48)</f>
        <v>0</v>
      </c>
      <c r="T48" s="65"/>
      <c r="U48" s="65"/>
    </row>
    <row r="49" spans="1:43" ht="33.75" customHeight="1" x14ac:dyDescent="0.25">
      <c r="A49" s="93" t="s">
        <v>21</v>
      </c>
      <c r="B49" s="82">
        <f t="shared" ref="B49:I49" si="30">((B48*B47)*7/1000-B39-B40)/5</f>
        <v>17.811640000000001</v>
      </c>
      <c r="C49" s="37">
        <f t="shared" si="30"/>
        <v>61.142099999999992</v>
      </c>
      <c r="D49" s="37">
        <f t="shared" si="30"/>
        <v>62.128039999999999</v>
      </c>
      <c r="E49" s="37">
        <f t="shared" si="30"/>
        <v>83.849759999999989</v>
      </c>
      <c r="F49" s="37">
        <f t="shared" si="30"/>
        <v>66.496459999999999</v>
      </c>
      <c r="G49" s="37">
        <f t="shared" si="30"/>
        <v>43.339000000000006</v>
      </c>
      <c r="H49" s="37">
        <f t="shared" si="30"/>
        <v>47.124800000000008</v>
      </c>
      <c r="I49" s="37">
        <f t="shared" si="30"/>
        <v>0</v>
      </c>
      <c r="J49" s="102">
        <f>((J46*1000)/J48)/7</f>
        <v>30.675303066318033</v>
      </c>
      <c r="L49" s="93" t="s">
        <v>21</v>
      </c>
      <c r="M49" s="82">
        <f t="shared" ref="M49:R49" si="31">((M48*M47)*7/1000-M39-M40)/5</f>
        <v>-5.12</v>
      </c>
      <c r="N49" s="37">
        <f t="shared" si="31"/>
        <v>-4.24</v>
      </c>
      <c r="O49" s="37">
        <f t="shared" si="31"/>
        <v>-4.6399999999999997</v>
      </c>
      <c r="P49" s="37">
        <f t="shared" si="31"/>
        <v>0</v>
      </c>
      <c r="Q49" s="37">
        <f t="shared" ref="Q49" si="32">((Q48*Q47)*7/1000-Q39-Q40)/5</f>
        <v>0</v>
      </c>
      <c r="R49" s="37">
        <f t="shared" si="31"/>
        <v>0</v>
      </c>
      <c r="S49" s="111" t="e">
        <f>((S46*1000)/S48)/7</f>
        <v>#DIV/0!</v>
      </c>
      <c r="T49" s="65"/>
      <c r="U49" s="65"/>
    </row>
    <row r="50" spans="1:43" ht="33.75" customHeight="1" x14ac:dyDescent="0.25">
      <c r="A50" s="94" t="s">
        <v>22</v>
      </c>
      <c r="B50" s="83">
        <f t="shared" ref="B50:I50" si="33">((B48*B47)*7)/1000</f>
        <v>125.09699999999999</v>
      </c>
      <c r="C50" s="41">
        <f t="shared" si="33"/>
        <v>429.11750000000001</v>
      </c>
      <c r="D50" s="41">
        <f t="shared" si="33"/>
        <v>436.66699999999997</v>
      </c>
      <c r="E50" s="41">
        <f t="shared" si="33"/>
        <v>589.14800000000002</v>
      </c>
      <c r="F50" s="41">
        <f t="shared" si="33"/>
        <v>467.47050000000002</v>
      </c>
      <c r="G50" s="41">
        <f t="shared" si="33"/>
        <v>305.02499999999998</v>
      </c>
      <c r="H50" s="41">
        <f t="shared" si="33"/>
        <v>331.24</v>
      </c>
      <c r="I50" s="41">
        <f t="shared" si="33"/>
        <v>0</v>
      </c>
      <c r="J50" s="85"/>
      <c r="L50" s="94" t="s">
        <v>22</v>
      </c>
      <c r="M50" s="83">
        <f t="shared" ref="M50:R50" si="34">((M48*M47)*7)/1000</f>
        <v>0</v>
      </c>
      <c r="N50" s="41">
        <f t="shared" si="34"/>
        <v>0</v>
      </c>
      <c r="O50" s="41">
        <f t="shared" si="34"/>
        <v>0</v>
      </c>
      <c r="P50" s="41">
        <f t="shared" si="34"/>
        <v>0</v>
      </c>
      <c r="Q50" s="41">
        <f t="shared" si="34"/>
        <v>0</v>
      </c>
      <c r="R50" s="41">
        <f t="shared" si="34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35">+(B46/B48)/7*1000</f>
        <v>31.977639751552786</v>
      </c>
      <c r="C51" s="46">
        <f t="shared" si="35"/>
        <v>31.202781289506952</v>
      </c>
      <c r="D51" s="46">
        <f t="shared" si="35"/>
        <v>30.881352609654492</v>
      </c>
      <c r="E51" s="46">
        <f t="shared" si="35"/>
        <v>30.568405901403384</v>
      </c>
      <c r="F51" s="46">
        <f t="shared" si="35"/>
        <v>30.464500112841346</v>
      </c>
      <c r="G51" s="46">
        <f t="shared" si="35"/>
        <v>30.406196213425126</v>
      </c>
      <c r="H51" s="46">
        <f t="shared" si="35"/>
        <v>30.020722135007848</v>
      </c>
      <c r="I51" s="46" t="e">
        <f t="shared" si="35"/>
        <v>#DIV/0!</v>
      </c>
      <c r="J51" s="103"/>
      <c r="K51" s="49"/>
      <c r="L51" s="95" t="s">
        <v>23</v>
      </c>
      <c r="M51" s="84" t="e">
        <f t="shared" ref="M51:R51" si="36">+(M46/M48)/7*1000</f>
        <v>#DIV/0!</v>
      </c>
      <c r="N51" s="46" t="e">
        <f t="shared" si="36"/>
        <v>#DIV/0!</v>
      </c>
      <c r="O51" s="46" t="e">
        <f t="shared" si="36"/>
        <v>#DIV/0!</v>
      </c>
      <c r="P51" s="46" t="e">
        <f t="shared" si="36"/>
        <v>#DIV/0!</v>
      </c>
      <c r="Q51" s="46" t="e">
        <f t="shared" si="36"/>
        <v>#DIV/0!</v>
      </c>
      <c r="R51" s="46" t="e">
        <f t="shared" si="36"/>
        <v>#DIV/0!</v>
      </c>
      <c r="S51" s="47"/>
      <c r="T51" s="50"/>
      <c r="U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6" t="s">
        <v>8</v>
      </c>
      <c r="C55" s="447"/>
      <c r="D55" s="447"/>
      <c r="E55" s="447"/>
      <c r="F55" s="447"/>
      <c r="G55" s="448"/>
      <c r="H55" s="446" t="s">
        <v>51</v>
      </c>
      <c r="I55" s="447"/>
      <c r="J55" s="447"/>
      <c r="K55" s="447"/>
      <c r="L55" s="447"/>
      <c r="M55" s="448"/>
      <c r="N55" s="447" t="s">
        <v>50</v>
      </c>
      <c r="O55" s="447"/>
      <c r="P55" s="447"/>
      <c r="Q55" s="447"/>
      <c r="R55" s="447"/>
      <c r="S55" s="44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37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37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/>
      <c r="C60" s="78"/>
      <c r="D60" s="78"/>
      <c r="E60" s="78"/>
      <c r="F60" s="78"/>
      <c r="G60" s="182"/>
      <c r="H60" s="21"/>
      <c r="I60" s="78"/>
      <c r="J60" s="78"/>
      <c r="K60" s="78"/>
      <c r="L60" s="78"/>
      <c r="M60" s="182"/>
      <c r="N60" s="21"/>
      <c r="O60" s="78"/>
      <c r="P60" s="78"/>
      <c r="Q60" s="78"/>
      <c r="R60" s="78"/>
      <c r="S60" s="182"/>
      <c r="T60" s="24">
        <f t="shared" si="37"/>
        <v>0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/>
      <c r="C61" s="78"/>
      <c r="D61" s="78"/>
      <c r="E61" s="78"/>
      <c r="F61" s="78"/>
      <c r="G61" s="182"/>
      <c r="H61" s="21"/>
      <c r="I61" s="78"/>
      <c r="J61" s="78"/>
      <c r="K61" s="78"/>
      <c r="L61" s="78"/>
      <c r="M61" s="182"/>
      <c r="N61" s="21"/>
      <c r="O61" s="78"/>
      <c r="P61" s="78"/>
      <c r="Q61" s="78"/>
      <c r="R61" s="78"/>
      <c r="S61" s="182"/>
      <c r="T61" s="24">
        <f t="shared" si="37"/>
        <v>0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/>
      <c r="C62" s="78"/>
      <c r="D62" s="78"/>
      <c r="E62" s="78"/>
      <c r="F62" s="78"/>
      <c r="G62" s="182"/>
      <c r="H62" s="21"/>
      <c r="I62" s="78"/>
      <c r="J62" s="78"/>
      <c r="K62" s="78"/>
      <c r="L62" s="78"/>
      <c r="M62" s="182"/>
      <c r="N62" s="21"/>
      <c r="O62" s="78"/>
      <c r="P62" s="78"/>
      <c r="Q62" s="78"/>
      <c r="R62" s="78"/>
      <c r="S62" s="182"/>
      <c r="T62" s="24">
        <f t="shared" si="37"/>
        <v>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/>
      <c r="C63" s="78"/>
      <c r="D63" s="78"/>
      <c r="E63" s="78"/>
      <c r="F63" s="78"/>
      <c r="G63" s="182"/>
      <c r="H63" s="21"/>
      <c r="I63" s="78"/>
      <c r="J63" s="78"/>
      <c r="K63" s="78"/>
      <c r="L63" s="78"/>
      <c r="M63" s="182"/>
      <c r="N63" s="21"/>
      <c r="O63" s="78"/>
      <c r="P63" s="78"/>
      <c r="Q63" s="78"/>
      <c r="R63" s="78"/>
      <c r="S63" s="182"/>
      <c r="T63" s="24">
        <f t="shared" si="37"/>
        <v>0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/>
      <c r="C64" s="78"/>
      <c r="D64" s="78"/>
      <c r="E64" s="78"/>
      <c r="F64" s="78"/>
      <c r="G64" s="182"/>
      <c r="H64" s="21"/>
      <c r="I64" s="78"/>
      <c r="J64" s="78"/>
      <c r="K64" s="78"/>
      <c r="L64" s="78"/>
      <c r="M64" s="182"/>
      <c r="N64" s="21"/>
      <c r="O64" s="78"/>
      <c r="P64" s="78"/>
      <c r="Q64" s="78"/>
      <c r="R64" s="78"/>
      <c r="S64" s="182"/>
      <c r="T64" s="24">
        <f t="shared" si="37"/>
        <v>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15.6</v>
      </c>
      <c r="C65" s="79">
        <f t="shared" ref="C65:R65" si="38">SUM(C58:C64)</f>
        <v>15.6</v>
      </c>
      <c r="D65" s="79">
        <f t="shared" si="38"/>
        <v>15.6</v>
      </c>
      <c r="E65" s="79">
        <f t="shared" si="38"/>
        <v>3.8</v>
      </c>
      <c r="F65" s="79">
        <f t="shared" si="38"/>
        <v>15.6</v>
      </c>
      <c r="G65" s="183">
        <f t="shared" si="38"/>
        <v>15.6</v>
      </c>
      <c r="H65" s="25">
        <f t="shared" si="38"/>
        <v>15.6</v>
      </c>
      <c r="I65" s="79">
        <f t="shared" si="38"/>
        <v>15.6</v>
      </c>
      <c r="J65" s="79">
        <f t="shared" si="38"/>
        <v>15.6</v>
      </c>
      <c r="K65" s="79">
        <f t="shared" si="38"/>
        <v>3.8</v>
      </c>
      <c r="L65" s="79">
        <f t="shared" si="38"/>
        <v>15.6</v>
      </c>
      <c r="M65" s="183">
        <f t="shared" si="38"/>
        <v>15.6</v>
      </c>
      <c r="N65" s="25">
        <f t="shared" si="38"/>
        <v>15.6</v>
      </c>
      <c r="O65" s="79">
        <f t="shared" si="38"/>
        <v>15.6</v>
      </c>
      <c r="P65" s="79">
        <f t="shared" si="38"/>
        <v>15.6</v>
      </c>
      <c r="Q65" s="79">
        <f t="shared" si="38"/>
        <v>3.8</v>
      </c>
      <c r="R65" s="79">
        <f t="shared" si="38"/>
        <v>15.6</v>
      </c>
      <c r="S65" s="27">
        <f>SUM(S58:S64)</f>
        <v>15.6</v>
      </c>
      <c r="T65" s="24">
        <f t="shared" si="37"/>
        <v>245.39999999999995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/>
      <c r="C66" s="80"/>
      <c r="D66" s="80"/>
      <c r="E66" s="80"/>
      <c r="F66" s="80"/>
      <c r="G66" s="184"/>
      <c r="H66" s="28"/>
      <c r="I66" s="80"/>
      <c r="J66" s="80"/>
      <c r="K66" s="80"/>
      <c r="L66" s="80"/>
      <c r="M66" s="184"/>
      <c r="N66" s="28"/>
      <c r="O66" s="80"/>
      <c r="P66" s="80"/>
      <c r="Q66" s="80"/>
      <c r="R66" s="80"/>
      <c r="S66" s="30"/>
      <c r="T66" s="303">
        <f>+((T65/T67)/7)*1000</f>
        <v>34.268956849602006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-3.12</v>
      </c>
      <c r="C68" s="82">
        <f t="shared" ref="C68:R68" si="39">((C67*C66)*7/1000-C58-C59)/5</f>
        <v>-3.12</v>
      </c>
      <c r="D68" s="82">
        <f t="shared" si="39"/>
        <v>-3.12</v>
      </c>
      <c r="E68" s="82">
        <f t="shared" si="39"/>
        <v>-0.76</v>
      </c>
      <c r="F68" s="82">
        <f t="shared" si="39"/>
        <v>-3.12</v>
      </c>
      <c r="G68" s="186">
        <f t="shared" si="39"/>
        <v>-3.12</v>
      </c>
      <c r="H68" s="36">
        <f t="shared" si="39"/>
        <v>-3.12</v>
      </c>
      <c r="I68" s="82">
        <f t="shared" si="39"/>
        <v>-3.12</v>
      </c>
      <c r="J68" s="82">
        <f t="shared" si="39"/>
        <v>-3.12</v>
      </c>
      <c r="K68" s="82">
        <f t="shared" si="39"/>
        <v>-0.76</v>
      </c>
      <c r="L68" s="82">
        <f t="shared" si="39"/>
        <v>-3.12</v>
      </c>
      <c r="M68" s="186">
        <f t="shared" si="39"/>
        <v>-3.12</v>
      </c>
      <c r="N68" s="36">
        <f t="shared" si="39"/>
        <v>-3.12</v>
      </c>
      <c r="O68" s="82">
        <f t="shared" si="39"/>
        <v>-3.12</v>
      </c>
      <c r="P68" s="82">
        <f t="shared" si="39"/>
        <v>-3.12</v>
      </c>
      <c r="Q68" s="82">
        <f t="shared" si="39"/>
        <v>-0.76</v>
      </c>
      <c r="R68" s="82">
        <f t="shared" si="39"/>
        <v>-3.12</v>
      </c>
      <c r="S68" s="38">
        <f t="shared" ref="S68" si="40">((S67*S66)*7/1000-S58-S59)/5</f>
        <v>-3.12</v>
      </c>
      <c r="T68" s="305">
        <f>((T65*1000)/T67)/7</f>
        <v>34.268956849601999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0</v>
      </c>
      <c r="C69" s="83">
        <f t="shared" ref="C69:R69" si="41">((C67*C66)*7)/1000</f>
        <v>0</v>
      </c>
      <c r="D69" s="83">
        <f t="shared" si="41"/>
        <v>0</v>
      </c>
      <c r="E69" s="83">
        <f t="shared" si="41"/>
        <v>0</v>
      </c>
      <c r="F69" s="83">
        <f t="shared" si="41"/>
        <v>0</v>
      </c>
      <c r="G69" s="306">
        <f t="shared" si="41"/>
        <v>0</v>
      </c>
      <c r="H69" s="40">
        <f t="shared" si="41"/>
        <v>0</v>
      </c>
      <c r="I69" s="83">
        <f t="shared" si="41"/>
        <v>0</v>
      </c>
      <c r="J69" s="83">
        <f t="shared" si="41"/>
        <v>0</v>
      </c>
      <c r="K69" s="83">
        <f t="shared" si="41"/>
        <v>0</v>
      </c>
      <c r="L69" s="83">
        <f t="shared" si="41"/>
        <v>0</v>
      </c>
      <c r="M69" s="306">
        <f t="shared" si="41"/>
        <v>0</v>
      </c>
      <c r="N69" s="40">
        <f t="shared" si="41"/>
        <v>0</v>
      </c>
      <c r="O69" s="83">
        <f t="shared" si="41"/>
        <v>0</v>
      </c>
      <c r="P69" s="83">
        <f t="shared" si="41"/>
        <v>0</v>
      </c>
      <c r="Q69" s="83">
        <f t="shared" si="41"/>
        <v>0</v>
      </c>
      <c r="R69" s="83">
        <f t="shared" si="41"/>
        <v>0</v>
      </c>
      <c r="S69" s="85">
        <f>((S67*S66)*7)/1000</f>
        <v>0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34.285714285714285</v>
      </c>
      <c r="C70" s="84">
        <f t="shared" ref="C70:R70" si="42">+(C65/C67)/7*1000</f>
        <v>34.285714285714285</v>
      </c>
      <c r="D70" s="84">
        <f t="shared" si="42"/>
        <v>34.285714285714285</v>
      </c>
      <c r="E70" s="84">
        <f t="shared" si="42"/>
        <v>33.928571428571423</v>
      </c>
      <c r="F70" s="84">
        <f t="shared" si="42"/>
        <v>34.285714285714285</v>
      </c>
      <c r="G70" s="188">
        <f t="shared" si="42"/>
        <v>34.285714285714285</v>
      </c>
      <c r="H70" s="45">
        <f t="shared" si="42"/>
        <v>34.285714285714285</v>
      </c>
      <c r="I70" s="84">
        <f t="shared" si="42"/>
        <v>34.285714285714285</v>
      </c>
      <c r="J70" s="84">
        <f t="shared" si="42"/>
        <v>34.285714285714285</v>
      </c>
      <c r="K70" s="84">
        <f t="shared" si="42"/>
        <v>33.928571428571423</v>
      </c>
      <c r="L70" s="84">
        <f t="shared" si="42"/>
        <v>34.285714285714285</v>
      </c>
      <c r="M70" s="188">
        <f t="shared" si="42"/>
        <v>34.285714285714285</v>
      </c>
      <c r="N70" s="45">
        <f t="shared" si="42"/>
        <v>34.285714285714285</v>
      </c>
      <c r="O70" s="84">
        <f t="shared" si="42"/>
        <v>34.285714285714285</v>
      </c>
      <c r="P70" s="84">
        <f t="shared" si="42"/>
        <v>34.285714285714285</v>
      </c>
      <c r="Q70" s="84">
        <f t="shared" si="42"/>
        <v>33.928571428571423</v>
      </c>
      <c r="R70" s="84">
        <f t="shared" si="42"/>
        <v>34.285714285714285</v>
      </c>
      <c r="S70" s="47">
        <f>+(S65/S67)/7*1000</f>
        <v>34.285714285714285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J54:K54"/>
    <mergeCell ref="B55:G55"/>
    <mergeCell ref="H55:M55"/>
    <mergeCell ref="N55:S55"/>
    <mergeCell ref="M36:R36"/>
    <mergeCell ref="J15:P15"/>
    <mergeCell ref="B15:I15"/>
    <mergeCell ref="Q15:X15"/>
    <mergeCell ref="A3:C3"/>
    <mergeCell ref="E9:G9"/>
    <mergeCell ref="R9:S9"/>
    <mergeCell ref="K11:L1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0" zoomScale="30" zoomScaleNormal="30" zoomScaleSheetLayoutView="30" workbookViewId="0">
      <selection activeCell="B64" sqref="B64:S6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2"/>
      <c r="Z3" s="2"/>
      <c r="AA3" s="2"/>
      <c r="AB3" s="2"/>
      <c r="AC3" s="2"/>
      <c r="AD3" s="3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0" t="s">
        <v>1</v>
      </c>
      <c r="B9" s="300"/>
      <c r="C9" s="300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0"/>
      <c r="B10" s="300"/>
      <c r="C10" s="3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0" t="s">
        <v>4</v>
      </c>
      <c r="B11" s="300"/>
      <c r="C11" s="300"/>
      <c r="D11" s="1"/>
      <c r="E11" s="298">
        <v>3</v>
      </c>
      <c r="F11" s="1"/>
      <c r="G11" s="1"/>
      <c r="H11" s="1"/>
      <c r="I11" s="1"/>
      <c r="J11" s="1"/>
      <c r="K11" s="425" t="s">
        <v>74</v>
      </c>
      <c r="L11" s="425"/>
      <c r="M11" s="299"/>
      <c r="N11" s="2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0"/>
      <c r="B12" s="300"/>
      <c r="C12" s="300"/>
      <c r="D12" s="1"/>
      <c r="E12" s="5"/>
      <c r="F12" s="1"/>
      <c r="G12" s="1"/>
      <c r="H12" s="1"/>
      <c r="I12" s="1"/>
      <c r="J12" s="1"/>
      <c r="K12" s="299"/>
      <c r="L12" s="299"/>
      <c r="M12" s="299"/>
      <c r="N12" s="2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0"/>
      <c r="B13" s="300"/>
      <c r="C13" s="300"/>
      <c r="D13" s="300"/>
      <c r="E13" s="300"/>
      <c r="F13" s="300"/>
      <c r="G13" s="300"/>
      <c r="H13" s="300"/>
      <c r="I13" s="300"/>
      <c r="J13" s="300"/>
      <c r="K13" s="300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1"/>
      <c r="X13" s="1"/>
      <c r="Y13" s="1"/>
    </row>
    <row r="14" spans="1:30" s="3" customFormat="1" ht="27" thickBot="1" x14ac:dyDescent="0.3">
      <c r="A14" s="3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8"/>
      <c r="H15" s="439"/>
      <c r="I15" s="440" t="s">
        <v>51</v>
      </c>
      <c r="J15" s="441"/>
      <c r="K15" s="441"/>
      <c r="L15" s="441"/>
      <c r="M15" s="441"/>
      <c r="N15" s="441"/>
      <c r="O15" s="442"/>
      <c r="P15" s="445" t="s">
        <v>50</v>
      </c>
      <c r="Q15" s="443"/>
      <c r="R15" s="443"/>
      <c r="S15" s="443"/>
      <c r="T15" s="443"/>
      <c r="U15" s="44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4"/>
      <c r="J16" s="77"/>
      <c r="K16" s="77"/>
      <c r="L16" s="77"/>
      <c r="M16" s="15"/>
      <c r="N16" s="19"/>
      <c r="O16" s="164"/>
      <c r="P16" s="163"/>
      <c r="Q16" s="16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4">
        <v>1</v>
      </c>
      <c r="J17" s="19">
        <v>2</v>
      </c>
      <c r="K17" s="19">
        <v>3</v>
      </c>
      <c r="L17" s="118">
        <v>4</v>
      </c>
      <c r="M17" s="19">
        <v>5</v>
      </c>
      <c r="N17" s="19">
        <v>6</v>
      </c>
      <c r="O17" s="20">
        <v>7</v>
      </c>
      <c r="P17" s="14">
        <v>1</v>
      </c>
      <c r="Q17" s="77">
        <v>2</v>
      </c>
      <c r="R17" s="19">
        <v>3</v>
      </c>
      <c r="S17" s="19">
        <v>4</v>
      </c>
      <c r="T17" s="19">
        <v>5</v>
      </c>
      <c r="U17" s="20">
        <v>6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37</v>
      </c>
      <c r="I18" s="21">
        <v>44.668873973333334</v>
      </c>
      <c r="J18" s="22">
        <v>85.308607200000012</v>
      </c>
      <c r="K18" s="22">
        <v>76.007941973333317</v>
      </c>
      <c r="L18" s="119">
        <v>50.171401173333336</v>
      </c>
      <c r="M18" s="22">
        <v>24.9</v>
      </c>
      <c r="N18" s="22">
        <v>81.7</v>
      </c>
      <c r="O18" s="23">
        <v>81.5</v>
      </c>
      <c r="P18" s="21">
        <v>61.360580995555551</v>
      </c>
      <c r="Q18" s="78">
        <v>86.44336924444444</v>
      </c>
      <c r="R18" s="22">
        <v>100.68352668444446</v>
      </c>
      <c r="S18" s="22">
        <v>87.170366062222229</v>
      </c>
      <c r="T18" s="22">
        <v>81.906669440000002</v>
      </c>
      <c r="U18" s="23">
        <v>30.5</v>
      </c>
      <c r="V18" s="24">
        <f t="shared" ref="V18:V25" si="0">SUM(B18:U18)</f>
        <v>1336.7411363200001</v>
      </c>
      <c r="X18" s="2"/>
      <c r="Y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1">
        <v>44.668873973333334</v>
      </c>
      <c r="J19" s="22">
        <v>85.308607200000012</v>
      </c>
      <c r="K19" s="22">
        <v>76.007941973333317</v>
      </c>
      <c r="L19" s="119">
        <v>50.171401173333336</v>
      </c>
      <c r="M19" s="22">
        <v>24.9</v>
      </c>
      <c r="N19" s="22">
        <v>81.7</v>
      </c>
      <c r="O19" s="23">
        <v>81.5</v>
      </c>
      <c r="P19" s="21">
        <v>61.360580995555551</v>
      </c>
      <c r="Q19" s="78">
        <v>86.44336924444444</v>
      </c>
      <c r="R19" s="22">
        <v>100.68352668444446</v>
      </c>
      <c r="S19" s="22">
        <v>87.170366062222229</v>
      </c>
      <c r="T19" s="22">
        <v>81.906669440000002</v>
      </c>
      <c r="U19" s="23">
        <v>30.5</v>
      </c>
      <c r="V19" s="24">
        <f t="shared" si="0"/>
        <v>1336.7411363200001</v>
      </c>
      <c r="X19" s="2"/>
      <c r="Y19" s="18"/>
    </row>
    <row r="20" spans="1:30" ht="39.75" customHeight="1" x14ac:dyDescent="0.25">
      <c r="A20" s="156" t="s">
        <v>14</v>
      </c>
      <c r="B20" s="21">
        <v>63.423290111999997</v>
      </c>
      <c r="C20" s="78">
        <v>51.836942211555552</v>
      </c>
      <c r="D20" s="22">
        <v>78.312865237333341</v>
      </c>
      <c r="E20" s="22">
        <v>91.834090702222213</v>
      </c>
      <c r="F20" s="22">
        <v>88.69765579377777</v>
      </c>
      <c r="G20" s="22">
        <v>53.832936113777784</v>
      </c>
      <c r="H20" s="22">
        <v>38.75</v>
      </c>
      <c r="I20" s="21">
        <v>89.2</v>
      </c>
      <c r="J20" s="22">
        <v>89.6</v>
      </c>
      <c r="K20" s="22">
        <v>89.6</v>
      </c>
      <c r="L20" s="119">
        <v>26.5</v>
      </c>
      <c r="M20" s="22">
        <v>86.644800000000004</v>
      </c>
      <c r="N20" s="22">
        <v>86.568000000000012</v>
      </c>
      <c r="O20" s="23"/>
      <c r="P20" s="21">
        <v>64.019067601777778</v>
      </c>
      <c r="Q20" s="78">
        <v>89.983452302222219</v>
      </c>
      <c r="R20" s="22">
        <v>105.90338932622221</v>
      </c>
      <c r="S20" s="22">
        <v>90.896653575111102</v>
      </c>
      <c r="T20" s="22">
        <v>85.617832224000011</v>
      </c>
      <c r="U20" s="23">
        <v>32.0092</v>
      </c>
      <c r="V20" s="24">
        <f t="shared" si="0"/>
        <v>1403.2301752000001</v>
      </c>
      <c r="X20" s="2"/>
      <c r="Y20" s="18"/>
    </row>
    <row r="21" spans="1:30" ht="39.950000000000003" customHeight="1" x14ac:dyDescent="0.25">
      <c r="A21" s="157" t="s">
        <v>15</v>
      </c>
      <c r="B21" s="21">
        <v>63.423290111999997</v>
      </c>
      <c r="C21" s="78">
        <v>51.836942211555552</v>
      </c>
      <c r="D21" s="22">
        <v>78.312865237333341</v>
      </c>
      <c r="E21" s="22">
        <v>91.834090702222213</v>
      </c>
      <c r="F21" s="22">
        <v>88.69765579377777</v>
      </c>
      <c r="G21" s="22">
        <v>53.832936113777784</v>
      </c>
      <c r="H21" s="22">
        <v>38.75</v>
      </c>
      <c r="I21" s="21">
        <v>89.2</v>
      </c>
      <c r="J21" s="22">
        <v>89.6</v>
      </c>
      <c r="K21" s="22">
        <v>89.6</v>
      </c>
      <c r="L21" s="119">
        <v>26.5</v>
      </c>
      <c r="M21" s="22">
        <v>86.644800000000004</v>
      </c>
      <c r="N21" s="22">
        <v>86.568000000000012</v>
      </c>
      <c r="O21" s="23"/>
      <c r="P21" s="21">
        <v>64.019067601777778</v>
      </c>
      <c r="Q21" s="78">
        <v>89.983452302222219</v>
      </c>
      <c r="R21" s="22">
        <v>105.90338932622221</v>
      </c>
      <c r="S21" s="22">
        <v>90.896653575111102</v>
      </c>
      <c r="T21" s="22">
        <v>85.617832224000011</v>
      </c>
      <c r="U21" s="23">
        <v>32.0092</v>
      </c>
      <c r="V21" s="24">
        <f t="shared" si="0"/>
        <v>1403.2301752000001</v>
      </c>
      <c r="X21" s="2"/>
      <c r="Y21" s="18"/>
    </row>
    <row r="22" spans="1:30" ht="39.950000000000003" customHeight="1" x14ac:dyDescent="0.25">
      <c r="A22" s="156" t="s">
        <v>16</v>
      </c>
      <c r="B22" s="21">
        <v>63.423290111999997</v>
      </c>
      <c r="C22" s="78">
        <v>51.836942211555552</v>
      </c>
      <c r="D22" s="22">
        <v>78.312865237333341</v>
      </c>
      <c r="E22" s="22">
        <v>91.834090702222213</v>
      </c>
      <c r="F22" s="22">
        <v>88.69765579377777</v>
      </c>
      <c r="G22" s="22">
        <v>53.832936113777784</v>
      </c>
      <c r="H22" s="22">
        <v>38.75</v>
      </c>
      <c r="I22" s="21">
        <v>89.2</v>
      </c>
      <c r="J22" s="22">
        <v>89.6</v>
      </c>
      <c r="K22" s="22">
        <v>89.6</v>
      </c>
      <c r="L22" s="119">
        <v>26.5</v>
      </c>
      <c r="M22" s="22">
        <v>86.644800000000004</v>
      </c>
      <c r="N22" s="22">
        <v>86.568000000000012</v>
      </c>
      <c r="O22" s="23"/>
      <c r="P22" s="21">
        <v>64.019067601777778</v>
      </c>
      <c r="Q22" s="78">
        <v>89.983452302222219</v>
      </c>
      <c r="R22" s="22">
        <v>105.90338932622221</v>
      </c>
      <c r="S22" s="22">
        <v>90.896653575111102</v>
      </c>
      <c r="T22" s="22">
        <v>85.617832224000011</v>
      </c>
      <c r="U22" s="23">
        <v>32.0092</v>
      </c>
      <c r="V22" s="24">
        <f t="shared" si="0"/>
        <v>1403.2301752000001</v>
      </c>
      <c r="X22" s="2"/>
      <c r="Y22" s="18"/>
    </row>
    <row r="23" spans="1:30" ht="39.950000000000003" customHeight="1" x14ac:dyDescent="0.25">
      <c r="A23" s="157" t="s">
        <v>17</v>
      </c>
      <c r="B23" s="21">
        <v>88.2</v>
      </c>
      <c r="C23" s="78">
        <v>88.2</v>
      </c>
      <c r="D23" s="22">
        <v>88.2</v>
      </c>
      <c r="E23" s="22">
        <v>25.5</v>
      </c>
      <c r="F23" s="22">
        <v>88.2</v>
      </c>
      <c r="G23" s="22">
        <v>88.2</v>
      </c>
      <c r="H23" s="22"/>
      <c r="I23" s="21">
        <v>89.2</v>
      </c>
      <c r="J23" s="22">
        <v>89.6</v>
      </c>
      <c r="K23" s="22">
        <v>89.6</v>
      </c>
      <c r="L23" s="119">
        <v>26.5</v>
      </c>
      <c r="M23" s="22">
        <v>86.644800000000004</v>
      </c>
      <c r="N23" s="22">
        <v>86.568000000000012</v>
      </c>
      <c r="O23" s="23"/>
      <c r="P23" s="21">
        <v>88.4</v>
      </c>
      <c r="Q23" s="78">
        <v>88.4</v>
      </c>
      <c r="R23" s="22">
        <v>88.4</v>
      </c>
      <c r="S23" s="22">
        <v>25.6</v>
      </c>
      <c r="T23" s="22">
        <v>88.4</v>
      </c>
      <c r="U23" s="23">
        <v>88.4</v>
      </c>
      <c r="V23" s="24">
        <f t="shared" si="0"/>
        <v>1402.2128000000002</v>
      </c>
      <c r="X23" s="2"/>
      <c r="Y23" s="18"/>
    </row>
    <row r="24" spans="1:30" ht="39.950000000000003" customHeight="1" x14ac:dyDescent="0.25">
      <c r="A24" s="156" t="s">
        <v>18</v>
      </c>
      <c r="B24" s="21">
        <v>88.2</v>
      </c>
      <c r="C24" s="78">
        <v>88.2</v>
      </c>
      <c r="D24" s="22">
        <v>88.2</v>
      </c>
      <c r="E24" s="22">
        <v>25.5</v>
      </c>
      <c r="F24" s="22">
        <v>88.2</v>
      </c>
      <c r="G24" s="22">
        <v>88.2</v>
      </c>
      <c r="H24" s="22"/>
      <c r="I24" s="21">
        <v>89.2</v>
      </c>
      <c r="J24" s="22">
        <v>89.6</v>
      </c>
      <c r="K24" s="22">
        <v>89.6</v>
      </c>
      <c r="L24" s="119">
        <v>26.5</v>
      </c>
      <c r="M24" s="22">
        <v>86.644800000000004</v>
      </c>
      <c r="N24" s="22">
        <v>86.568000000000012</v>
      </c>
      <c r="O24" s="23"/>
      <c r="P24" s="21">
        <v>88.4</v>
      </c>
      <c r="Q24" s="78">
        <v>88.4</v>
      </c>
      <c r="R24" s="22">
        <v>88.4</v>
      </c>
      <c r="S24" s="22">
        <v>25.6</v>
      </c>
      <c r="T24" s="22">
        <v>88.4</v>
      </c>
      <c r="U24" s="23">
        <v>88.4</v>
      </c>
      <c r="V24" s="24">
        <f t="shared" si="0"/>
        <v>1402.2128000000002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488.03341977599996</v>
      </c>
      <c r="C25" s="26">
        <f t="shared" si="1"/>
        <v>430.89161557688885</v>
      </c>
      <c r="D25" s="26">
        <f t="shared" si="1"/>
        <v>559.92926952533332</v>
      </c>
      <c r="E25" s="26">
        <f>SUM(E18:E24)</f>
        <v>500.94381859555551</v>
      </c>
      <c r="F25" s="26">
        <f t="shared" ref="F25:M25" si="2">SUM(F18:F24)</f>
        <v>611.35068841244447</v>
      </c>
      <c r="G25" s="26">
        <f t="shared" si="2"/>
        <v>440.50412777244441</v>
      </c>
      <c r="H25" s="26">
        <f t="shared" si="2"/>
        <v>190.25</v>
      </c>
      <c r="I25" s="25">
        <f t="shared" si="2"/>
        <v>535.3377479466667</v>
      </c>
      <c r="J25" s="26">
        <f t="shared" si="2"/>
        <v>618.61721440000008</v>
      </c>
      <c r="K25" s="26">
        <f>SUM(K18:K24)</f>
        <v>600.01588394666669</v>
      </c>
      <c r="L25" s="120">
        <f t="shared" ref="L25" si="3">SUM(L18:L24)</f>
        <v>232.84280234666667</v>
      </c>
      <c r="M25" s="26">
        <f t="shared" si="2"/>
        <v>483.024</v>
      </c>
      <c r="N25" s="26">
        <f>SUM(N18:N24)</f>
        <v>596.24</v>
      </c>
      <c r="O25" s="27">
        <f t="shared" ref="O25:R25" si="4">SUM(O18:O24)</f>
        <v>163</v>
      </c>
      <c r="P25" s="25">
        <f t="shared" si="4"/>
        <v>491.57836479644436</v>
      </c>
      <c r="Q25" s="26">
        <f t="shared" si="4"/>
        <v>619.63709539555543</v>
      </c>
      <c r="R25" s="26">
        <f t="shared" si="4"/>
        <v>695.87722134755552</v>
      </c>
      <c r="S25" s="26">
        <f>SUM(S18:S24)</f>
        <v>498.23069284977777</v>
      </c>
      <c r="T25" s="26">
        <f t="shared" ref="T25:U25" si="5">SUM(T18:T24)</f>
        <v>597.46683555200002</v>
      </c>
      <c r="U25" s="27">
        <f t="shared" si="5"/>
        <v>333.82759999999996</v>
      </c>
      <c r="V25" s="24">
        <f t="shared" si="0"/>
        <v>9687.5983982400012</v>
      </c>
    </row>
    <row r="26" spans="1:30" s="2" customFormat="1" ht="36.75" customHeight="1" x14ac:dyDescent="0.25">
      <c r="A26" s="158" t="s">
        <v>19</v>
      </c>
      <c r="B26" s="28">
        <v>116</v>
      </c>
      <c r="C26" s="80">
        <v>115.5</v>
      </c>
      <c r="D26" s="29">
        <v>115</v>
      </c>
      <c r="E26" s="29">
        <v>114</v>
      </c>
      <c r="F26" s="29">
        <v>114.5</v>
      </c>
      <c r="G26" s="29">
        <v>113</v>
      </c>
      <c r="H26" s="29">
        <v>112.5</v>
      </c>
      <c r="I26" s="28">
        <v>119</v>
      </c>
      <c r="J26" s="29">
        <v>117.5</v>
      </c>
      <c r="K26" s="29">
        <v>115.5</v>
      </c>
      <c r="L26" s="121">
        <v>114.5</v>
      </c>
      <c r="M26" s="29">
        <v>114</v>
      </c>
      <c r="N26" s="29">
        <v>112</v>
      </c>
      <c r="O26" s="30">
        <v>112</v>
      </c>
      <c r="P26" s="28">
        <v>116.5</v>
      </c>
      <c r="Q26" s="29">
        <v>116</v>
      </c>
      <c r="R26" s="29">
        <v>115.5</v>
      </c>
      <c r="S26" s="29">
        <v>114</v>
      </c>
      <c r="T26" s="29">
        <v>113.5</v>
      </c>
      <c r="U26" s="30">
        <v>114</v>
      </c>
      <c r="V26" s="31">
        <f>+((V25/V27)/7)*1000</f>
        <v>114.6787063573086</v>
      </c>
    </row>
    <row r="27" spans="1:30" s="2" customFormat="1" ht="33" customHeight="1" x14ac:dyDescent="0.25">
      <c r="A27" s="159" t="s">
        <v>20</v>
      </c>
      <c r="B27" s="32">
        <v>540</v>
      </c>
      <c r="C27" s="81">
        <v>443</v>
      </c>
      <c r="D27" s="33">
        <v>671</v>
      </c>
      <c r="E27" s="33">
        <v>794</v>
      </c>
      <c r="F27" s="33">
        <v>764</v>
      </c>
      <c r="G27" s="33">
        <v>470</v>
      </c>
      <c r="H27" s="33">
        <v>340</v>
      </c>
      <c r="I27" s="32">
        <v>388</v>
      </c>
      <c r="J27" s="33">
        <v>748</v>
      </c>
      <c r="K27" s="33">
        <v>682</v>
      </c>
      <c r="L27" s="122">
        <v>457</v>
      </c>
      <c r="M27" s="33">
        <v>226</v>
      </c>
      <c r="N27" s="33">
        <v>761</v>
      </c>
      <c r="O27" s="34">
        <v>760</v>
      </c>
      <c r="P27" s="32">
        <v>543</v>
      </c>
      <c r="Q27" s="33">
        <v>767</v>
      </c>
      <c r="R27" s="33">
        <v>904</v>
      </c>
      <c r="S27" s="33">
        <v>788</v>
      </c>
      <c r="T27" s="33">
        <v>745</v>
      </c>
      <c r="U27" s="34">
        <v>277</v>
      </c>
      <c r="V27" s="35">
        <f>SUM(B27:U27)</f>
        <v>12068</v>
      </c>
      <c r="W27" s="2">
        <f>((V25*1000)/V27)/7</f>
        <v>114.6787063573086</v>
      </c>
    </row>
    <row r="28" spans="1:30" s="2" customFormat="1" ht="33" customHeight="1" x14ac:dyDescent="0.25">
      <c r="A28" s="160" t="s">
        <v>21</v>
      </c>
      <c r="B28" s="36">
        <f>((B27*B26)*7/1000-B18-B19)/5</f>
        <v>63.423290111999997</v>
      </c>
      <c r="C28" s="37">
        <f t="shared" ref="C28:U28" si="6">((C27*C26)*7/1000-C18-C19)/5</f>
        <v>51.836942211555552</v>
      </c>
      <c r="D28" s="37">
        <f t="shared" si="6"/>
        <v>78.312865237333341</v>
      </c>
      <c r="E28" s="37">
        <f t="shared" si="6"/>
        <v>91.834090702222213</v>
      </c>
      <c r="F28" s="37">
        <f t="shared" si="6"/>
        <v>88.69765579377777</v>
      </c>
      <c r="G28" s="37">
        <f t="shared" si="6"/>
        <v>53.832936113777784</v>
      </c>
      <c r="H28" s="37">
        <f t="shared" si="6"/>
        <v>38.75</v>
      </c>
      <c r="I28" s="36">
        <f t="shared" si="6"/>
        <v>46.773250410666662</v>
      </c>
      <c r="J28" s="37">
        <f t="shared" si="6"/>
        <v>88.922557120000008</v>
      </c>
      <c r="K28" s="37">
        <f t="shared" si="6"/>
        <v>79.876223210666666</v>
      </c>
      <c r="L28" s="123">
        <f t="shared" si="6"/>
        <v>53.188539530666674</v>
      </c>
      <c r="M28" s="37">
        <f t="shared" si="6"/>
        <v>26.1096</v>
      </c>
      <c r="N28" s="37">
        <f t="shared" si="6"/>
        <v>86.644800000000004</v>
      </c>
      <c r="O28" s="38">
        <f t="shared" si="6"/>
        <v>86.568000000000012</v>
      </c>
      <c r="P28" s="36">
        <f t="shared" si="6"/>
        <v>64.019067601777778</v>
      </c>
      <c r="Q28" s="37">
        <f t="shared" si="6"/>
        <v>89.983452302222219</v>
      </c>
      <c r="R28" s="37">
        <f t="shared" si="6"/>
        <v>105.90338932622221</v>
      </c>
      <c r="S28" s="37">
        <f t="shared" si="6"/>
        <v>90.896653575111102</v>
      </c>
      <c r="T28" s="37">
        <f t="shared" si="6"/>
        <v>85.617832224000011</v>
      </c>
      <c r="U28" s="38">
        <f t="shared" si="6"/>
        <v>32.0092</v>
      </c>
      <c r="V28" s="39"/>
    </row>
    <row r="29" spans="1:30" ht="33.75" customHeight="1" x14ac:dyDescent="0.25">
      <c r="A29" s="161" t="s">
        <v>22</v>
      </c>
      <c r="B29" s="40">
        <f t="shared" ref="B29:D29" si="7">((B27*B26)*7)/1000</f>
        <v>438.48</v>
      </c>
      <c r="C29" s="41">
        <f t="shared" si="7"/>
        <v>358.16550000000001</v>
      </c>
      <c r="D29" s="41">
        <f t="shared" si="7"/>
        <v>540.15499999999997</v>
      </c>
      <c r="E29" s="41">
        <f>((E27*E26)*7)/1000</f>
        <v>633.61199999999997</v>
      </c>
      <c r="F29" s="41">
        <f>((F27*F26)*7)/1000</f>
        <v>612.346</v>
      </c>
      <c r="G29" s="41">
        <f t="shared" ref="G29:I29" si="8">((G27*G26)*7)/1000</f>
        <v>371.77</v>
      </c>
      <c r="H29" s="41">
        <f t="shared" si="8"/>
        <v>267.75</v>
      </c>
      <c r="I29" s="40">
        <f t="shared" si="8"/>
        <v>323.20400000000001</v>
      </c>
      <c r="J29" s="41">
        <f t="shared" ref="J29:O29" si="9">((J27*J26)*7)/1000</f>
        <v>615.23</v>
      </c>
      <c r="K29" s="41">
        <f t="shared" si="9"/>
        <v>551.39700000000005</v>
      </c>
      <c r="L29" s="124">
        <f t="shared" si="9"/>
        <v>366.28550000000001</v>
      </c>
      <c r="M29" s="41">
        <f t="shared" si="9"/>
        <v>180.34800000000001</v>
      </c>
      <c r="N29" s="41">
        <f t="shared" si="9"/>
        <v>596.62400000000002</v>
      </c>
      <c r="O29" s="85">
        <f t="shared" si="9"/>
        <v>595.84</v>
      </c>
      <c r="P29" s="40">
        <f t="shared" ref="P29:U29" si="10">((P27*P26)*7)/1000</f>
        <v>442.81650000000002</v>
      </c>
      <c r="Q29" s="41">
        <f t="shared" si="10"/>
        <v>622.80399999999997</v>
      </c>
      <c r="R29" s="41">
        <f t="shared" si="10"/>
        <v>730.88400000000001</v>
      </c>
      <c r="S29" s="42">
        <f t="shared" si="10"/>
        <v>628.82399999999996</v>
      </c>
      <c r="T29" s="42">
        <f t="shared" si="10"/>
        <v>591.90250000000003</v>
      </c>
      <c r="U29" s="43">
        <f t="shared" si="10"/>
        <v>221.04599999999999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11">+(B25/B27)/7*1000</f>
        <v>129.10937031111112</v>
      </c>
      <c r="C30" s="46">
        <f t="shared" si="11"/>
        <v>138.95247196932888</v>
      </c>
      <c r="D30" s="46">
        <f t="shared" si="11"/>
        <v>119.20997860875735</v>
      </c>
      <c r="E30" s="46">
        <f>+(E25/E27)/7*1000</f>
        <v>90.130230045979758</v>
      </c>
      <c r="F30" s="46">
        <f t="shared" ref="F30:M30" si="12">+(F25/F27)/7*1000</f>
        <v>114.31389087742043</v>
      </c>
      <c r="G30" s="46">
        <f t="shared" si="12"/>
        <v>133.89183214967915</v>
      </c>
      <c r="H30" s="46">
        <f t="shared" si="12"/>
        <v>79.936974789915979</v>
      </c>
      <c r="I30" s="45">
        <f t="shared" si="12"/>
        <v>197.10520911143843</v>
      </c>
      <c r="J30" s="46">
        <f t="shared" si="12"/>
        <v>118.14690878533233</v>
      </c>
      <c r="K30" s="46">
        <f>+(K25/K27)/7*1000</f>
        <v>125.68409801982963</v>
      </c>
      <c r="L30" s="125">
        <f t="shared" ref="L30" si="13">+(L25/L27)/7*1000</f>
        <v>72.786121396269678</v>
      </c>
      <c r="M30" s="46">
        <f t="shared" si="12"/>
        <v>305.3249051833123</v>
      </c>
      <c r="N30" s="46">
        <f>+(N25/N27)/7*1000</f>
        <v>111.92791439834804</v>
      </c>
      <c r="O30" s="47">
        <f t="shared" ref="O30:U30" si="14">+(O25/O27)/7*1000</f>
        <v>30.639097744360903</v>
      </c>
      <c r="P30" s="45">
        <f t="shared" si="14"/>
        <v>129.32869371124556</v>
      </c>
      <c r="Q30" s="46">
        <f t="shared" si="14"/>
        <v>115.41015000848489</v>
      </c>
      <c r="R30" s="46">
        <f t="shared" si="14"/>
        <v>109.96795533305239</v>
      </c>
      <c r="S30" s="46">
        <f t="shared" si="14"/>
        <v>90.324636122149712</v>
      </c>
      <c r="T30" s="46">
        <f t="shared" si="14"/>
        <v>114.56698668302974</v>
      </c>
      <c r="U30" s="47">
        <f t="shared" si="14"/>
        <v>172.16482723053116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32"/>
      <c r="I36" s="426"/>
      <c r="J36" s="97"/>
      <c r="K36" s="52" t="s">
        <v>26</v>
      </c>
      <c r="L36" s="105"/>
      <c r="M36" s="431" t="s">
        <v>25</v>
      </c>
      <c r="N36" s="432"/>
      <c r="O36" s="432"/>
      <c r="P36" s="432"/>
      <c r="Q36" s="432"/>
      <c r="R36" s="42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15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16">SUM(M39:R39)</f>
        <v>35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15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16"/>
        <v>35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18.17914</v>
      </c>
      <c r="C41" s="22">
        <v>64.306099999999986</v>
      </c>
      <c r="D41" s="78">
        <v>65.488740000000007</v>
      </c>
      <c r="E41" s="78">
        <v>88.233159999999998</v>
      </c>
      <c r="F41" s="78">
        <v>70.484360000000009</v>
      </c>
      <c r="G41" s="22">
        <v>45.800200000000011</v>
      </c>
      <c r="H41" s="22">
        <v>50.30980000000001</v>
      </c>
      <c r="I41" s="22"/>
      <c r="J41" s="99">
        <f t="shared" si="15"/>
        <v>402.80150000000003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16"/>
        <v>36.199999999999996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18.17914</v>
      </c>
      <c r="C42" s="22">
        <v>64.306099999999986</v>
      </c>
      <c r="D42" s="22">
        <v>65.488740000000007</v>
      </c>
      <c r="E42" s="22">
        <v>88.233159999999998</v>
      </c>
      <c r="F42" s="22">
        <v>70.484360000000009</v>
      </c>
      <c r="G42" s="22">
        <v>45.800200000000011</v>
      </c>
      <c r="H42" s="22">
        <v>50.30980000000001</v>
      </c>
      <c r="I42" s="22"/>
      <c r="J42" s="99">
        <f t="shared" si="15"/>
        <v>402.80150000000003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16"/>
        <v>36.199999999999996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18.17914</v>
      </c>
      <c r="C43" s="22">
        <v>64.306099999999986</v>
      </c>
      <c r="D43" s="22">
        <v>65.488740000000007</v>
      </c>
      <c r="E43" s="22">
        <v>88.233159999999998</v>
      </c>
      <c r="F43" s="22">
        <v>70.484360000000009</v>
      </c>
      <c r="G43" s="22">
        <v>45.800200000000011</v>
      </c>
      <c r="H43" s="22">
        <v>50.30980000000001</v>
      </c>
      <c r="I43" s="22"/>
      <c r="J43" s="99">
        <f t="shared" si="15"/>
        <v>402.80150000000003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16"/>
        <v>36.199999999999996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18.17914</v>
      </c>
      <c r="C44" s="78">
        <v>64.306099999999986</v>
      </c>
      <c r="D44" s="78">
        <v>65.488740000000007</v>
      </c>
      <c r="E44" s="78">
        <v>88.233159999999998</v>
      </c>
      <c r="F44" s="78">
        <v>70.484360000000009</v>
      </c>
      <c r="G44" s="78">
        <v>45.800200000000011</v>
      </c>
      <c r="H44" s="78">
        <v>50.30980000000001</v>
      </c>
      <c r="I44" s="78"/>
      <c r="J44" s="99">
        <f t="shared" si="15"/>
        <v>402.80150000000003</v>
      </c>
      <c r="K44" s="2"/>
      <c r="L44" s="90" t="s">
        <v>17</v>
      </c>
      <c r="M44" s="78">
        <v>6.8</v>
      </c>
      <c r="N44" s="78">
        <v>6.8</v>
      </c>
      <c r="O44" s="78">
        <v>6.7</v>
      </c>
      <c r="P44" s="78">
        <v>2.2000000000000002</v>
      </c>
      <c r="Q44" s="78">
        <v>6.6</v>
      </c>
      <c r="R44" s="78">
        <v>6.6</v>
      </c>
      <c r="S44" s="99">
        <f t="shared" si="16"/>
        <v>35.700000000000003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18.17914</v>
      </c>
      <c r="C45" s="78">
        <v>64.306099999999986</v>
      </c>
      <c r="D45" s="78">
        <v>65.488740000000007</v>
      </c>
      <c r="E45" s="78">
        <v>88.233159999999998</v>
      </c>
      <c r="F45" s="78">
        <v>70.484360000000009</v>
      </c>
      <c r="G45" s="78">
        <v>45.800200000000011</v>
      </c>
      <c r="H45" s="78">
        <v>50.30980000000001</v>
      </c>
      <c r="I45" s="78"/>
      <c r="J45" s="99">
        <f t="shared" si="15"/>
        <v>402.80150000000003</v>
      </c>
      <c r="K45" s="2"/>
      <c r="L45" s="89" t="s">
        <v>18</v>
      </c>
      <c r="M45" s="78">
        <v>6.8</v>
      </c>
      <c r="N45" s="78">
        <v>6.8</v>
      </c>
      <c r="O45" s="78">
        <v>6.7</v>
      </c>
      <c r="P45" s="78">
        <v>2.2000000000000002</v>
      </c>
      <c r="Q45" s="78">
        <v>6.6</v>
      </c>
      <c r="R45" s="78">
        <v>6.6</v>
      </c>
      <c r="S45" s="99">
        <f t="shared" si="16"/>
        <v>35.700000000000003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7">SUM(B39:B45)</f>
        <v>126.93450000000001</v>
      </c>
      <c r="C46" s="26">
        <f t="shared" si="17"/>
        <v>444.9375</v>
      </c>
      <c r="D46" s="26">
        <f t="shared" si="17"/>
        <v>453.47050000000002</v>
      </c>
      <c r="E46" s="26">
        <f t="shared" si="17"/>
        <v>611.06500000000005</v>
      </c>
      <c r="F46" s="26">
        <f t="shared" si="17"/>
        <v>487.41000000000008</v>
      </c>
      <c r="G46" s="26">
        <f t="shared" si="17"/>
        <v>317.33100000000007</v>
      </c>
      <c r="H46" s="26">
        <f t="shared" si="17"/>
        <v>347.16500000000002</v>
      </c>
      <c r="I46" s="26">
        <f t="shared" si="17"/>
        <v>0</v>
      </c>
      <c r="J46" s="99">
        <f t="shared" si="15"/>
        <v>2788.3135000000002</v>
      </c>
      <c r="L46" s="76" t="s">
        <v>10</v>
      </c>
      <c r="M46" s="79">
        <f t="shared" ref="M46:R46" si="18">SUM(M39:M45)</f>
        <v>59.599999999999987</v>
      </c>
      <c r="N46" s="26">
        <f t="shared" si="18"/>
        <v>55.199999999999989</v>
      </c>
      <c r="O46" s="26">
        <f t="shared" si="18"/>
        <v>57</v>
      </c>
      <c r="P46" s="26">
        <f t="shared" si="18"/>
        <v>11</v>
      </c>
      <c r="Q46" s="26">
        <f t="shared" si="18"/>
        <v>33.6</v>
      </c>
      <c r="R46" s="26">
        <f t="shared" si="18"/>
        <v>33.6</v>
      </c>
      <c r="S46" s="99">
        <f t="shared" si="16"/>
        <v>249.99999999999997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115.5</v>
      </c>
      <c r="C47" s="29">
        <v>112.5</v>
      </c>
      <c r="D47" s="29">
        <v>111.5</v>
      </c>
      <c r="E47" s="29">
        <v>110.5</v>
      </c>
      <c r="F47" s="29">
        <v>110</v>
      </c>
      <c r="G47" s="29">
        <v>109.5</v>
      </c>
      <c r="H47" s="29">
        <v>109</v>
      </c>
      <c r="I47" s="29"/>
      <c r="J47" s="100">
        <f>+((J46/J48)/7)*1000</f>
        <v>110.80125173852575</v>
      </c>
      <c r="L47" s="108" t="s">
        <v>19</v>
      </c>
      <c r="M47" s="80"/>
      <c r="N47" s="29"/>
      <c r="O47" s="29"/>
      <c r="P47" s="29"/>
      <c r="Q47" s="29"/>
      <c r="R47" s="29"/>
      <c r="S47" s="100">
        <f>+((S46/S48)/7)*1000</f>
        <v>117.86892975011786</v>
      </c>
      <c r="T47" s="62"/>
    </row>
    <row r="48" spans="1:30" ht="33.75" customHeight="1" x14ac:dyDescent="0.25">
      <c r="A48" s="92" t="s">
        <v>20</v>
      </c>
      <c r="B48" s="81">
        <v>157</v>
      </c>
      <c r="C48" s="33">
        <v>565</v>
      </c>
      <c r="D48" s="33">
        <v>581</v>
      </c>
      <c r="E48" s="33">
        <v>790</v>
      </c>
      <c r="F48" s="33">
        <v>633</v>
      </c>
      <c r="G48" s="33">
        <v>414</v>
      </c>
      <c r="H48" s="33">
        <v>455</v>
      </c>
      <c r="I48" s="33"/>
      <c r="J48" s="101">
        <f>SUM(B48:I48)</f>
        <v>3595</v>
      </c>
      <c r="K48" s="63"/>
      <c r="L48" s="92" t="s">
        <v>20</v>
      </c>
      <c r="M48" s="104">
        <v>57</v>
      </c>
      <c r="N48" s="64">
        <v>57</v>
      </c>
      <c r="O48" s="64">
        <v>57</v>
      </c>
      <c r="P48" s="64">
        <v>18</v>
      </c>
      <c r="Q48" s="64">
        <v>57</v>
      </c>
      <c r="R48" s="64">
        <v>57</v>
      </c>
      <c r="S48" s="110">
        <f>SUM(M48:R48)</f>
        <v>303</v>
      </c>
      <c r="T48" s="65"/>
    </row>
    <row r="49" spans="1:43" ht="33.75" customHeight="1" x14ac:dyDescent="0.25">
      <c r="A49" s="93" t="s">
        <v>21</v>
      </c>
      <c r="B49" s="82">
        <f t="shared" ref="B49:I49" si="19">((B48*B47)*7/1000-B39-B40)/5</f>
        <v>18.17914</v>
      </c>
      <c r="C49" s="37">
        <f t="shared" si="19"/>
        <v>64.306099999999986</v>
      </c>
      <c r="D49" s="37">
        <f t="shared" si="19"/>
        <v>65.488740000000007</v>
      </c>
      <c r="E49" s="37">
        <f t="shared" si="19"/>
        <v>88.233159999999998</v>
      </c>
      <c r="F49" s="37">
        <f t="shared" si="19"/>
        <v>70.484360000000009</v>
      </c>
      <c r="G49" s="37">
        <f t="shared" si="19"/>
        <v>45.800200000000011</v>
      </c>
      <c r="H49" s="37">
        <f t="shared" si="19"/>
        <v>50.30980000000001</v>
      </c>
      <c r="I49" s="37">
        <f t="shared" si="19"/>
        <v>0</v>
      </c>
      <c r="J49" s="102">
        <f>((J46*1000)/J48)/7</f>
        <v>110.80125173852572</v>
      </c>
      <c r="L49" s="93" t="s">
        <v>21</v>
      </c>
      <c r="M49" s="82">
        <f t="shared" ref="M49:R49" si="20">((M48*M47)*7/1000-M39-M40)/5</f>
        <v>-5.12</v>
      </c>
      <c r="N49" s="37">
        <f t="shared" si="20"/>
        <v>-4.24</v>
      </c>
      <c r="O49" s="37">
        <f t="shared" si="20"/>
        <v>-4.6399999999999997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111">
        <f>((S46*1000)/S48)/7</f>
        <v>117.86892975011786</v>
      </c>
      <c r="T49" s="65"/>
    </row>
    <row r="50" spans="1:43" ht="33.75" customHeight="1" x14ac:dyDescent="0.25">
      <c r="A50" s="94" t="s">
        <v>22</v>
      </c>
      <c r="B50" s="83">
        <f t="shared" ref="B50:I50" si="21">((B48*B47)*7)/1000</f>
        <v>126.9345</v>
      </c>
      <c r="C50" s="41">
        <f t="shared" si="21"/>
        <v>444.9375</v>
      </c>
      <c r="D50" s="41">
        <f t="shared" si="21"/>
        <v>453.47050000000002</v>
      </c>
      <c r="E50" s="41">
        <f t="shared" si="21"/>
        <v>611.06500000000005</v>
      </c>
      <c r="F50" s="41">
        <f t="shared" si="21"/>
        <v>487.41</v>
      </c>
      <c r="G50" s="41">
        <f t="shared" si="21"/>
        <v>317.33100000000002</v>
      </c>
      <c r="H50" s="41">
        <f t="shared" si="21"/>
        <v>347.16500000000002</v>
      </c>
      <c r="I50" s="41">
        <f t="shared" si="21"/>
        <v>0</v>
      </c>
      <c r="J50" s="85"/>
      <c r="L50" s="94" t="s">
        <v>22</v>
      </c>
      <c r="M50" s="83">
        <f t="shared" ref="M50:R50" si="22">((M48*M47)*7)/1000</f>
        <v>0</v>
      </c>
      <c r="N50" s="41">
        <f t="shared" si="22"/>
        <v>0</v>
      </c>
      <c r="O50" s="41">
        <f t="shared" si="22"/>
        <v>0</v>
      </c>
      <c r="P50" s="41">
        <f t="shared" si="22"/>
        <v>0</v>
      </c>
      <c r="Q50" s="41">
        <f t="shared" si="22"/>
        <v>0</v>
      </c>
      <c r="R50" s="41">
        <f t="shared" si="22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23">+(B46/B48)/7*1000</f>
        <v>115.50000000000001</v>
      </c>
      <c r="C51" s="46">
        <f t="shared" si="23"/>
        <v>112.5</v>
      </c>
      <c r="D51" s="46">
        <f t="shared" si="23"/>
        <v>111.5</v>
      </c>
      <c r="E51" s="46">
        <f t="shared" si="23"/>
        <v>110.50000000000001</v>
      </c>
      <c r="F51" s="46">
        <f t="shared" si="23"/>
        <v>110.00000000000001</v>
      </c>
      <c r="G51" s="46">
        <f t="shared" si="23"/>
        <v>109.50000000000003</v>
      </c>
      <c r="H51" s="46">
        <f t="shared" si="23"/>
        <v>109</v>
      </c>
      <c r="I51" s="46" t="e">
        <f t="shared" si="23"/>
        <v>#DIV/0!</v>
      </c>
      <c r="J51" s="103"/>
      <c r="K51" s="49"/>
      <c r="L51" s="95" t="s">
        <v>23</v>
      </c>
      <c r="M51" s="84">
        <f t="shared" ref="M51:R51" si="24">+(M46/M48)/7*1000</f>
        <v>149.37343358395987</v>
      </c>
      <c r="N51" s="46">
        <f t="shared" si="24"/>
        <v>138.3458646616541</v>
      </c>
      <c r="O51" s="46">
        <f t="shared" si="24"/>
        <v>142.85714285714286</v>
      </c>
      <c r="P51" s="46">
        <f t="shared" si="24"/>
        <v>87.301587301587304</v>
      </c>
      <c r="Q51" s="46">
        <f t="shared" si="24"/>
        <v>84.21052631578948</v>
      </c>
      <c r="R51" s="46">
        <f t="shared" si="24"/>
        <v>84.21052631578948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6" t="s">
        <v>8</v>
      </c>
      <c r="C55" s="447"/>
      <c r="D55" s="447"/>
      <c r="E55" s="447"/>
      <c r="F55" s="447"/>
      <c r="G55" s="448"/>
      <c r="H55" s="446" t="s">
        <v>51</v>
      </c>
      <c r="I55" s="447"/>
      <c r="J55" s="447"/>
      <c r="K55" s="447"/>
      <c r="L55" s="447"/>
      <c r="M55" s="448"/>
      <c r="N55" s="447" t="s">
        <v>50</v>
      </c>
      <c r="O55" s="447"/>
      <c r="P55" s="447"/>
      <c r="Q55" s="447"/>
      <c r="R55" s="447"/>
      <c r="S55" s="44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25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25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8.1</v>
      </c>
      <c r="C60" s="78">
        <v>8.1</v>
      </c>
      <c r="D60" s="78">
        <v>8</v>
      </c>
      <c r="E60" s="78">
        <v>2</v>
      </c>
      <c r="F60" s="78">
        <v>8</v>
      </c>
      <c r="G60" s="182">
        <v>7.9</v>
      </c>
      <c r="H60" s="21">
        <v>8</v>
      </c>
      <c r="I60" s="78">
        <v>8</v>
      </c>
      <c r="J60" s="78">
        <v>7.9</v>
      </c>
      <c r="K60" s="78">
        <v>2</v>
      </c>
      <c r="L60" s="78">
        <v>7.9</v>
      </c>
      <c r="M60" s="182">
        <v>7.9</v>
      </c>
      <c r="N60" s="21">
        <v>8.1</v>
      </c>
      <c r="O60" s="78">
        <v>8.1</v>
      </c>
      <c r="P60" s="78">
        <v>8</v>
      </c>
      <c r="Q60" s="78">
        <v>2</v>
      </c>
      <c r="R60" s="78">
        <v>7.9</v>
      </c>
      <c r="S60" s="182">
        <v>7.9</v>
      </c>
      <c r="T60" s="24">
        <f t="shared" si="25"/>
        <v>125.80000000000001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8.1</v>
      </c>
      <c r="C61" s="78">
        <v>8.1</v>
      </c>
      <c r="D61" s="78">
        <v>8.1</v>
      </c>
      <c r="E61" s="78">
        <v>2</v>
      </c>
      <c r="F61" s="78">
        <v>8.1</v>
      </c>
      <c r="G61" s="182">
        <v>8</v>
      </c>
      <c r="H61" s="21">
        <v>8.1</v>
      </c>
      <c r="I61" s="78">
        <v>8.1</v>
      </c>
      <c r="J61" s="78">
        <v>8</v>
      </c>
      <c r="K61" s="78">
        <v>2</v>
      </c>
      <c r="L61" s="78">
        <v>8</v>
      </c>
      <c r="M61" s="182">
        <v>8</v>
      </c>
      <c r="N61" s="21">
        <v>8.1</v>
      </c>
      <c r="O61" s="78">
        <v>8.1</v>
      </c>
      <c r="P61" s="78">
        <v>8</v>
      </c>
      <c r="Q61" s="78">
        <v>2</v>
      </c>
      <c r="R61" s="78">
        <v>8</v>
      </c>
      <c r="S61" s="182">
        <v>8</v>
      </c>
      <c r="T61" s="24">
        <f t="shared" si="25"/>
        <v>126.79999999999998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8.1999999999999993</v>
      </c>
      <c r="C62" s="78">
        <v>8.1999999999999993</v>
      </c>
      <c r="D62" s="78">
        <v>8.1</v>
      </c>
      <c r="E62" s="78">
        <v>2</v>
      </c>
      <c r="F62" s="78">
        <v>8.1</v>
      </c>
      <c r="G62" s="182">
        <v>8</v>
      </c>
      <c r="H62" s="21">
        <v>8.1</v>
      </c>
      <c r="I62" s="78">
        <v>8.1</v>
      </c>
      <c r="J62" s="78">
        <v>8</v>
      </c>
      <c r="K62" s="78">
        <v>2</v>
      </c>
      <c r="L62" s="78">
        <v>8</v>
      </c>
      <c r="M62" s="182">
        <v>8</v>
      </c>
      <c r="N62" s="21">
        <v>8.1999999999999993</v>
      </c>
      <c r="O62" s="78">
        <v>8.1999999999999993</v>
      </c>
      <c r="P62" s="78">
        <v>8.1</v>
      </c>
      <c r="Q62" s="78">
        <v>2</v>
      </c>
      <c r="R62" s="78">
        <v>8</v>
      </c>
      <c r="S62" s="182">
        <v>8</v>
      </c>
      <c r="T62" s="24">
        <f t="shared" si="25"/>
        <v>127.30000000000001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8.1999999999999993</v>
      </c>
      <c r="C63" s="78">
        <v>8.1999999999999993</v>
      </c>
      <c r="D63" s="78">
        <v>8.1</v>
      </c>
      <c r="E63" s="78">
        <v>2</v>
      </c>
      <c r="F63" s="78">
        <v>8.1</v>
      </c>
      <c r="G63" s="182">
        <v>8</v>
      </c>
      <c r="H63" s="21">
        <v>8.1</v>
      </c>
      <c r="I63" s="78">
        <v>8.1</v>
      </c>
      <c r="J63" s="78">
        <v>8</v>
      </c>
      <c r="K63" s="78">
        <v>2</v>
      </c>
      <c r="L63" s="78">
        <v>8</v>
      </c>
      <c r="M63" s="182">
        <v>8</v>
      </c>
      <c r="N63" s="21">
        <v>8.1999999999999993</v>
      </c>
      <c r="O63" s="78">
        <v>8.1999999999999993</v>
      </c>
      <c r="P63" s="78">
        <v>8.1</v>
      </c>
      <c r="Q63" s="78">
        <v>2</v>
      </c>
      <c r="R63" s="78">
        <v>8</v>
      </c>
      <c r="S63" s="182">
        <v>8</v>
      </c>
      <c r="T63" s="24">
        <f t="shared" si="25"/>
        <v>127.30000000000001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8.1999999999999993</v>
      </c>
      <c r="C64" s="78">
        <v>8.1999999999999993</v>
      </c>
      <c r="D64" s="78">
        <v>8.1</v>
      </c>
      <c r="E64" s="78">
        <v>2.1</v>
      </c>
      <c r="F64" s="78">
        <v>8.1</v>
      </c>
      <c r="G64" s="182">
        <v>8</v>
      </c>
      <c r="H64" s="21">
        <v>8.1</v>
      </c>
      <c r="I64" s="78">
        <v>8.1</v>
      </c>
      <c r="J64" s="78">
        <v>8</v>
      </c>
      <c r="K64" s="78">
        <v>2.1</v>
      </c>
      <c r="L64" s="78">
        <v>8</v>
      </c>
      <c r="M64" s="182">
        <v>8</v>
      </c>
      <c r="N64" s="21">
        <v>8.1999999999999993</v>
      </c>
      <c r="O64" s="78">
        <v>8.1999999999999993</v>
      </c>
      <c r="P64" s="78">
        <v>8.1</v>
      </c>
      <c r="Q64" s="78">
        <v>2.1</v>
      </c>
      <c r="R64" s="78">
        <v>8</v>
      </c>
      <c r="S64" s="182">
        <v>8</v>
      </c>
      <c r="T64" s="24">
        <f t="shared" si="25"/>
        <v>127.6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56.400000000000006</v>
      </c>
      <c r="C65" s="79">
        <f t="shared" ref="C65:R65" si="26">SUM(C58:C64)</f>
        <v>56.400000000000006</v>
      </c>
      <c r="D65" s="79">
        <f t="shared" si="26"/>
        <v>56.000000000000007</v>
      </c>
      <c r="E65" s="79">
        <f t="shared" si="26"/>
        <v>13.9</v>
      </c>
      <c r="F65" s="79">
        <f t="shared" si="26"/>
        <v>56.000000000000007</v>
      </c>
      <c r="G65" s="183">
        <f t="shared" si="26"/>
        <v>55.5</v>
      </c>
      <c r="H65" s="25">
        <f t="shared" si="26"/>
        <v>56.000000000000007</v>
      </c>
      <c r="I65" s="79">
        <f t="shared" si="26"/>
        <v>56.000000000000007</v>
      </c>
      <c r="J65" s="79">
        <f t="shared" si="26"/>
        <v>55.5</v>
      </c>
      <c r="K65" s="79">
        <f t="shared" si="26"/>
        <v>13.9</v>
      </c>
      <c r="L65" s="79">
        <f t="shared" si="26"/>
        <v>55.5</v>
      </c>
      <c r="M65" s="183">
        <f t="shared" si="26"/>
        <v>55.5</v>
      </c>
      <c r="N65" s="25">
        <f t="shared" si="26"/>
        <v>56.400000000000006</v>
      </c>
      <c r="O65" s="79">
        <f t="shared" si="26"/>
        <v>56.400000000000006</v>
      </c>
      <c r="P65" s="79">
        <f t="shared" si="26"/>
        <v>55.900000000000006</v>
      </c>
      <c r="Q65" s="79">
        <f t="shared" si="26"/>
        <v>13.9</v>
      </c>
      <c r="R65" s="79">
        <f t="shared" si="26"/>
        <v>55.5</v>
      </c>
      <c r="S65" s="27">
        <f>SUM(S58:S64)</f>
        <v>55.5</v>
      </c>
      <c r="T65" s="24">
        <f t="shared" si="25"/>
        <v>880.19999999999993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124</v>
      </c>
      <c r="C66" s="80">
        <v>124</v>
      </c>
      <c r="D66" s="80">
        <v>123</v>
      </c>
      <c r="E66" s="80">
        <v>124</v>
      </c>
      <c r="F66" s="80">
        <v>123</v>
      </c>
      <c r="G66" s="184">
        <v>122</v>
      </c>
      <c r="H66" s="28">
        <v>123</v>
      </c>
      <c r="I66" s="80">
        <v>123</v>
      </c>
      <c r="J66" s="80">
        <v>122</v>
      </c>
      <c r="K66" s="80">
        <v>124</v>
      </c>
      <c r="L66" s="80">
        <v>122</v>
      </c>
      <c r="M66" s="184">
        <v>122</v>
      </c>
      <c r="N66" s="28">
        <v>124</v>
      </c>
      <c r="O66" s="80">
        <v>124</v>
      </c>
      <c r="P66" s="80">
        <v>123</v>
      </c>
      <c r="Q66" s="80">
        <v>124</v>
      </c>
      <c r="R66" s="80">
        <v>122</v>
      </c>
      <c r="S66" s="30">
        <v>122</v>
      </c>
      <c r="T66" s="303">
        <f>+((T65/T67)/7)*1000</f>
        <v>122.91579388353581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8.1640000000000015</v>
      </c>
      <c r="C68" s="82">
        <f t="shared" ref="C68:S68" si="27">((C67*C66)*7/1000-C58-C59)/5</f>
        <v>8.1640000000000015</v>
      </c>
      <c r="D68" s="82">
        <f t="shared" si="27"/>
        <v>8.0730000000000022</v>
      </c>
      <c r="E68" s="82">
        <f t="shared" si="27"/>
        <v>2.0175999999999998</v>
      </c>
      <c r="F68" s="82">
        <f t="shared" si="27"/>
        <v>8.0730000000000022</v>
      </c>
      <c r="G68" s="186">
        <f t="shared" si="27"/>
        <v>7.9820000000000011</v>
      </c>
      <c r="H68" s="36">
        <f t="shared" si="27"/>
        <v>8.0730000000000022</v>
      </c>
      <c r="I68" s="82">
        <f t="shared" si="27"/>
        <v>8.0730000000000022</v>
      </c>
      <c r="J68" s="82">
        <f t="shared" si="27"/>
        <v>7.9820000000000011</v>
      </c>
      <c r="K68" s="82">
        <f t="shared" si="27"/>
        <v>2.0175999999999998</v>
      </c>
      <c r="L68" s="82">
        <f t="shared" si="27"/>
        <v>7.9820000000000011</v>
      </c>
      <c r="M68" s="186">
        <f t="shared" si="27"/>
        <v>7.9820000000000011</v>
      </c>
      <c r="N68" s="36">
        <f t="shared" si="27"/>
        <v>8.1640000000000015</v>
      </c>
      <c r="O68" s="82">
        <f t="shared" si="27"/>
        <v>8.1640000000000015</v>
      </c>
      <c r="P68" s="82">
        <f t="shared" si="27"/>
        <v>8.0730000000000022</v>
      </c>
      <c r="Q68" s="82">
        <f t="shared" si="27"/>
        <v>2.0175999999999998</v>
      </c>
      <c r="R68" s="82">
        <f t="shared" si="27"/>
        <v>7.9820000000000011</v>
      </c>
      <c r="S68" s="38">
        <f t="shared" si="27"/>
        <v>7.9820000000000011</v>
      </c>
      <c r="T68" s="305">
        <f>((T65*1000)/T67)/7</f>
        <v>122.9157938835358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56.42</v>
      </c>
      <c r="C69" s="83">
        <f t="shared" ref="C69:R69" si="28">((C67*C66)*7)/1000</f>
        <v>56.42</v>
      </c>
      <c r="D69" s="83">
        <f t="shared" si="28"/>
        <v>55.965000000000003</v>
      </c>
      <c r="E69" s="83">
        <f t="shared" si="28"/>
        <v>13.888</v>
      </c>
      <c r="F69" s="83">
        <f t="shared" si="28"/>
        <v>55.965000000000003</v>
      </c>
      <c r="G69" s="306">
        <f t="shared" si="28"/>
        <v>55.51</v>
      </c>
      <c r="H69" s="40">
        <f t="shared" si="28"/>
        <v>55.965000000000003</v>
      </c>
      <c r="I69" s="83">
        <f t="shared" si="28"/>
        <v>55.965000000000003</v>
      </c>
      <c r="J69" s="83">
        <f t="shared" si="28"/>
        <v>55.51</v>
      </c>
      <c r="K69" s="83">
        <f t="shared" si="28"/>
        <v>13.888</v>
      </c>
      <c r="L69" s="83">
        <f t="shared" si="28"/>
        <v>55.51</v>
      </c>
      <c r="M69" s="306">
        <f t="shared" si="28"/>
        <v>55.51</v>
      </c>
      <c r="N69" s="40">
        <f t="shared" si="28"/>
        <v>56.42</v>
      </c>
      <c r="O69" s="83">
        <f t="shared" si="28"/>
        <v>56.42</v>
      </c>
      <c r="P69" s="83">
        <f t="shared" si="28"/>
        <v>55.965000000000003</v>
      </c>
      <c r="Q69" s="83">
        <f t="shared" si="28"/>
        <v>13.888</v>
      </c>
      <c r="R69" s="83">
        <f t="shared" si="28"/>
        <v>55.51</v>
      </c>
      <c r="S69" s="85">
        <f>((S67*S66)*7)/1000</f>
        <v>55.51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123.95604395604397</v>
      </c>
      <c r="C70" s="84">
        <f t="shared" ref="C70:R70" si="29">+(C65/C67)/7*1000</f>
        <v>123.95604395604397</v>
      </c>
      <c r="D70" s="84">
        <f t="shared" si="29"/>
        <v>123.07692307692309</v>
      </c>
      <c r="E70" s="84">
        <f t="shared" si="29"/>
        <v>124.10714285714286</v>
      </c>
      <c r="F70" s="84">
        <f t="shared" si="29"/>
        <v>123.07692307692309</v>
      </c>
      <c r="G70" s="188">
        <f t="shared" si="29"/>
        <v>121.97802197802197</v>
      </c>
      <c r="H70" s="45">
        <f t="shared" si="29"/>
        <v>123.07692307692309</v>
      </c>
      <c r="I70" s="84">
        <f t="shared" si="29"/>
        <v>123.07692307692309</v>
      </c>
      <c r="J70" s="84">
        <f t="shared" si="29"/>
        <v>121.97802197802197</v>
      </c>
      <c r="K70" s="84">
        <f t="shared" si="29"/>
        <v>124.10714285714286</v>
      </c>
      <c r="L70" s="84">
        <f t="shared" si="29"/>
        <v>121.97802197802197</v>
      </c>
      <c r="M70" s="188">
        <f t="shared" si="29"/>
        <v>121.97802197802197</v>
      </c>
      <c r="N70" s="45">
        <f t="shared" si="29"/>
        <v>123.95604395604397</v>
      </c>
      <c r="O70" s="84">
        <f t="shared" si="29"/>
        <v>123.95604395604397</v>
      </c>
      <c r="P70" s="84">
        <f t="shared" si="29"/>
        <v>122.85714285714288</v>
      </c>
      <c r="Q70" s="84">
        <f t="shared" si="29"/>
        <v>124.10714285714286</v>
      </c>
      <c r="R70" s="84">
        <f t="shared" si="29"/>
        <v>121.97802197802197</v>
      </c>
      <c r="S70" s="47">
        <f>+(S65/S67)/7*1000</f>
        <v>121.97802197802197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I15:O15"/>
    <mergeCell ref="B15:H15"/>
    <mergeCell ref="P15:U15"/>
    <mergeCell ref="B36:I36"/>
    <mergeCell ref="J54:K54"/>
    <mergeCell ref="B55:G55"/>
    <mergeCell ref="H55:M55"/>
    <mergeCell ref="N55:S55"/>
    <mergeCell ref="M36:R36"/>
  </mergeCells>
  <pageMargins left="0.7" right="0.7" top="0.75" bottom="0.75" header="0.3" footer="0.3"/>
  <pageSetup paperSize="9" scale="16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B47" sqref="B4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4"/>
      <c r="X3" s="324"/>
      <c r="Y3" s="2"/>
      <c r="Z3" s="2"/>
      <c r="AA3" s="2"/>
      <c r="AB3" s="2"/>
      <c r="AC3" s="2"/>
      <c r="AD3" s="32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4" t="s">
        <v>1</v>
      </c>
      <c r="B9" s="324"/>
      <c r="C9" s="324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4"/>
      <c r="B10" s="324"/>
      <c r="C10" s="32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4" t="s">
        <v>4</v>
      </c>
      <c r="B11" s="324"/>
      <c r="C11" s="324"/>
      <c r="D11" s="1"/>
      <c r="E11" s="325">
        <v>3</v>
      </c>
      <c r="F11" s="1"/>
      <c r="G11" s="1"/>
      <c r="H11" s="1"/>
      <c r="I11" s="1"/>
      <c r="J11" s="1"/>
      <c r="K11" s="425" t="s">
        <v>79</v>
      </c>
      <c r="L11" s="425"/>
      <c r="M11" s="326"/>
      <c r="N11" s="32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4"/>
      <c r="B12" s="324"/>
      <c r="C12" s="324"/>
      <c r="D12" s="1"/>
      <c r="E12" s="5"/>
      <c r="F12" s="1"/>
      <c r="G12" s="1"/>
      <c r="H12" s="1"/>
      <c r="I12" s="1"/>
      <c r="J12" s="1"/>
      <c r="K12" s="326"/>
      <c r="L12" s="326"/>
      <c r="M12" s="326"/>
      <c r="N12" s="32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4"/>
      <c r="B13" s="324"/>
      <c r="C13" s="324"/>
      <c r="D13" s="324"/>
      <c r="E13" s="324"/>
      <c r="F13" s="324"/>
      <c r="G13" s="324"/>
      <c r="H13" s="324"/>
      <c r="I13" s="324"/>
      <c r="J13" s="324"/>
      <c r="K13" s="324"/>
      <c r="L13" s="326"/>
      <c r="M13" s="326"/>
      <c r="N13" s="326"/>
      <c r="O13" s="326"/>
      <c r="P13" s="326"/>
      <c r="Q13" s="326"/>
      <c r="R13" s="326"/>
      <c r="S13" s="326"/>
      <c r="T13" s="326"/>
      <c r="U13" s="326"/>
      <c r="V13" s="326"/>
      <c r="W13" s="1"/>
      <c r="X13" s="1"/>
      <c r="Y13" s="1"/>
    </row>
    <row r="14" spans="1:30" s="3" customFormat="1" ht="27" thickBot="1" x14ac:dyDescent="0.3">
      <c r="A14" s="32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9"/>
      <c r="H15" s="440" t="s">
        <v>51</v>
      </c>
      <c r="I15" s="441"/>
      <c r="J15" s="441"/>
      <c r="K15" s="441"/>
      <c r="L15" s="441"/>
      <c r="M15" s="442"/>
      <c r="N15" s="445" t="s">
        <v>50</v>
      </c>
      <c r="O15" s="443"/>
      <c r="P15" s="443"/>
      <c r="Q15" s="443"/>
      <c r="R15" s="443"/>
      <c r="S15" s="44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88.2</v>
      </c>
      <c r="C18" s="78">
        <v>88.2</v>
      </c>
      <c r="D18" s="22">
        <v>88.2</v>
      </c>
      <c r="E18" s="22">
        <v>25.5</v>
      </c>
      <c r="F18" s="22">
        <v>88.2</v>
      </c>
      <c r="G18" s="22">
        <v>88.2</v>
      </c>
      <c r="H18" s="21">
        <v>89.2</v>
      </c>
      <c r="I18" s="22">
        <v>89.6</v>
      </c>
      <c r="J18" s="22">
        <v>89.6</v>
      </c>
      <c r="K18" s="119">
        <v>26.5</v>
      </c>
      <c r="L18" s="22">
        <v>86.644800000000004</v>
      </c>
      <c r="M18" s="22">
        <v>86.568000000000012</v>
      </c>
      <c r="N18" s="21">
        <v>88.4</v>
      </c>
      <c r="O18" s="78">
        <v>88.4</v>
      </c>
      <c r="P18" s="22">
        <v>88.4</v>
      </c>
      <c r="Q18" s="22">
        <v>25.6</v>
      </c>
      <c r="R18" s="22">
        <v>88.4</v>
      </c>
      <c r="S18" s="23">
        <v>88.4</v>
      </c>
      <c r="T18" s="24">
        <f t="shared" ref="T18:T25" si="0">SUM(B18:S18)</f>
        <v>1402.2128000000002</v>
      </c>
      <c r="V18" s="2"/>
      <c r="W18" s="18"/>
    </row>
    <row r="19" spans="1:30" ht="39.950000000000003" customHeight="1" x14ac:dyDescent="0.25">
      <c r="A19" s="157" t="s">
        <v>13</v>
      </c>
      <c r="B19" s="21">
        <v>88.2</v>
      </c>
      <c r="C19" s="78">
        <v>88.2</v>
      </c>
      <c r="D19" s="22">
        <v>88.2</v>
      </c>
      <c r="E19" s="22">
        <v>25.5</v>
      </c>
      <c r="F19" s="22">
        <v>88.2</v>
      </c>
      <c r="G19" s="22">
        <v>88.2</v>
      </c>
      <c r="H19" s="21">
        <v>89.2</v>
      </c>
      <c r="I19" s="22">
        <v>89.6</v>
      </c>
      <c r="J19" s="22">
        <v>89.6</v>
      </c>
      <c r="K19" s="119">
        <v>26.5</v>
      </c>
      <c r="L19" s="22">
        <v>86.644800000000004</v>
      </c>
      <c r="M19" s="22">
        <v>86.568000000000012</v>
      </c>
      <c r="N19" s="21">
        <v>88.4</v>
      </c>
      <c r="O19" s="78">
        <v>88.4</v>
      </c>
      <c r="P19" s="22">
        <v>88.4</v>
      </c>
      <c r="Q19" s="22">
        <v>25.6</v>
      </c>
      <c r="R19" s="22">
        <v>88.4</v>
      </c>
      <c r="S19" s="23">
        <v>88.4</v>
      </c>
      <c r="T19" s="24">
        <f t="shared" si="0"/>
        <v>1402.2128000000002</v>
      </c>
      <c r="V19" s="2"/>
      <c r="W19" s="18"/>
    </row>
    <row r="20" spans="1:30" ht="39.75" customHeight="1" x14ac:dyDescent="0.25">
      <c r="A20" s="156" t="s">
        <v>14</v>
      </c>
      <c r="B20" s="21">
        <v>92.763299999999987</v>
      </c>
      <c r="C20" s="78">
        <v>92.231999999999985</v>
      </c>
      <c r="D20" s="22">
        <v>91.169399999999982</v>
      </c>
      <c r="E20" s="22">
        <v>27.0519</v>
      </c>
      <c r="F20" s="22">
        <v>91.5334</v>
      </c>
      <c r="G20" s="22">
        <v>91.5334</v>
      </c>
      <c r="H20" s="21">
        <v>95.551099999999991</v>
      </c>
      <c r="I20" s="22">
        <v>93.265899999999988</v>
      </c>
      <c r="J20" s="22">
        <v>91.140699999999995</v>
      </c>
      <c r="K20" s="119">
        <v>26.667999999999999</v>
      </c>
      <c r="L20" s="22">
        <v>90.728879999999975</v>
      </c>
      <c r="M20" s="22">
        <v>90.063800000000015</v>
      </c>
      <c r="N20" s="21">
        <v>93.575800000000001</v>
      </c>
      <c r="O20" s="78">
        <v>93.045199999999994</v>
      </c>
      <c r="P20" s="22">
        <v>92.3459</v>
      </c>
      <c r="Q20" s="22">
        <v>26.566000000000003</v>
      </c>
      <c r="R20" s="22">
        <v>90.756200000000007</v>
      </c>
      <c r="S20" s="23">
        <v>89.166500000000013</v>
      </c>
      <c r="T20" s="24">
        <f t="shared" si="0"/>
        <v>1459.1573800000003</v>
      </c>
      <c r="V20" s="2"/>
      <c r="W20" s="18"/>
    </row>
    <row r="21" spans="1:30" ht="39.950000000000003" customHeight="1" x14ac:dyDescent="0.25">
      <c r="A21" s="157" t="s">
        <v>15</v>
      </c>
      <c r="B21" s="21">
        <v>92.763299999999987</v>
      </c>
      <c r="C21" s="78">
        <v>92.231999999999985</v>
      </c>
      <c r="D21" s="22">
        <v>91.169399999999982</v>
      </c>
      <c r="E21" s="22">
        <v>27.0519</v>
      </c>
      <c r="F21" s="22">
        <v>91.5334</v>
      </c>
      <c r="G21" s="22">
        <v>91.5334</v>
      </c>
      <c r="H21" s="21">
        <v>95.551099999999991</v>
      </c>
      <c r="I21" s="22">
        <v>93.265899999999988</v>
      </c>
      <c r="J21" s="22">
        <v>91.140699999999995</v>
      </c>
      <c r="K21" s="119">
        <v>26.667999999999999</v>
      </c>
      <c r="L21" s="22">
        <v>90.728879999999975</v>
      </c>
      <c r="M21" s="22">
        <v>90.063800000000015</v>
      </c>
      <c r="N21" s="21">
        <v>93.575800000000001</v>
      </c>
      <c r="O21" s="78">
        <v>93.045199999999994</v>
      </c>
      <c r="P21" s="22">
        <v>92.3459</v>
      </c>
      <c r="Q21" s="22">
        <v>26.566000000000003</v>
      </c>
      <c r="R21" s="22">
        <v>90.756200000000007</v>
      </c>
      <c r="S21" s="23">
        <v>89.166500000000013</v>
      </c>
      <c r="T21" s="24">
        <f t="shared" si="0"/>
        <v>1459.1573800000003</v>
      </c>
      <c r="V21" s="2"/>
      <c r="W21" s="18"/>
    </row>
    <row r="22" spans="1:30" ht="39.950000000000003" customHeight="1" x14ac:dyDescent="0.25">
      <c r="A22" s="156" t="s">
        <v>16</v>
      </c>
      <c r="B22" s="21">
        <v>92.763299999999987</v>
      </c>
      <c r="C22" s="78">
        <v>92.231999999999985</v>
      </c>
      <c r="D22" s="22">
        <v>91.169399999999982</v>
      </c>
      <c r="E22" s="22">
        <v>27.0519</v>
      </c>
      <c r="F22" s="22">
        <v>91.5334</v>
      </c>
      <c r="G22" s="22">
        <v>91.5334</v>
      </c>
      <c r="H22" s="21">
        <v>95.551099999999991</v>
      </c>
      <c r="I22" s="22">
        <v>93.265899999999988</v>
      </c>
      <c r="J22" s="22">
        <v>91.140699999999995</v>
      </c>
      <c r="K22" s="119">
        <v>26.667999999999999</v>
      </c>
      <c r="L22" s="22">
        <v>90.728879999999975</v>
      </c>
      <c r="M22" s="22">
        <v>90.063800000000015</v>
      </c>
      <c r="N22" s="21">
        <v>93.575800000000001</v>
      </c>
      <c r="O22" s="78">
        <v>93.045199999999994</v>
      </c>
      <c r="P22" s="22">
        <v>92.3459</v>
      </c>
      <c r="Q22" s="22">
        <v>26.566000000000003</v>
      </c>
      <c r="R22" s="22">
        <v>90.756200000000007</v>
      </c>
      <c r="S22" s="23">
        <v>89.166500000000013</v>
      </c>
      <c r="T22" s="24">
        <f t="shared" si="0"/>
        <v>1459.1573800000003</v>
      </c>
      <c r="V22" s="2"/>
      <c r="W22" s="18"/>
    </row>
    <row r="23" spans="1:30" ht="39.950000000000003" customHeight="1" x14ac:dyDescent="0.25">
      <c r="A23" s="157" t="s">
        <v>17</v>
      </c>
      <c r="B23" s="21">
        <v>92.763299999999987</v>
      </c>
      <c r="C23" s="78">
        <v>92.231999999999985</v>
      </c>
      <c r="D23" s="22">
        <v>91.169399999999982</v>
      </c>
      <c r="E23" s="22">
        <v>27.0519</v>
      </c>
      <c r="F23" s="22">
        <v>91.5334</v>
      </c>
      <c r="G23" s="22">
        <v>91.5334</v>
      </c>
      <c r="H23" s="21">
        <v>95.551099999999991</v>
      </c>
      <c r="I23" s="22">
        <v>93.265899999999988</v>
      </c>
      <c r="J23" s="22">
        <v>91.140699999999995</v>
      </c>
      <c r="K23" s="119">
        <v>26.667999999999999</v>
      </c>
      <c r="L23" s="22">
        <v>90.728879999999975</v>
      </c>
      <c r="M23" s="22">
        <v>90.063800000000015</v>
      </c>
      <c r="N23" s="21">
        <v>93.575800000000001</v>
      </c>
      <c r="O23" s="78">
        <v>93.045199999999994</v>
      </c>
      <c r="P23" s="22">
        <v>92.3459</v>
      </c>
      <c r="Q23" s="22">
        <v>26.566000000000003</v>
      </c>
      <c r="R23" s="22">
        <v>90.756200000000007</v>
      </c>
      <c r="S23" s="23">
        <v>89.166500000000013</v>
      </c>
      <c r="T23" s="24">
        <f t="shared" si="0"/>
        <v>1459.1573800000003</v>
      </c>
      <c r="V23" s="2"/>
      <c r="W23" s="18"/>
    </row>
    <row r="24" spans="1:30" ht="39.950000000000003" customHeight="1" x14ac:dyDescent="0.25">
      <c r="A24" s="156" t="s">
        <v>18</v>
      </c>
      <c r="B24" s="21">
        <v>92.763299999999987</v>
      </c>
      <c r="C24" s="78">
        <v>92.231999999999985</v>
      </c>
      <c r="D24" s="22">
        <v>91.169399999999982</v>
      </c>
      <c r="E24" s="22">
        <v>27.0519</v>
      </c>
      <c r="F24" s="22">
        <v>91.5334</v>
      </c>
      <c r="G24" s="22">
        <v>91.5334</v>
      </c>
      <c r="H24" s="21">
        <v>95.551099999999991</v>
      </c>
      <c r="I24" s="22">
        <v>93.265899999999988</v>
      </c>
      <c r="J24" s="22">
        <v>91.140699999999995</v>
      </c>
      <c r="K24" s="119">
        <v>26.667999999999999</v>
      </c>
      <c r="L24" s="22">
        <v>90.728879999999975</v>
      </c>
      <c r="M24" s="22">
        <v>90.063800000000015</v>
      </c>
      <c r="N24" s="21">
        <v>93.575800000000001</v>
      </c>
      <c r="O24" s="78">
        <v>93.045199999999994</v>
      </c>
      <c r="P24" s="22">
        <v>92.3459</v>
      </c>
      <c r="Q24" s="22">
        <v>26.566000000000003</v>
      </c>
      <c r="R24" s="22">
        <v>90.756200000000007</v>
      </c>
      <c r="S24" s="23">
        <v>89.166500000000013</v>
      </c>
      <c r="T24" s="24">
        <f t="shared" si="0"/>
        <v>1459.1573800000003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640.21649999999988</v>
      </c>
      <c r="C25" s="26">
        <f t="shared" si="1"/>
        <v>637.55999999999995</v>
      </c>
      <c r="D25" s="26">
        <f t="shared" si="1"/>
        <v>632.24699999999996</v>
      </c>
      <c r="E25" s="26">
        <f>SUM(E18:E24)</f>
        <v>186.25949999999997</v>
      </c>
      <c r="F25" s="26">
        <f t="shared" ref="F25:L25" si="2">SUM(F18:F24)</f>
        <v>634.06700000000012</v>
      </c>
      <c r="G25" s="26">
        <f t="shared" si="2"/>
        <v>634.06700000000012</v>
      </c>
      <c r="H25" s="25">
        <f t="shared" si="2"/>
        <v>656.15550000000007</v>
      </c>
      <c r="I25" s="26">
        <f t="shared" si="2"/>
        <v>645.52949999999998</v>
      </c>
      <c r="J25" s="26">
        <f>SUM(J18:J24)</f>
        <v>634.90350000000001</v>
      </c>
      <c r="K25" s="120">
        <f t="shared" ref="K25" si="3">SUM(K18:K24)</f>
        <v>186.34000000000003</v>
      </c>
      <c r="L25" s="26">
        <f t="shared" si="2"/>
        <v>626.93399999999997</v>
      </c>
      <c r="M25" s="26">
        <f>SUM(M18:M24)</f>
        <v>623.45500000000004</v>
      </c>
      <c r="N25" s="25">
        <f t="shared" ref="N25:P25" si="4">SUM(N18:N24)</f>
        <v>644.67899999999997</v>
      </c>
      <c r="O25" s="26">
        <f t="shared" si="4"/>
        <v>642.02600000000007</v>
      </c>
      <c r="P25" s="26">
        <f t="shared" si="4"/>
        <v>638.5295000000001</v>
      </c>
      <c r="Q25" s="26">
        <f>SUM(Q18:Q24)</f>
        <v>184.03000000000003</v>
      </c>
      <c r="R25" s="26">
        <f t="shared" ref="R25:S25" si="5">SUM(R18:R24)</f>
        <v>630.58100000000013</v>
      </c>
      <c r="S25" s="27">
        <f t="shared" si="5"/>
        <v>622.63250000000016</v>
      </c>
      <c r="T25" s="24">
        <f t="shared" si="0"/>
        <v>10100.212500000001</v>
      </c>
    </row>
    <row r="26" spans="1:30" s="2" customFormat="1" ht="36.75" customHeight="1" x14ac:dyDescent="0.25">
      <c r="A26" s="158" t="s">
        <v>19</v>
      </c>
      <c r="B26" s="28">
        <v>120.5</v>
      </c>
      <c r="C26" s="80">
        <v>120</v>
      </c>
      <c r="D26" s="29">
        <v>119</v>
      </c>
      <c r="E26" s="29">
        <v>121.5</v>
      </c>
      <c r="F26" s="29">
        <v>119.5</v>
      </c>
      <c r="G26" s="29">
        <v>119.5</v>
      </c>
      <c r="H26" s="28">
        <v>123.5</v>
      </c>
      <c r="I26" s="29">
        <v>121.5</v>
      </c>
      <c r="J26" s="29">
        <v>119.5</v>
      </c>
      <c r="K26" s="121">
        <v>121</v>
      </c>
      <c r="L26" s="29">
        <v>118</v>
      </c>
      <c r="M26" s="29">
        <v>117.5</v>
      </c>
      <c r="N26" s="28">
        <v>121.5</v>
      </c>
      <c r="O26" s="29">
        <v>121</v>
      </c>
      <c r="P26" s="29">
        <v>120.5</v>
      </c>
      <c r="Q26" s="29">
        <v>119.5</v>
      </c>
      <c r="R26" s="29">
        <v>119</v>
      </c>
      <c r="S26" s="30">
        <v>117.5</v>
      </c>
      <c r="T26" s="31">
        <f>+((T25/T27)/7)*1000</f>
        <v>119.91087010720521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219</v>
      </c>
      <c r="F27" s="33">
        <v>758</v>
      </c>
      <c r="G27" s="33">
        <v>758</v>
      </c>
      <c r="H27" s="32">
        <v>759</v>
      </c>
      <c r="I27" s="33">
        <v>759</v>
      </c>
      <c r="J27" s="33">
        <v>759</v>
      </c>
      <c r="K27" s="122">
        <v>220</v>
      </c>
      <c r="L27" s="33">
        <v>759</v>
      </c>
      <c r="M27" s="33">
        <v>758</v>
      </c>
      <c r="N27" s="32">
        <v>758</v>
      </c>
      <c r="O27" s="33">
        <v>758</v>
      </c>
      <c r="P27" s="33">
        <v>757</v>
      </c>
      <c r="Q27" s="33">
        <v>220</v>
      </c>
      <c r="R27" s="33">
        <v>757</v>
      </c>
      <c r="S27" s="34">
        <v>757</v>
      </c>
      <c r="T27" s="35">
        <f>SUM(B27:S27)</f>
        <v>12033</v>
      </c>
      <c r="U27" s="2">
        <f>((T25*1000)/T27)/7</f>
        <v>119.91087010720521</v>
      </c>
    </row>
    <row r="28" spans="1:30" s="2" customFormat="1" ht="33" customHeight="1" x14ac:dyDescent="0.25">
      <c r="A28" s="160" t="s">
        <v>21</v>
      </c>
      <c r="B28" s="36">
        <f>((B27*B26)*7/1000-B18-B19)/5</f>
        <v>92.763299999999987</v>
      </c>
      <c r="C28" s="37">
        <f t="shared" ref="C28:S28" si="6">((C27*C26)*7/1000-C18-C19)/5</f>
        <v>92.231999999999985</v>
      </c>
      <c r="D28" s="37">
        <f t="shared" si="6"/>
        <v>91.169399999999982</v>
      </c>
      <c r="E28" s="37">
        <f t="shared" si="6"/>
        <v>27.0519</v>
      </c>
      <c r="F28" s="37">
        <f t="shared" si="6"/>
        <v>91.5334</v>
      </c>
      <c r="G28" s="37">
        <f t="shared" si="6"/>
        <v>91.5334</v>
      </c>
      <c r="H28" s="36">
        <f t="shared" si="6"/>
        <v>95.551099999999991</v>
      </c>
      <c r="I28" s="37">
        <f t="shared" si="6"/>
        <v>93.265899999999988</v>
      </c>
      <c r="J28" s="37">
        <f t="shared" si="6"/>
        <v>91.140699999999995</v>
      </c>
      <c r="K28" s="123">
        <f t="shared" si="6"/>
        <v>26.667999999999999</v>
      </c>
      <c r="L28" s="37">
        <f t="shared" si="6"/>
        <v>90.728879999999975</v>
      </c>
      <c r="M28" s="37">
        <f t="shared" si="6"/>
        <v>90.063800000000015</v>
      </c>
      <c r="N28" s="36">
        <f t="shared" si="6"/>
        <v>93.575800000000001</v>
      </c>
      <c r="O28" s="37">
        <f t="shared" si="6"/>
        <v>93.045199999999994</v>
      </c>
      <c r="P28" s="37">
        <f t="shared" si="6"/>
        <v>92.3459</v>
      </c>
      <c r="Q28" s="37">
        <f t="shared" si="6"/>
        <v>26.566000000000003</v>
      </c>
      <c r="R28" s="37">
        <f t="shared" si="6"/>
        <v>90.756200000000007</v>
      </c>
      <c r="S28" s="38">
        <f t="shared" si="6"/>
        <v>89.166500000000013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640.2165</v>
      </c>
      <c r="C29" s="41">
        <f t="shared" si="7"/>
        <v>637.55999999999995</v>
      </c>
      <c r="D29" s="41">
        <f t="shared" si="7"/>
        <v>632.24699999999996</v>
      </c>
      <c r="E29" s="41">
        <f>((E27*E26)*7)/1000</f>
        <v>186.2595</v>
      </c>
      <c r="F29" s="41">
        <f>((F27*F26)*7)/1000</f>
        <v>634.06700000000001</v>
      </c>
      <c r="G29" s="41">
        <f t="shared" ref="G29:S29" si="8">((G27*G26)*7)/1000</f>
        <v>634.06700000000001</v>
      </c>
      <c r="H29" s="40">
        <f t="shared" si="8"/>
        <v>656.15549999999996</v>
      </c>
      <c r="I29" s="41">
        <f t="shared" si="8"/>
        <v>645.52949999999998</v>
      </c>
      <c r="J29" s="41">
        <f t="shared" si="8"/>
        <v>634.90350000000001</v>
      </c>
      <c r="K29" s="124">
        <f t="shared" si="8"/>
        <v>186.34</v>
      </c>
      <c r="L29" s="41">
        <f t="shared" si="8"/>
        <v>626.93399999999997</v>
      </c>
      <c r="M29" s="41">
        <f t="shared" si="8"/>
        <v>623.45500000000004</v>
      </c>
      <c r="N29" s="40">
        <f t="shared" si="8"/>
        <v>644.67899999999997</v>
      </c>
      <c r="O29" s="41">
        <f t="shared" si="8"/>
        <v>642.02599999999995</v>
      </c>
      <c r="P29" s="41">
        <f t="shared" si="8"/>
        <v>638.52949999999998</v>
      </c>
      <c r="Q29" s="42">
        <f t="shared" si="8"/>
        <v>184.03</v>
      </c>
      <c r="R29" s="42">
        <f t="shared" si="8"/>
        <v>630.58100000000002</v>
      </c>
      <c r="S29" s="43">
        <f t="shared" si="8"/>
        <v>622.63250000000005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120.49999999999997</v>
      </c>
      <c r="C30" s="46">
        <f t="shared" si="9"/>
        <v>120</v>
      </c>
      <c r="D30" s="46">
        <f t="shared" si="9"/>
        <v>119</v>
      </c>
      <c r="E30" s="46">
        <f>+(E25/E27)/7*1000</f>
        <v>121.49999999999999</v>
      </c>
      <c r="F30" s="46">
        <f t="shared" ref="F30:L30" si="10">+(F25/F27)/7*1000</f>
        <v>119.50000000000003</v>
      </c>
      <c r="G30" s="46">
        <f t="shared" si="10"/>
        <v>119.50000000000003</v>
      </c>
      <c r="H30" s="45">
        <f t="shared" si="10"/>
        <v>123.50000000000001</v>
      </c>
      <c r="I30" s="46">
        <f t="shared" si="10"/>
        <v>121.50000000000001</v>
      </c>
      <c r="J30" s="46">
        <f>+(J25/J27)/7*1000</f>
        <v>119.50000000000001</v>
      </c>
      <c r="K30" s="125">
        <f t="shared" ref="K30" si="11">+(K25/K27)/7*1000</f>
        <v>121.00000000000003</v>
      </c>
      <c r="L30" s="46">
        <f t="shared" si="10"/>
        <v>118</v>
      </c>
      <c r="M30" s="46">
        <f>+(M25/M27)/7*1000</f>
        <v>117.50000000000001</v>
      </c>
      <c r="N30" s="45">
        <f t="shared" ref="N30:S30" si="12">+(N25/N27)/7*1000</f>
        <v>121.49999999999999</v>
      </c>
      <c r="O30" s="46">
        <f t="shared" si="12"/>
        <v>121.00000000000001</v>
      </c>
      <c r="P30" s="46">
        <f t="shared" si="12"/>
        <v>120.50000000000003</v>
      </c>
      <c r="Q30" s="46">
        <f t="shared" si="12"/>
        <v>119.50000000000003</v>
      </c>
      <c r="R30" s="46">
        <f t="shared" si="12"/>
        <v>119.00000000000003</v>
      </c>
      <c r="S30" s="47">
        <f t="shared" si="12"/>
        <v>117.50000000000003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32"/>
      <c r="I36" s="426"/>
      <c r="J36" s="97"/>
      <c r="K36" s="52" t="s">
        <v>26</v>
      </c>
      <c r="L36" s="105"/>
      <c r="M36" s="431" t="s">
        <v>25</v>
      </c>
      <c r="N36" s="432"/>
      <c r="O36" s="432"/>
      <c r="P36" s="432"/>
      <c r="Q36" s="432"/>
      <c r="R36" s="42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75.599999999999994</v>
      </c>
      <c r="C39" s="78">
        <v>75.599999999999994</v>
      </c>
      <c r="D39" s="78">
        <v>75.599999999999994</v>
      </c>
      <c r="E39" s="78">
        <v>24.3</v>
      </c>
      <c r="F39" s="78">
        <v>75.8</v>
      </c>
      <c r="G39" s="78">
        <v>75.900000000000006</v>
      </c>
      <c r="H39" s="78"/>
      <c r="I39" s="78"/>
      <c r="J39" s="99">
        <f t="shared" ref="J39:J46" si="13">SUM(B39:I39)</f>
        <v>402.79999999999995</v>
      </c>
      <c r="K39" s="2"/>
      <c r="L39" s="89" t="s">
        <v>12</v>
      </c>
      <c r="M39" s="78">
        <v>6.8</v>
      </c>
      <c r="N39" s="78">
        <v>6.8</v>
      </c>
      <c r="O39" s="78">
        <v>6.7</v>
      </c>
      <c r="P39" s="78">
        <v>2.2000000000000002</v>
      </c>
      <c r="Q39" s="78">
        <v>6.6</v>
      </c>
      <c r="R39" s="78">
        <v>6.6</v>
      </c>
      <c r="S39" s="99">
        <f t="shared" ref="S39:S46" si="14">SUM(M39:R39)</f>
        <v>35.700000000000003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75.599999999999994</v>
      </c>
      <c r="C40" s="78">
        <v>75.599999999999994</v>
      </c>
      <c r="D40" s="78">
        <v>75.599999999999994</v>
      </c>
      <c r="E40" s="78">
        <v>24.3</v>
      </c>
      <c r="F40" s="78">
        <v>75.8</v>
      </c>
      <c r="G40" s="78">
        <v>75.900000000000006</v>
      </c>
      <c r="H40" s="78"/>
      <c r="I40" s="78"/>
      <c r="J40" s="99">
        <f t="shared" si="13"/>
        <v>402.79999999999995</v>
      </c>
      <c r="K40" s="2"/>
      <c r="L40" s="90" t="s">
        <v>13</v>
      </c>
      <c r="M40" s="78">
        <v>6.8</v>
      </c>
      <c r="N40" s="78">
        <v>6.8</v>
      </c>
      <c r="O40" s="78">
        <v>6.7</v>
      </c>
      <c r="P40" s="78">
        <v>2.2000000000000002</v>
      </c>
      <c r="Q40" s="78">
        <v>6.6</v>
      </c>
      <c r="R40" s="78">
        <v>6.6</v>
      </c>
      <c r="S40" s="99">
        <f t="shared" si="14"/>
        <v>35.700000000000003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79.055199999999985</v>
      </c>
      <c r="C41" s="22">
        <v>78.112999999999985</v>
      </c>
      <c r="D41" s="78">
        <v>77.641899999999993</v>
      </c>
      <c r="E41" s="78">
        <v>26.265599999999996</v>
      </c>
      <c r="F41" s="78">
        <v>78.827499999999986</v>
      </c>
      <c r="G41" s="22">
        <v>78.787499999999994</v>
      </c>
      <c r="H41" s="22"/>
      <c r="I41" s="22"/>
      <c r="J41" s="99">
        <f t="shared" si="13"/>
        <v>418.69069999999988</v>
      </c>
      <c r="K41" s="2"/>
      <c r="L41" s="89" t="s">
        <v>14</v>
      </c>
      <c r="M41" s="78">
        <v>7.1</v>
      </c>
      <c r="N41" s="78">
        <v>6.7</v>
      </c>
      <c r="O41" s="78">
        <v>6.9</v>
      </c>
      <c r="P41" s="78">
        <v>2.2000000000000002</v>
      </c>
      <c r="Q41" s="78">
        <v>7.1</v>
      </c>
      <c r="R41" s="78">
        <v>7.1</v>
      </c>
      <c r="S41" s="99">
        <f t="shared" si="14"/>
        <v>37.1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79.055199999999985</v>
      </c>
      <c r="C42" s="22">
        <v>78.112999999999985</v>
      </c>
      <c r="D42" s="22">
        <v>77.641899999999993</v>
      </c>
      <c r="E42" s="22">
        <v>26.265599999999996</v>
      </c>
      <c r="F42" s="22">
        <v>78.827499999999986</v>
      </c>
      <c r="G42" s="22">
        <v>78.787499999999994</v>
      </c>
      <c r="H42" s="22"/>
      <c r="I42" s="22"/>
      <c r="J42" s="99">
        <f t="shared" si="13"/>
        <v>418.69069999999988</v>
      </c>
      <c r="K42" s="2"/>
      <c r="L42" s="90" t="s">
        <v>15</v>
      </c>
      <c r="M42" s="78">
        <v>7.1</v>
      </c>
      <c r="N42" s="78">
        <v>6.7</v>
      </c>
      <c r="O42" s="78">
        <v>6.9</v>
      </c>
      <c r="P42" s="78">
        <v>2.2000000000000002</v>
      </c>
      <c r="Q42" s="78">
        <v>7.1</v>
      </c>
      <c r="R42" s="78">
        <v>7.2</v>
      </c>
      <c r="S42" s="99">
        <f t="shared" si="14"/>
        <v>37.200000000000003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79.055199999999985</v>
      </c>
      <c r="C43" s="22">
        <v>78.112999999999985</v>
      </c>
      <c r="D43" s="22">
        <v>77.641899999999993</v>
      </c>
      <c r="E43" s="22">
        <v>26.265599999999996</v>
      </c>
      <c r="F43" s="22">
        <v>78.827499999999986</v>
      </c>
      <c r="G43" s="22">
        <v>78.787499999999994</v>
      </c>
      <c r="H43" s="22"/>
      <c r="I43" s="22"/>
      <c r="J43" s="99">
        <f t="shared" si="13"/>
        <v>418.69069999999988</v>
      </c>
      <c r="K43" s="2"/>
      <c r="L43" s="89" t="s">
        <v>16</v>
      </c>
      <c r="M43" s="78">
        <v>7.1</v>
      </c>
      <c r="N43" s="78">
        <v>6.8</v>
      </c>
      <c r="O43" s="78">
        <v>7</v>
      </c>
      <c r="P43" s="78">
        <v>2.2000000000000002</v>
      </c>
      <c r="Q43" s="78">
        <v>7.1</v>
      </c>
      <c r="R43" s="78">
        <v>7.2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79.055199999999985</v>
      </c>
      <c r="C44" s="78">
        <v>78.112999999999985</v>
      </c>
      <c r="D44" s="78">
        <v>77.641899999999993</v>
      </c>
      <c r="E44" s="78">
        <v>26.265599999999996</v>
      </c>
      <c r="F44" s="78">
        <v>78.827499999999986</v>
      </c>
      <c r="G44" s="78">
        <v>78.787499999999994</v>
      </c>
      <c r="H44" s="78"/>
      <c r="I44" s="78"/>
      <c r="J44" s="99">
        <f t="shared" si="13"/>
        <v>418.69069999999988</v>
      </c>
      <c r="K44" s="2"/>
      <c r="L44" s="90" t="s">
        <v>17</v>
      </c>
      <c r="M44" s="78">
        <v>7.1</v>
      </c>
      <c r="N44" s="78">
        <v>6.8</v>
      </c>
      <c r="O44" s="78">
        <v>7</v>
      </c>
      <c r="P44" s="78">
        <v>2.2000000000000002</v>
      </c>
      <c r="Q44" s="78">
        <v>7.1</v>
      </c>
      <c r="R44" s="78">
        <v>7.2</v>
      </c>
      <c r="S44" s="99">
        <f t="shared" si="14"/>
        <v>37.4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79.055199999999985</v>
      </c>
      <c r="C45" s="78">
        <v>78.112999999999985</v>
      </c>
      <c r="D45" s="78">
        <v>77.641899999999993</v>
      </c>
      <c r="E45" s="78">
        <v>26.265599999999996</v>
      </c>
      <c r="F45" s="78">
        <v>78.827499999999986</v>
      </c>
      <c r="G45" s="78">
        <v>78.787499999999994</v>
      </c>
      <c r="H45" s="78"/>
      <c r="I45" s="78"/>
      <c r="J45" s="99">
        <f t="shared" si="13"/>
        <v>418.69069999999988</v>
      </c>
      <c r="K45" s="2"/>
      <c r="L45" s="89" t="s">
        <v>18</v>
      </c>
      <c r="M45" s="78">
        <v>7.1</v>
      </c>
      <c r="N45" s="78">
        <v>6.8</v>
      </c>
      <c r="O45" s="78">
        <v>7</v>
      </c>
      <c r="P45" s="78">
        <v>2.2999999999999998</v>
      </c>
      <c r="Q45" s="78">
        <v>7.1</v>
      </c>
      <c r="R45" s="78">
        <v>7.2</v>
      </c>
      <c r="S45" s="99">
        <f t="shared" si="14"/>
        <v>37.5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546.476</v>
      </c>
      <c r="C46" s="26">
        <f t="shared" si="15"/>
        <v>541.76499999999999</v>
      </c>
      <c r="D46" s="26">
        <f t="shared" si="15"/>
        <v>539.40949999999987</v>
      </c>
      <c r="E46" s="26">
        <f t="shared" si="15"/>
        <v>179.928</v>
      </c>
      <c r="F46" s="26">
        <f t="shared" si="15"/>
        <v>545.73749999999995</v>
      </c>
      <c r="G46" s="26">
        <f t="shared" si="15"/>
        <v>545.73750000000007</v>
      </c>
      <c r="H46" s="26">
        <f t="shared" si="15"/>
        <v>0</v>
      </c>
      <c r="I46" s="26">
        <f t="shared" si="15"/>
        <v>0</v>
      </c>
      <c r="J46" s="99">
        <f t="shared" si="13"/>
        <v>2899.0535</v>
      </c>
      <c r="L46" s="76" t="s">
        <v>10</v>
      </c>
      <c r="M46" s="79">
        <f t="shared" ref="M46:R46" si="16">SUM(M39:M45)</f>
        <v>49.1</v>
      </c>
      <c r="N46" s="26">
        <f t="shared" si="16"/>
        <v>47.399999999999991</v>
      </c>
      <c r="O46" s="26">
        <f t="shared" si="16"/>
        <v>48.2</v>
      </c>
      <c r="P46" s="26">
        <f t="shared" si="16"/>
        <v>15.5</v>
      </c>
      <c r="Q46" s="26">
        <f t="shared" si="16"/>
        <v>48.7</v>
      </c>
      <c r="R46" s="26">
        <f t="shared" si="16"/>
        <v>49.1</v>
      </c>
      <c r="S46" s="99">
        <f t="shared" si="14"/>
        <v>258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116</v>
      </c>
      <c r="C47" s="29">
        <v>115</v>
      </c>
      <c r="D47" s="29">
        <v>114.5</v>
      </c>
      <c r="E47" s="29">
        <v>119</v>
      </c>
      <c r="F47" s="29">
        <v>115.5</v>
      </c>
      <c r="G47" s="29">
        <v>115.5</v>
      </c>
      <c r="H47" s="29"/>
      <c r="I47" s="29"/>
      <c r="J47" s="100">
        <f>+((J46/J48)/7)*1000</f>
        <v>115.52315202231522</v>
      </c>
      <c r="L47" s="108" t="s">
        <v>19</v>
      </c>
      <c r="M47" s="80">
        <v>123</v>
      </c>
      <c r="N47" s="29">
        <v>123</v>
      </c>
      <c r="O47" s="29">
        <v>123</v>
      </c>
      <c r="P47" s="29">
        <v>123</v>
      </c>
      <c r="Q47" s="29">
        <v>122</v>
      </c>
      <c r="R47" s="29">
        <v>123</v>
      </c>
      <c r="S47" s="100">
        <f>+((S46/S48)/7)*1000</f>
        <v>122.85714285714286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216</v>
      </c>
      <c r="F48" s="33">
        <v>675</v>
      </c>
      <c r="G48" s="33">
        <v>675</v>
      </c>
      <c r="H48" s="33"/>
      <c r="I48" s="33"/>
      <c r="J48" s="101">
        <f>SUM(B48:I48)</f>
        <v>3585</v>
      </c>
      <c r="K48" s="63"/>
      <c r="L48" s="92" t="s">
        <v>20</v>
      </c>
      <c r="M48" s="104">
        <v>57</v>
      </c>
      <c r="N48" s="64">
        <v>55</v>
      </c>
      <c r="O48" s="64">
        <v>56</v>
      </c>
      <c r="P48" s="64">
        <v>18</v>
      </c>
      <c r="Q48" s="64">
        <v>57</v>
      </c>
      <c r="R48" s="64">
        <v>57</v>
      </c>
      <c r="S48" s="110">
        <f>SUM(M48:R48)</f>
        <v>300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79.055199999999985</v>
      </c>
      <c r="C49" s="37">
        <f t="shared" si="17"/>
        <v>78.112999999999985</v>
      </c>
      <c r="D49" s="37">
        <f t="shared" si="17"/>
        <v>77.641899999999993</v>
      </c>
      <c r="E49" s="37">
        <f t="shared" si="17"/>
        <v>26.265599999999996</v>
      </c>
      <c r="F49" s="37">
        <f t="shared" si="17"/>
        <v>78.827499999999986</v>
      </c>
      <c r="G49" s="37">
        <f t="shared" si="17"/>
        <v>78.787499999999994</v>
      </c>
      <c r="H49" s="37">
        <f t="shared" si="17"/>
        <v>0</v>
      </c>
      <c r="I49" s="37">
        <f t="shared" si="17"/>
        <v>0</v>
      </c>
      <c r="J49" s="102">
        <f>((J46*1000)/J48)/7</f>
        <v>115.5231520223152</v>
      </c>
      <c r="L49" s="93" t="s">
        <v>21</v>
      </c>
      <c r="M49" s="82">
        <f t="shared" ref="M49:R49" si="18">((M48*M47)*7/1000-M39-M40)/5</f>
        <v>7.0954000000000006</v>
      </c>
      <c r="N49" s="37">
        <f t="shared" si="18"/>
        <v>6.7510000000000003</v>
      </c>
      <c r="O49" s="37">
        <f t="shared" si="18"/>
        <v>6.9631999999999987</v>
      </c>
      <c r="P49" s="37">
        <f t="shared" si="18"/>
        <v>2.2195999999999998</v>
      </c>
      <c r="Q49" s="37">
        <f t="shared" si="18"/>
        <v>7.0955999999999992</v>
      </c>
      <c r="R49" s="37">
        <f t="shared" si="18"/>
        <v>7.1753999999999989</v>
      </c>
      <c r="S49" s="111">
        <f>((S46*1000)/S48)/7</f>
        <v>122.85714285714286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546.476</v>
      </c>
      <c r="C50" s="41">
        <f t="shared" si="19"/>
        <v>541.76499999999999</v>
      </c>
      <c r="D50" s="41">
        <f t="shared" si="19"/>
        <v>539.40949999999998</v>
      </c>
      <c r="E50" s="41">
        <f t="shared" si="19"/>
        <v>179.928</v>
      </c>
      <c r="F50" s="41">
        <f t="shared" si="19"/>
        <v>545.73749999999995</v>
      </c>
      <c r="G50" s="41">
        <f t="shared" si="19"/>
        <v>545.73749999999995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49.076999999999998</v>
      </c>
      <c r="N50" s="41">
        <f t="shared" si="20"/>
        <v>47.354999999999997</v>
      </c>
      <c r="O50" s="41">
        <f t="shared" si="20"/>
        <v>48.216000000000001</v>
      </c>
      <c r="P50" s="41">
        <f t="shared" si="20"/>
        <v>15.497999999999999</v>
      </c>
      <c r="Q50" s="41">
        <f t="shared" si="20"/>
        <v>48.677999999999997</v>
      </c>
      <c r="R50" s="41">
        <f t="shared" si="20"/>
        <v>49.076999999999998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115.99999999999999</v>
      </c>
      <c r="C51" s="46">
        <f t="shared" si="21"/>
        <v>114.99999999999999</v>
      </c>
      <c r="D51" s="46">
        <f t="shared" si="21"/>
        <v>114.49999999999996</v>
      </c>
      <c r="E51" s="46">
        <f t="shared" si="21"/>
        <v>119</v>
      </c>
      <c r="F51" s="46">
        <f t="shared" si="21"/>
        <v>115.49999999999997</v>
      </c>
      <c r="G51" s="46">
        <f t="shared" si="21"/>
        <v>115.50000000000001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123.05764411027569</v>
      </c>
      <c r="N51" s="46">
        <f t="shared" si="22"/>
        <v>123.1168831168831</v>
      </c>
      <c r="O51" s="46">
        <f t="shared" si="22"/>
        <v>122.9591836734694</v>
      </c>
      <c r="P51" s="46">
        <f t="shared" si="22"/>
        <v>123.01587301587303</v>
      </c>
      <c r="Q51" s="46">
        <f t="shared" si="22"/>
        <v>122.05513784461154</v>
      </c>
      <c r="R51" s="46">
        <f t="shared" si="22"/>
        <v>123.05764411027569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6" t="s">
        <v>8</v>
      </c>
      <c r="C55" s="447"/>
      <c r="D55" s="447"/>
      <c r="E55" s="447"/>
      <c r="F55" s="447"/>
      <c r="G55" s="448"/>
      <c r="H55" s="446" t="s">
        <v>51</v>
      </c>
      <c r="I55" s="447"/>
      <c r="J55" s="447"/>
      <c r="K55" s="447"/>
      <c r="L55" s="447"/>
      <c r="M55" s="448"/>
      <c r="N55" s="447" t="s">
        <v>50</v>
      </c>
      <c r="O55" s="447"/>
      <c r="P55" s="447"/>
      <c r="Q55" s="447"/>
      <c r="R55" s="447"/>
      <c r="S55" s="44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8.1999999999999993</v>
      </c>
      <c r="C58" s="78">
        <v>8.1999999999999993</v>
      </c>
      <c r="D58" s="78">
        <v>8.1</v>
      </c>
      <c r="E58" s="78">
        <v>2.1</v>
      </c>
      <c r="F58" s="78">
        <v>8.1</v>
      </c>
      <c r="G58" s="78">
        <v>8</v>
      </c>
      <c r="H58" s="21">
        <v>8.1</v>
      </c>
      <c r="I58" s="78">
        <v>8.1</v>
      </c>
      <c r="J58" s="78">
        <v>8</v>
      </c>
      <c r="K58" s="78">
        <v>2.1</v>
      </c>
      <c r="L58" s="78">
        <v>8</v>
      </c>
      <c r="M58" s="78">
        <v>8</v>
      </c>
      <c r="N58" s="21">
        <v>8.1999999999999993</v>
      </c>
      <c r="O58" s="78">
        <v>8.1999999999999993</v>
      </c>
      <c r="P58" s="78">
        <v>8.1</v>
      </c>
      <c r="Q58" s="78">
        <v>2.1</v>
      </c>
      <c r="R58" s="78">
        <v>8</v>
      </c>
      <c r="S58" s="182">
        <v>8</v>
      </c>
      <c r="T58" s="24">
        <f t="shared" ref="T58:T65" si="23">SUM(B58:S58)</f>
        <v>127.6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8.1999999999999993</v>
      </c>
      <c r="C59" s="78">
        <v>8.1999999999999993</v>
      </c>
      <c r="D59" s="78">
        <v>8.1</v>
      </c>
      <c r="E59" s="78">
        <v>2.1</v>
      </c>
      <c r="F59" s="78">
        <v>8.1</v>
      </c>
      <c r="G59" s="78">
        <v>8</v>
      </c>
      <c r="H59" s="21">
        <v>8.1</v>
      </c>
      <c r="I59" s="78">
        <v>8.1</v>
      </c>
      <c r="J59" s="78">
        <v>8</v>
      </c>
      <c r="K59" s="78">
        <v>2.1</v>
      </c>
      <c r="L59" s="78">
        <v>8</v>
      </c>
      <c r="M59" s="78">
        <v>8</v>
      </c>
      <c r="N59" s="21">
        <v>8.1999999999999993</v>
      </c>
      <c r="O59" s="78">
        <v>8.1999999999999993</v>
      </c>
      <c r="P59" s="78">
        <v>8.1</v>
      </c>
      <c r="Q59" s="78">
        <v>2.1</v>
      </c>
      <c r="R59" s="78">
        <v>8</v>
      </c>
      <c r="S59" s="182">
        <v>8</v>
      </c>
      <c r="T59" s="24">
        <f t="shared" si="23"/>
        <v>127.6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8.4</v>
      </c>
      <c r="C60" s="78">
        <v>8.4</v>
      </c>
      <c r="D60" s="78">
        <v>8.4</v>
      </c>
      <c r="E60" s="78">
        <v>2</v>
      </c>
      <c r="F60" s="78">
        <v>8.4</v>
      </c>
      <c r="G60" s="182">
        <v>8.3000000000000007</v>
      </c>
      <c r="H60" s="21">
        <v>8.4</v>
      </c>
      <c r="I60" s="78">
        <v>8.4</v>
      </c>
      <c r="J60" s="78">
        <v>8.3000000000000007</v>
      </c>
      <c r="K60" s="78">
        <v>2</v>
      </c>
      <c r="L60" s="78">
        <v>8.3000000000000007</v>
      </c>
      <c r="M60" s="182">
        <v>8.3000000000000007</v>
      </c>
      <c r="N60" s="21">
        <v>8.4</v>
      </c>
      <c r="O60" s="78">
        <v>8.4</v>
      </c>
      <c r="P60" s="78">
        <v>8.4</v>
      </c>
      <c r="Q60" s="78">
        <v>2</v>
      </c>
      <c r="R60" s="78">
        <v>8.3000000000000007</v>
      </c>
      <c r="S60" s="182">
        <v>8.3000000000000007</v>
      </c>
      <c r="T60" s="24">
        <f t="shared" si="23"/>
        <v>131.4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8.4</v>
      </c>
      <c r="C61" s="78">
        <v>8.4</v>
      </c>
      <c r="D61" s="78">
        <v>8.4</v>
      </c>
      <c r="E61" s="78">
        <v>2</v>
      </c>
      <c r="F61" s="78">
        <v>8.4</v>
      </c>
      <c r="G61" s="182">
        <v>8.3000000000000007</v>
      </c>
      <c r="H61" s="21">
        <v>8.4</v>
      </c>
      <c r="I61" s="78">
        <v>8.4</v>
      </c>
      <c r="J61" s="78">
        <v>8.3000000000000007</v>
      </c>
      <c r="K61" s="78">
        <v>2</v>
      </c>
      <c r="L61" s="78">
        <v>8.3000000000000007</v>
      </c>
      <c r="M61" s="182">
        <v>8.3000000000000007</v>
      </c>
      <c r="N61" s="21">
        <v>8.4</v>
      </c>
      <c r="O61" s="78">
        <v>8.4</v>
      </c>
      <c r="P61" s="78">
        <v>8.4</v>
      </c>
      <c r="Q61" s="78">
        <v>2</v>
      </c>
      <c r="R61" s="78">
        <v>8.3000000000000007</v>
      </c>
      <c r="S61" s="182">
        <v>8.3000000000000007</v>
      </c>
      <c r="T61" s="24">
        <f t="shared" si="23"/>
        <v>131.4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8.5</v>
      </c>
      <c r="C62" s="78">
        <v>8.5</v>
      </c>
      <c r="D62" s="78">
        <v>8.4</v>
      </c>
      <c r="E62" s="78">
        <v>2</v>
      </c>
      <c r="F62" s="78">
        <v>8.4</v>
      </c>
      <c r="G62" s="182">
        <v>8.3000000000000007</v>
      </c>
      <c r="H62" s="21">
        <v>8.4</v>
      </c>
      <c r="I62" s="78">
        <v>8.4</v>
      </c>
      <c r="J62" s="78">
        <v>8.3000000000000007</v>
      </c>
      <c r="K62" s="78">
        <v>2</v>
      </c>
      <c r="L62" s="78">
        <v>8.3000000000000007</v>
      </c>
      <c r="M62" s="182">
        <v>8.3000000000000007</v>
      </c>
      <c r="N62" s="21">
        <v>8.5</v>
      </c>
      <c r="O62" s="78">
        <v>8.5</v>
      </c>
      <c r="P62" s="78">
        <v>8.4</v>
      </c>
      <c r="Q62" s="78">
        <v>2</v>
      </c>
      <c r="R62" s="78">
        <v>8.4</v>
      </c>
      <c r="S62" s="182">
        <v>8.3000000000000007</v>
      </c>
      <c r="T62" s="24">
        <f t="shared" si="23"/>
        <v>131.9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8.5</v>
      </c>
      <c r="C63" s="78">
        <v>8.5</v>
      </c>
      <c r="D63" s="78">
        <v>8.4</v>
      </c>
      <c r="E63" s="78">
        <v>2.1</v>
      </c>
      <c r="F63" s="78">
        <v>8.4</v>
      </c>
      <c r="G63" s="182">
        <v>8.3000000000000007</v>
      </c>
      <c r="H63" s="21">
        <v>8.4</v>
      </c>
      <c r="I63" s="78">
        <v>8.4</v>
      </c>
      <c r="J63" s="78">
        <v>8.3000000000000007</v>
      </c>
      <c r="K63" s="78">
        <v>2.1</v>
      </c>
      <c r="L63" s="78">
        <v>8.3000000000000007</v>
      </c>
      <c r="M63" s="182">
        <v>8.3000000000000007</v>
      </c>
      <c r="N63" s="21">
        <v>8.5</v>
      </c>
      <c r="O63" s="78">
        <v>8.5</v>
      </c>
      <c r="P63" s="78">
        <v>8.4</v>
      </c>
      <c r="Q63" s="78">
        <v>2.1</v>
      </c>
      <c r="R63" s="78">
        <v>8.4</v>
      </c>
      <c r="S63" s="182">
        <v>8.3000000000000007</v>
      </c>
      <c r="T63" s="24">
        <f t="shared" si="23"/>
        <v>132.19999999999999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8.5</v>
      </c>
      <c r="C64" s="78">
        <v>8.5</v>
      </c>
      <c r="D64" s="78">
        <v>8.4</v>
      </c>
      <c r="E64" s="78">
        <v>2.1</v>
      </c>
      <c r="F64" s="78">
        <v>8.4</v>
      </c>
      <c r="G64" s="182">
        <v>8.3000000000000007</v>
      </c>
      <c r="H64" s="21">
        <v>8.4</v>
      </c>
      <c r="I64" s="78">
        <v>8.4</v>
      </c>
      <c r="J64" s="78">
        <v>8.3000000000000007</v>
      </c>
      <c r="K64" s="78">
        <v>2.1</v>
      </c>
      <c r="L64" s="78">
        <v>8.3000000000000007</v>
      </c>
      <c r="M64" s="182">
        <v>8.3000000000000007</v>
      </c>
      <c r="N64" s="21">
        <v>8.5</v>
      </c>
      <c r="O64" s="78">
        <v>8.5</v>
      </c>
      <c r="P64" s="78">
        <v>8.4</v>
      </c>
      <c r="Q64" s="78">
        <v>2.1</v>
      </c>
      <c r="R64" s="78">
        <v>8.4</v>
      </c>
      <c r="S64" s="182">
        <v>8.3000000000000007</v>
      </c>
      <c r="T64" s="24">
        <f t="shared" si="23"/>
        <v>132.19999999999999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58.699999999999996</v>
      </c>
      <c r="C65" s="79">
        <f t="shared" ref="C65:R65" si="24">SUM(C58:C64)</f>
        <v>58.699999999999996</v>
      </c>
      <c r="D65" s="79">
        <f t="shared" si="24"/>
        <v>58.199999999999996</v>
      </c>
      <c r="E65" s="79">
        <f t="shared" si="24"/>
        <v>14.399999999999999</v>
      </c>
      <c r="F65" s="79">
        <f t="shared" si="24"/>
        <v>58.199999999999996</v>
      </c>
      <c r="G65" s="183">
        <f t="shared" si="24"/>
        <v>57.5</v>
      </c>
      <c r="H65" s="25">
        <f t="shared" si="24"/>
        <v>58.199999999999996</v>
      </c>
      <c r="I65" s="79">
        <f t="shared" si="24"/>
        <v>58.199999999999996</v>
      </c>
      <c r="J65" s="79">
        <f t="shared" si="24"/>
        <v>57.5</v>
      </c>
      <c r="K65" s="79">
        <f t="shared" si="24"/>
        <v>14.399999999999999</v>
      </c>
      <c r="L65" s="79">
        <f t="shared" si="24"/>
        <v>57.5</v>
      </c>
      <c r="M65" s="183">
        <f t="shared" si="24"/>
        <v>57.5</v>
      </c>
      <c r="N65" s="25">
        <f t="shared" si="24"/>
        <v>58.699999999999996</v>
      </c>
      <c r="O65" s="79">
        <f t="shared" si="24"/>
        <v>58.699999999999996</v>
      </c>
      <c r="P65" s="79">
        <f t="shared" si="24"/>
        <v>58.199999999999996</v>
      </c>
      <c r="Q65" s="79">
        <f t="shared" si="24"/>
        <v>14.399999999999999</v>
      </c>
      <c r="R65" s="79">
        <f t="shared" si="24"/>
        <v>57.8</v>
      </c>
      <c r="S65" s="27">
        <f>SUM(S58:S64)</f>
        <v>57.5</v>
      </c>
      <c r="T65" s="24">
        <f t="shared" si="23"/>
        <v>914.30000000000007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129</v>
      </c>
      <c r="C66" s="80">
        <v>129</v>
      </c>
      <c r="D66" s="80">
        <v>128</v>
      </c>
      <c r="E66" s="80">
        <v>129</v>
      </c>
      <c r="F66" s="80">
        <v>128</v>
      </c>
      <c r="G66" s="184">
        <v>126.5</v>
      </c>
      <c r="H66" s="28">
        <v>128</v>
      </c>
      <c r="I66" s="80">
        <v>128</v>
      </c>
      <c r="J66" s="80">
        <v>126.5</v>
      </c>
      <c r="K66" s="80">
        <v>129</v>
      </c>
      <c r="L66" s="80">
        <v>126.5</v>
      </c>
      <c r="M66" s="184">
        <v>126.5</v>
      </c>
      <c r="N66" s="28">
        <v>129</v>
      </c>
      <c r="O66" s="80">
        <v>129</v>
      </c>
      <c r="P66" s="80">
        <v>128</v>
      </c>
      <c r="Q66" s="80">
        <v>129</v>
      </c>
      <c r="R66" s="80">
        <v>127</v>
      </c>
      <c r="S66" s="30">
        <v>126.5</v>
      </c>
      <c r="T66" s="303">
        <f>+((T65/T67)/7)*1000</f>
        <v>127.6776986454406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8.4589999999999996</v>
      </c>
      <c r="C68" s="82">
        <f t="shared" ref="C68:S68" si="25">((C67*C66)*7/1000-C58-C59)/5</f>
        <v>8.4589999999999996</v>
      </c>
      <c r="D68" s="82">
        <f t="shared" si="25"/>
        <v>8.4079999999999995</v>
      </c>
      <c r="E68" s="82">
        <f t="shared" si="25"/>
        <v>2.0496000000000003</v>
      </c>
      <c r="F68" s="82">
        <f t="shared" si="25"/>
        <v>8.4079999999999995</v>
      </c>
      <c r="G68" s="186">
        <f t="shared" si="25"/>
        <v>8.3114999999999988</v>
      </c>
      <c r="H68" s="36">
        <f t="shared" si="25"/>
        <v>8.4079999999999995</v>
      </c>
      <c r="I68" s="82">
        <f t="shared" si="25"/>
        <v>8.4079999999999995</v>
      </c>
      <c r="J68" s="82">
        <f t="shared" si="25"/>
        <v>8.3114999999999988</v>
      </c>
      <c r="K68" s="82">
        <f t="shared" si="25"/>
        <v>2.0496000000000003</v>
      </c>
      <c r="L68" s="82">
        <f t="shared" si="25"/>
        <v>8.3114999999999988</v>
      </c>
      <c r="M68" s="186">
        <f t="shared" si="25"/>
        <v>8.3114999999999988</v>
      </c>
      <c r="N68" s="36">
        <f t="shared" si="25"/>
        <v>8.4589999999999996</v>
      </c>
      <c r="O68" s="82">
        <f t="shared" si="25"/>
        <v>8.4589999999999996</v>
      </c>
      <c r="P68" s="82">
        <f t="shared" si="25"/>
        <v>8.4079999999999995</v>
      </c>
      <c r="Q68" s="82">
        <f t="shared" si="25"/>
        <v>2.0496000000000003</v>
      </c>
      <c r="R68" s="82">
        <f t="shared" si="25"/>
        <v>8.3569999999999993</v>
      </c>
      <c r="S68" s="38">
        <f t="shared" si="25"/>
        <v>8.3114999999999988</v>
      </c>
      <c r="T68" s="305">
        <f>((T65*1000)/T67)/7</f>
        <v>127.6776986454406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58.695</v>
      </c>
      <c r="C69" s="83">
        <f t="shared" ref="C69:R69" si="26">((C67*C66)*7)/1000</f>
        <v>58.695</v>
      </c>
      <c r="D69" s="83">
        <f t="shared" si="26"/>
        <v>58.24</v>
      </c>
      <c r="E69" s="83">
        <f t="shared" si="26"/>
        <v>14.448</v>
      </c>
      <c r="F69" s="83">
        <f t="shared" si="26"/>
        <v>58.24</v>
      </c>
      <c r="G69" s="306">
        <f t="shared" si="26"/>
        <v>57.557499999999997</v>
      </c>
      <c r="H69" s="40">
        <f t="shared" si="26"/>
        <v>58.24</v>
      </c>
      <c r="I69" s="83">
        <f t="shared" si="26"/>
        <v>58.24</v>
      </c>
      <c r="J69" s="83">
        <f t="shared" si="26"/>
        <v>57.557499999999997</v>
      </c>
      <c r="K69" s="83">
        <f t="shared" si="26"/>
        <v>14.448</v>
      </c>
      <c r="L69" s="83">
        <f t="shared" si="26"/>
        <v>57.557499999999997</v>
      </c>
      <c r="M69" s="306">
        <f t="shared" si="26"/>
        <v>57.557499999999997</v>
      </c>
      <c r="N69" s="40">
        <f t="shared" si="26"/>
        <v>58.695</v>
      </c>
      <c r="O69" s="83">
        <f t="shared" si="26"/>
        <v>58.695</v>
      </c>
      <c r="P69" s="83">
        <f t="shared" si="26"/>
        <v>58.24</v>
      </c>
      <c r="Q69" s="83">
        <f t="shared" si="26"/>
        <v>14.448</v>
      </c>
      <c r="R69" s="83">
        <f t="shared" si="26"/>
        <v>57.784999999999997</v>
      </c>
      <c r="S69" s="85">
        <f>((S67*S66)*7)/1000</f>
        <v>57.557499999999997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129.01098901098902</v>
      </c>
      <c r="C70" s="84">
        <f t="shared" ref="C70:R70" si="27">+(C65/C67)/7*1000</f>
        <v>129.01098901098902</v>
      </c>
      <c r="D70" s="84">
        <f t="shared" si="27"/>
        <v>127.91208791208791</v>
      </c>
      <c r="E70" s="84">
        <f t="shared" si="27"/>
        <v>128.57142857142856</v>
      </c>
      <c r="F70" s="84">
        <f t="shared" si="27"/>
        <v>127.91208791208791</v>
      </c>
      <c r="G70" s="188">
        <f t="shared" si="27"/>
        <v>126.37362637362637</v>
      </c>
      <c r="H70" s="45">
        <f t="shared" si="27"/>
        <v>127.91208791208791</v>
      </c>
      <c r="I70" s="84">
        <f t="shared" si="27"/>
        <v>127.91208791208791</v>
      </c>
      <c r="J70" s="84">
        <f t="shared" si="27"/>
        <v>126.37362637362637</v>
      </c>
      <c r="K70" s="84">
        <f t="shared" si="27"/>
        <v>128.57142857142856</v>
      </c>
      <c r="L70" s="84">
        <f t="shared" si="27"/>
        <v>126.37362637362637</v>
      </c>
      <c r="M70" s="188">
        <f t="shared" si="27"/>
        <v>126.37362637362637</v>
      </c>
      <c r="N70" s="45">
        <f t="shared" si="27"/>
        <v>129.01098901098902</v>
      </c>
      <c r="O70" s="84">
        <f t="shared" si="27"/>
        <v>129.01098901098902</v>
      </c>
      <c r="P70" s="84">
        <f t="shared" si="27"/>
        <v>127.91208791208791</v>
      </c>
      <c r="Q70" s="84">
        <f t="shared" si="27"/>
        <v>128.57142857142856</v>
      </c>
      <c r="R70" s="84">
        <f t="shared" si="27"/>
        <v>127.03296703296701</v>
      </c>
      <c r="S70" s="47">
        <f>+(S65/S67)/7*1000</f>
        <v>126.37362637362637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N15:S15"/>
    <mergeCell ref="B15:G15"/>
    <mergeCell ref="H15:M15"/>
  </mergeCells>
  <pageMargins left="0.7" right="0.7" top="0.75" bottom="0.75" header="0.3" footer="0.3"/>
  <pageSetup paperSize="9" scale="16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S48" sqref="S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29"/>
      <c r="X3" s="329"/>
      <c r="Y3" s="2"/>
      <c r="Z3" s="2"/>
      <c r="AA3" s="2"/>
      <c r="AB3" s="2"/>
      <c r="AC3" s="2"/>
      <c r="AD3" s="32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9" t="s">
        <v>1</v>
      </c>
      <c r="B9" s="329"/>
      <c r="C9" s="329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9"/>
      <c r="B10" s="329"/>
      <c r="C10" s="32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9" t="s">
        <v>4</v>
      </c>
      <c r="B11" s="329"/>
      <c r="C11" s="329"/>
      <c r="D11" s="1"/>
      <c r="E11" s="330">
        <v>3</v>
      </c>
      <c r="F11" s="1"/>
      <c r="G11" s="1"/>
      <c r="H11" s="1"/>
      <c r="I11" s="1"/>
      <c r="J11" s="1"/>
      <c r="K11" s="425" t="s">
        <v>80</v>
      </c>
      <c r="L11" s="425"/>
      <c r="M11" s="331"/>
      <c r="N11" s="33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9"/>
      <c r="B12" s="329"/>
      <c r="C12" s="329"/>
      <c r="D12" s="1"/>
      <c r="E12" s="5"/>
      <c r="F12" s="1"/>
      <c r="G12" s="1"/>
      <c r="H12" s="1"/>
      <c r="I12" s="1"/>
      <c r="J12" s="1"/>
      <c r="K12" s="331"/>
      <c r="L12" s="331"/>
      <c r="M12" s="331"/>
      <c r="N12" s="33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9"/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31"/>
      <c r="M13" s="331"/>
      <c r="N13" s="331"/>
      <c r="O13" s="331"/>
      <c r="P13" s="331"/>
      <c r="Q13" s="331"/>
      <c r="R13" s="331"/>
      <c r="S13" s="331"/>
      <c r="T13" s="331"/>
      <c r="U13" s="331"/>
      <c r="V13" s="331"/>
      <c r="W13" s="1"/>
      <c r="X13" s="1"/>
      <c r="Y13" s="1"/>
    </row>
    <row r="14" spans="1:30" s="3" customFormat="1" ht="27" thickBot="1" x14ac:dyDescent="0.3">
      <c r="A14" s="32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9"/>
      <c r="H15" s="440" t="s">
        <v>51</v>
      </c>
      <c r="I15" s="441"/>
      <c r="J15" s="441"/>
      <c r="K15" s="441"/>
      <c r="L15" s="441"/>
      <c r="M15" s="442"/>
      <c r="N15" s="445" t="s">
        <v>50</v>
      </c>
      <c r="O15" s="443"/>
      <c r="P15" s="443"/>
      <c r="Q15" s="443"/>
      <c r="R15" s="443"/>
      <c r="S15" s="44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92.763299999999987</v>
      </c>
      <c r="C18" s="78">
        <v>92.231999999999985</v>
      </c>
      <c r="D18" s="22">
        <v>91.169399999999982</v>
      </c>
      <c r="E18" s="22">
        <v>27.0519</v>
      </c>
      <c r="F18" s="22">
        <v>91.5334</v>
      </c>
      <c r="G18" s="22">
        <v>91.5334</v>
      </c>
      <c r="H18" s="21">
        <v>95.551099999999991</v>
      </c>
      <c r="I18" s="22">
        <v>93.265899999999988</v>
      </c>
      <c r="J18" s="22">
        <v>91.140699999999995</v>
      </c>
      <c r="K18" s="119">
        <v>26.667999999999999</v>
      </c>
      <c r="L18" s="22">
        <v>90.728879999999975</v>
      </c>
      <c r="M18" s="22">
        <v>90.063800000000015</v>
      </c>
      <c r="N18" s="21">
        <v>93.575800000000001</v>
      </c>
      <c r="O18" s="78">
        <v>93.045199999999994</v>
      </c>
      <c r="P18" s="22">
        <v>92.3459</v>
      </c>
      <c r="Q18" s="22">
        <v>26.566000000000003</v>
      </c>
      <c r="R18" s="22">
        <v>90.756200000000007</v>
      </c>
      <c r="S18" s="23">
        <v>89.166500000000013</v>
      </c>
      <c r="T18" s="24">
        <f t="shared" ref="T18:T25" si="0">SUM(B18:S18)</f>
        <v>1459.1573800000003</v>
      </c>
      <c r="V18" s="2"/>
      <c r="W18" s="18"/>
    </row>
    <row r="19" spans="1:30" ht="39.950000000000003" customHeight="1" x14ac:dyDescent="0.25">
      <c r="A19" s="157" t="s">
        <v>13</v>
      </c>
      <c r="B19" s="21">
        <v>92.763299999999987</v>
      </c>
      <c r="C19" s="78">
        <v>92.231999999999985</v>
      </c>
      <c r="D19" s="22">
        <v>91.169399999999982</v>
      </c>
      <c r="E19" s="22">
        <v>27.0519</v>
      </c>
      <c r="F19" s="22">
        <v>91.5334</v>
      </c>
      <c r="G19" s="22">
        <v>91.5334</v>
      </c>
      <c r="H19" s="21">
        <v>95.551099999999991</v>
      </c>
      <c r="I19" s="22">
        <v>93.265899999999988</v>
      </c>
      <c r="J19" s="22">
        <v>91.140699999999995</v>
      </c>
      <c r="K19" s="119">
        <v>26.667999999999999</v>
      </c>
      <c r="L19" s="22">
        <v>90.728879999999975</v>
      </c>
      <c r="M19" s="22">
        <v>90.063800000000015</v>
      </c>
      <c r="N19" s="21">
        <v>93.575800000000001</v>
      </c>
      <c r="O19" s="78">
        <v>93.045199999999994</v>
      </c>
      <c r="P19" s="22">
        <v>92.3459</v>
      </c>
      <c r="Q19" s="22">
        <v>26.566000000000003</v>
      </c>
      <c r="R19" s="22">
        <v>90.756200000000007</v>
      </c>
      <c r="S19" s="23">
        <v>89.166500000000013</v>
      </c>
      <c r="T19" s="24">
        <f t="shared" si="0"/>
        <v>1459.1573800000003</v>
      </c>
      <c r="V19" s="2"/>
      <c r="W19" s="18"/>
    </row>
    <row r="20" spans="1:30" ht="39.75" customHeight="1" x14ac:dyDescent="0.25">
      <c r="A20" s="156" t="s">
        <v>14</v>
      </c>
      <c r="B20" s="21">
        <v>95.188380000000009</v>
      </c>
      <c r="C20" s="78">
        <v>94.86960000000002</v>
      </c>
      <c r="D20" s="22">
        <v>93.700739999999996</v>
      </c>
      <c r="E20" s="22">
        <v>27.154240000000005</v>
      </c>
      <c r="F20" s="22">
        <v>94.444839999999999</v>
      </c>
      <c r="G20" s="22">
        <v>94.444839999999999</v>
      </c>
      <c r="H20" s="21">
        <v>96.729759999999985</v>
      </c>
      <c r="I20" s="22">
        <v>95.518640000000005</v>
      </c>
      <c r="J20" s="22">
        <v>94.07132</v>
      </c>
      <c r="K20" s="119">
        <v>26.807299999999998</v>
      </c>
      <c r="L20" s="22">
        <v>93.174847999999997</v>
      </c>
      <c r="M20" s="22">
        <v>92.910279999999986</v>
      </c>
      <c r="N20" s="21">
        <v>95.750280000000004</v>
      </c>
      <c r="O20" s="78">
        <v>95.431919999999991</v>
      </c>
      <c r="P20" s="22">
        <v>95.006739999999994</v>
      </c>
      <c r="Q20" s="22">
        <v>27.065800000000003</v>
      </c>
      <c r="R20" s="22">
        <v>93.351519999999979</v>
      </c>
      <c r="S20" s="23">
        <v>93.099099999999979</v>
      </c>
      <c r="T20" s="24">
        <f t="shared" si="0"/>
        <v>1498.7201479999999</v>
      </c>
      <c r="V20" s="2"/>
      <c r="W20" s="18"/>
    </row>
    <row r="21" spans="1:30" ht="39.950000000000003" customHeight="1" x14ac:dyDescent="0.25">
      <c r="A21" s="157" t="s">
        <v>15</v>
      </c>
      <c r="B21" s="21">
        <v>95.188380000000009</v>
      </c>
      <c r="C21" s="78">
        <v>94.86960000000002</v>
      </c>
      <c r="D21" s="22">
        <v>93.700739999999996</v>
      </c>
      <c r="E21" s="22">
        <v>27.154240000000005</v>
      </c>
      <c r="F21" s="22">
        <v>94.444839999999999</v>
      </c>
      <c r="G21" s="22">
        <v>94.444839999999999</v>
      </c>
      <c r="H21" s="21">
        <v>96.729759999999985</v>
      </c>
      <c r="I21" s="22">
        <v>95.518640000000005</v>
      </c>
      <c r="J21" s="22">
        <v>94.07132</v>
      </c>
      <c r="K21" s="119">
        <v>26.807299999999998</v>
      </c>
      <c r="L21" s="22">
        <v>93.174847999999997</v>
      </c>
      <c r="M21" s="22">
        <v>92.910279999999986</v>
      </c>
      <c r="N21" s="21">
        <v>95.750280000000004</v>
      </c>
      <c r="O21" s="78">
        <v>95.431919999999991</v>
      </c>
      <c r="P21" s="22">
        <v>95.006739999999994</v>
      </c>
      <c r="Q21" s="22">
        <v>27.065800000000003</v>
      </c>
      <c r="R21" s="22">
        <v>93.351519999999979</v>
      </c>
      <c r="S21" s="23">
        <v>93.099099999999979</v>
      </c>
      <c r="T21" s="24">
        <f t="shared" si="0"/>
        <v>1498.7201479999999</v>
      </c>
      <c r="V21" s="2"/>
      <c r="W21" s="18"/>
    </row>
    <row r="22" spans="1:30" ht="39.950000000000003" customHeight="1" x14ac:dyDescent="0.25">
      <c r="A22" s="156" t="s">
        <v>16</v>
      </c>
      <c r="B22" s="21">
        <v>95.188380000000009</v>
      </c>
      <c r="C22" s="78">
        <v>94.86960000000002</v>
      </c>
      <c r="D22" s="22">
        <v>93.700739999999996</v>
      </c>
      <c r="E22" s="22">
        <v>27.154240000000005</v>
      </c>
      <c r="F22" s="22">
        <v>94.444839999999999</v>
      </c>
      <c r="G22" s="22">
        <v>94.444839999999999</v>
      </c>
      <c r="H22" s="21">
        <v>96.729759999999985</v>
      </c>
      <c r="I22" s="22">
        <v>95.518640000000005</v>
      </c>
      <c r="J22" s="22">
        <v>94.07132</v>
      </c>
      <c r="K22" s="119">
        <v>26.807299999999998</v>
      </c>
      <c r="L22" s="22">
        <v>93.174847999999997</v>
      </c>
      <c r="M22" s="22">
        <v>92.910279999999986</v>
      </c>
      <c r="N22" s="21">
        <v>95.750280000000004</v>
      </c>
      <c r="O22" s="78">
        <v>95.431919999999991</v>
      </c>
      <c r="P22" s="22">
        <v>95.006739999999994</v>
      </c>
      <c r="Q22" s="22">
        <v>27.065800000000003</v>
      </c>
      <c r="R22" s="22">
        <v>93.351519999999979</v>
      </c>
      <c r="S22" s="23">
        <v>93.099099999999979</v>
      </c>
      <c r="T22" s="24">
        <f t="shared" si="0"/>
        <v>1498.7201479999999</v>
      </c>
      <c r="V22" s="2"/>
      <c r="W22" s="18"/>
    </row>
    <row r="23" spans="1:30" ht="39.950000000000003" customHeight="1" x14ac:dyDescent="0.25">
      <c r="A23" s="157" t="s">
        <v>17</v>
      </c>
      <c r="B23" s="21">
        <v>95.188380000000009</v>
      </c>
      <c r="C23" s="78">
        <v>94.86960000000002</v>
      </c>
      <c r="D23" s="22">
        <v>93.700739999999996</v>
      </c>
      <c r="E23" s="22">
        <v>27.154240000000005</v>
      </c>
      <c r="F23" s="22">
        <v>94.444839999999999</v>
      </c>
      <c r="G23" s="22">
        <v>94.444839999999999</v>
      </c>
      <c r="H23" s="21">
        <v>96.729759999999985</v>
      </c>
      <c r="I23" s="22">
        <v>95.518640000000005</v>
      </c>
      <c r="J23" s="22">
        <v>94.07132</v>
      </c>
      <c r="K23" s="119">
        <v>26.807299999999998</v>
      </c>
      <c r="L23" s="22">
        <v>93.174847999999997</v>
      </c>
      <c r="M23" s="22">
        <v>92.910279999999986</v>
      </c>
      <c r="N23" s="21">
        <v>95.750280000000004</v>
      </c>
      <c r="O23" s="78">
        <v>95.431919999999991</v>
      </c>
      <c r="P23" s="22">
        <v>95.006739999999994</v>
      </c>
      <c r="Q23" s="22">
        <v>27.065800000000003</v>
      </c>
      <c r="R23" s="22">
        <v>93.351519999999979</v>
      </c>
      <c r="S23" s="23">
        <v>93.099099999999979</v>
      </c>
      <c r="T23" s="24">
        <f t="shared" si="0"/>
        <v>1498.7201479999999</v>
      </c>
      <c r="V23" s="2"/>
      <c r="W23" s="18"/>
    </row>
    <row r="24" spans="1:30" ht="39.950000000000003" customHeight="1" x14ac:dyDescent="0.25">
      <c r="A24" s="156" t="s">
        <v>18</v>
      </c>
      <c r="B24" s="21">
        <v>95.188380000000009</v>
      </c>
      <c r="C24" s="78">
        <v>94.86960000000002</v>
      </c>
      <c r="D24" s="22">
        <v>93.700739999999996</v>
      </c>
      <c r="E24" s="22">
        <v>27.154240000000005</v>
      </c>
      <c r="F24" s="22">
        <v>94.444839999999999</v>
      </c>
      <c r="G24" s="22">
        <v>94.444839999999999</v>
      </c>
      <c r="H24" s="21">
        <v>96.729759999999985</v>
      </c>
      <c r="I24" s="22">
        <v>95.518640000000005</v>
      </c>
      <c r="J24" s="22">
        <v>94.07132</v>
      </c>
      <c r="K24" s="119">
        <v>26.807299999999998</v>
      </c>
      <c r="L24" s="22">
        <v>93.174847999999997</v>
      </c>
      <c r="M24" s="22">
        <v>92.910279999999986</v>
      </c>
      <c r="N24" s="21">
        <v>95.750280000000004</v>
      </c>
      <c r="O24" s="78">
        <v>95.431919999999991</v>
      </c>
      <c r="P24" s="22">
        <v>95.006739999999994</v>
      </c>
      <c r="Q24" s="22">
        <v>27.065800000000003</v>
      </c>
      <c r="R24" s="22">
        <v>93.351519999999979</v>
      </c>
      <c r="S24" s="23">
        <v>93.099099999999979</v>
      </c>
      <c r="T24" s="24">
        <f t="shared" si="0"/>
        <v>1498.7201479999999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661.46850000000006</v>
      </c>
      <c r="C25" s="26">
        <f t="shared" si="1"/>
        <v>658.81200000000001</v>
      </c>
      <c r="D25" s="26">
        <f t="shared" si="1"/>
        <v>650.84249999999997</v>
      </c>
      <c r="E25" s="26">
        <f>SUM(E18:E24)</f>
        <v>189.87500000000006</v>
      </c>
      <c r="F25" s="26">
        <f t="shared" ref="F25:L25" si="2">SUM(F18:F24)</f>
        <v>655.29100000000005</v>
      </c>
      <c r="G25" s="26">
        <f t="shared" si="2"/>
        <v>655.29100000000005</v>
      </c>
      <c r="H25" s="25">
        <f t="shared" si="2"/>
        <v>674.75099999999986</v>
      </c>
      <c r="I25" s="26">
        <f t="shared" si="2"/>
        <v>664.125</v>
      </c>
      <c r="J25" s="26">
        <f>SUM(J18:J24)</f>
        <v>652.63800000000003</v>
      </c>
      <c r="K25" s="120">
        <f t="shared" ref="K25" si="3">SUM(K18:K24)</f>
        <v>187.3725</v>
      </c>
      <c r="L25" s="26">
        <f t="shared" si="2"/>
        <v>647.33199999999999</v>
      </c>
      <c r="M25" s="26">
        <f>SUM(M18:M24)</f>
        <v>644.67899999999997</v>
      </c>
      <c r="N25" s="25">
        <f t="shared" ref="N25:P25" si="4">SUM(N18:N24)</f>
        <v>665.90299999999991</v>
      </c>
      <c r="O25" s="26">
        <f t="shared" si="4"/>
        <v>663.25</v>
      </c>
      <c r="P25" s="26">
        <f t="shared" si="4"/>
        <v>659.72550000000001</v>
      </c>
      <c r="Q25" s="26">
        <f>SUM(Q18:Q24)</f>
        <v>188.46099999999998</v>
      </c>
      <c r="R25" s="26">
        <f t="shared" ref="R25:S25" si="5">SUM(R18:R24)</f>
        <v>648.26999999999987</v>
      </c>
      <c r="S25" s="27">
        <f t="shared" si="5"/>
        <v>643.82849999999996</v>
      </c>
      <c r="T25" s="24">
        <f t="shared" si="0"/>
        <v>10411.915500000001</v>
      </c>
    </row>
    <row r="26" spans="1:30" s="2" customFormat="1" ht="36.75" customHeight="1" x14ac:dyDescent="0.25">
      <c r="A26" s="158" t="s">
        <v>19</v>
      </c>
      <c r="B26" s="28">
        <v>124.5</v>
      </c>
      <c r="C26" s="80">
        <v>124</v>
      </c>
      <c r="D26" s="29">
        <v>122.5</v>
      </c>
      <c r="E26" s="29">
        <v>125</v>
      </c>
      <c r="F26" s="29">
        <v>123.5</v>
      </c>
      <c r="G26" s="29">
        <v>123.5</v>
      </c>
      <c r="H26" s="28">
        <v>127</v>
      </c>
      <c r="I26" s="29">
        <v>125</v>
      </c>
      <c r="J26" s="29">
        <v>123</v>
      </c>
      <c r="K26" s="121">
        <v>124.5</v>
      </c>
      <c r="L26" s="29">
        <v>122</v>
      </c>
      <c r="M26" s="29">
        <v>121.5</v>
      </c>
      <c r="N26" s="28">
        <v>125.5</v>
      </c>
      <c r="O26" s="29">
        <v>125</v>
      </c>
      <c r="P26" s="29">
        <v>124.5</v>
      </c>
      <c r="Q26" s="29">
        <v>123.5</v>
      </c>
      <c r="R26" s="29">
        <v>122.5</v>
      </c>
      <c r="S26" s="30">
        <v>121.5</v>
      </c>
      <c r="T26" s="31">
        <f>+((T25/T27)/7)*1000</f>
        <v>123.73483903169455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217</v>
      </c>
      <c r="F27" s="33">
        <v>758</v>
      </c>
      <c r="G27" s="33">
        <v>758</v>
      </c>
      <c r="H27" s="32">
        <v>759</v>
      </c>
      <c r="I27" s="33">
        <v>759</v>
      </c>
      <c r="J27" s="33">
        <v>758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12021</v>
      </c>
      <c r="U27" s="2">
        <f>((T25*1000)/T27)/7</f>
        <v>123.73483903169456</v>
      </c>
    </row>
    <row r="28" spans="1:30" s="2" customFormat="1" ht="33" customHeight="1" x14ac:dyDescent="0.25">
      <c r="A28" s="160" t="s">
        <v>21</v>
      </c>
      <c r="B28" s="36">
        <f>((B27*B26)*7/1000-B18-B19)/5</f>
        <v>95.188380000000009</v>
      </c>
      <c r="C28" s="37">
        <f t="shared" ref="C28:S28" si="6">((C27*C26)*7/1000-C18-C19)/5</f>
        <v>94.86960000000002</v>
      </c>
      <c r="D28" s="37">
        <f t="shared" si="6"/>
        <v>93.700739999999996</v>
      </c>
      <c r="E28" s="37">
        <f t="shared" si="6"/>
        <v>27.154240000000005</v>
      </c>
      <c r="F28" s="37">
        <f t="shared" si="6"/>
        <v>94.444839999999999</v>
      </c>
      <c r="G28" s="37">
        <f t="shared" si="6"/>
        <v>94.444839999999999</v>
      </c>
      <c r="H28" s="36">
        <f t="shared" si="6"/>
        <v>96.729759999999985</v>
      </c>
      <c r="I28" s="37">
        <f t="shared" si="6"/>
        <v>95.518640000000005</v>
      </c>
      <c r="J28" s="37">
        <f t="shared" si="6"/>
        <v>94.07132</v>
      </c>
      <c r="K28" s="123">
        <f t="shared" si="6"/>
        <v>26.807299999999998</v>
      </c>
      <c r="L28" s="37">
        <f t="shared" si="6"/>
        <v>93.174847999999997</v>
      </c>
      <c r="M28" s="37">
        <f t="shared" si="6"/>
        <v>92.910279999999986</v>
      </c>
      <c r="N28" s="36">
        <f t="shared" si="6"/>
        <v>95.750280000000004</v>
      </c>
      <c r="O28" s="37">
        <f t="shared" si="6"/>
        <v>95.431919999999991</v>
      </c>
      <c r="P28" s="37">
        <f t="shared" si="6"/>
        <v>95.006739999999994</v>
      </c>
      <c r="Q28" s="37">
        <f t="shared" si="6"/>
        <v>27.065800000000003</v>
      </c>
      <c r="R28" s="37">
        <f t="shared" si="6"/>
        <v>93.351519999999979</v>
      </c>
      <c r="S28" s="38">
        <f t="shared" si="6"/>
        <v>93.099099999999979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661.46849999999995</v>
      </c>
      <c r="C29" s="41">
        <f t="shared" si="7"/>
        <v>658.81200000000001</v>
      </c>
      <c r="D29" s="41">
        <f t="shared" si="7"/>
        <v>650.84249999999997</v>
      </c>
      <c r="E29" s="41">
        <f>((E27*E26)*7)/1000</f>
        <v>189.875</v>
      </c>
      <c r="F29" s="41">
        <f>((F27*F26)*7)/1000</f>
        <v>655.29100000000005</v>
      </c>
      <c r="G29" s="41">
        <f t="shared" ref="G29:S29" si="8">((G27*G26)*7)/1000</f>
        <v>655.29100000000005</v>
      </c>
      <c r="H29" s="40">
        <f t="shared" si="8"/>
        <v>674.75099999999998</v>
      </c>
      <c r="I29" s="41">
        <f t="shared" si="8"/>
        <v>664.125</v>
      </c>
      <c r="J29" s="41">
        <f t="shared" si="8"/>
        <v>652.63800000000003</v>
      </c>
      <c r="K29" s="124">
        <f t="shared" si="8"/>
        <v>187.3725</v>
      </c>
      <c r="L29" s="41">
        <f t="shared" si="8"/>
        <v>647.33199999999999</v>
      </c>
      <c r="M29" s="41">
        <f t="shared" si="8"/>
        <v>644.67899999999997</v>
      </c>
      <c r="N29" s="40">
        <f t="shared" si="8"/>
        <v>665.90300000000002</v>
      </c>
      <c r="O29" s="41">
        <f t="shared" si="8"/>
        <v>663.25</v>
      </c>
      <c r="P29" s="41">
        <f t="shared" si="8"/>
        <v>659.72550000000001</v>
      </c>
      <c r="Q29" s="42">
        <f t="shared" si="8"/>
        <v>188.46100000000001</v>
      </c>
      <c r="R29" s="42">
        <f t="shared" si="8"/>
        <v>648.27</v>
      </c>
      <c r="S29" s="43">
        <f t="shared" si="8"/>
        <v>643.82849999999996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124.50000000000001</v>
      </c>
      <c r="C30" s="46">
        <f t="shared" si="9"/>
        <v>124</v>
      </c>
      <c r="D30" s="46">
        <f t="shared" si="9"/>
        <v>122.49999999999999</v>
      </c>
      <c r="E30" s="46">
        <f>+(E25/E27)/7*1000</f>
        <v>125.00000000000003</v>
      </c>
      <c r="F30" s="46">
        <f t="shared" ref="F30:L30" si="10">+(F25/F27)/7*1000</f>
        <v>123.50000000000001</v>
      </c>
      <c r="G30" s="46">
        <f t="shared" si="10"/>
        <v>123.50000000000001</v>
      </c>
      <c r="H30" s="45">
        <f t="shared" si="10"/>
        <v>126.99999999999997</v>
      </c>
      <c r="I30" s="46">
        <f t="shared" si="10"/>
        <v>125</v>
      </c>
      <c r="J30" s="46">
        <f>+(J25/J27)/7*1000</f>
        <v>123.00000000000001</v>
      </c>
      <c r="K30" s="125">
        <f t="shared" ref="K30" si="11">+(K25/K27)/7*1000</f>
        <v>124.50000000000001</v>
      </c>
      <c r="L30" s="46">
        <f t="shared" si="10"/>
        <v>122</v>
      </c>
      <c r="M30" s="46">
        <f>+(M25/M27)/7*1000</f>
        <v>121.49999999999999</v>
      </c>
      <c r="N30" s="45">
        <f t="shared" ref="N30:S30" si="12">+(N25/N27)/7*1000</f>
        <v>125.49999999999997</v>
      </c>
      <c r="O30" s="46">
        <f t="shared" si="12"/>
        <v>125</v>
      </c>
      <c r="P30" s="46">
        <f t="shared" si="12"/>
        <v>124.50000000000001</v>
      </c>
      <c r="Q30" s="46">
        <f t="shared" si="12"/>
        <v>123.49999999999999</v>
      </c>
      <c r="R30" s="46">
        <f t="shared" si="12"/>
        <v>122.49999999999997</v>
      </c>
      <c r="S30" s="47">
        <f t="shared" si="12"/>
        <v>121.49999999999999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32"/>
      <c r="I36" s="426"/>
      <c r="J36" s="97"/>
      <c r="K36" s="52" t="s">
        <v>26</v>
      </c>
      <c r="L36" s="105"/>
      <c r="M36" s="431" t="s">
        <v>25</v>
      </c>
      <c r="N36" s="432"/>
      <c r="O36" s="432"/>
      <c r="P36" s="432"/>
      <c r="Q36" s="432"/>
      <c r="R36" s="42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79.055199999999985</v>
      </c>
      <c r="C39" s="78">
        <v>78.112999999999985</v>
      </c>
      <c r="D39" s="78">
        <v>77.641899999999993</v>
      </c>
      <c r="E39" s="78">
        <v>26.265599999999996</v>
      </c>
      <c r="F39" s="78">
        <v>78.827499999999986</v>
      </c>
      <c r="G39" s="78">
        <v>78.787499999999994</v>
      </c>
      <c r="H39" s="78"/>
      <c r="I39" s="78"/>
      <c r="J39" s="99">
        <f t="shared" ref="J39:J46" si="13">SUM(B39:I39)</f>
        <v>418.69069999999988</v>
      </c>
      <c r="K39" s="2"/>
      <c r="L39" s="89" t="s">
        <v>12</v>
      </c>
      <c r="M39" s="78">
        <v>7.1</v>
      </c>
      <c r="N39" s="78">
        <v>6.8</v>
      </c>
      <c r="O39" s="78">
        <v>7</v>
      </c>
      <c r="P39" s="78">
        <v>2.2999999999999998</v>
      </c>
      <c r="Q39" s="78">
        <v>7.1</v>
      </c>
      <c r="R39" s="78">
        <v>7.2</v>
      </c>
      <c r="S39" s="99">
        <f t="shared" ref="S39:S46" si="14">SUM(M39:R39)</f>
        <v>37.5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79.055199999999985</v>
      </c>
      <c r="C40" s="78">
        <v>78.112999999999985</v>
      </c>
      <c r="D40" s="78">
        <v>77.641899999999993</v>
      </c>
      <c r="E40" s="78">
        <v>26.265599999999996</v>
      </c>
      <c r="F40" s="78">
        <v>78.827499999999986</v>
      </c>
      <c r="G40" s="78">
        <v>78.787499999999994</v>
      </c>
      <c r="H40" s="78"/>
      <c r="I40" s="78"/>
      <c r="J40" s="99">
        <f t="shared" si="13"/>
        <v>418.69069999999988</v>
      </c>
      <c r="K40" s="2"/>
      <c r="L40" s="90" t="s">
        <v>13</v>
      </c>
      <c r="M40" s="78">
        <v>7.1</v>
      </c>
      <c r="N40" s="78">
        <v>6.8</v>
      </c>
      <c r="O40" s="78">
        <v>7</v>
      </c>
      <c r="P40" s="78">
        <v>2.2999999999999998</v>
      </c>
      <c r="Q40" s="78">
        <v>7.1</v>
      </c>
      <c r="R40" s="78">
        <v>7.2</v>
      </c>
      <c r="S40" s="99">
        <f t="shared" si="14"/>
        <v>37.5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81.44192000000001</v>
      </c>
      <c r="C41" s="22">
        <v>80.87660000000001</v>
      </c>
      <c r="D41" s="78">
        <v>80.593940000000018</v>
      </c>
      <c r="E41" s="78">
        <v>25.483560000000004</v>
      </c>
      <c r="F41" s="78">
        <v>81.22920000000002</v>
      </c>
      <c r="G41" s="22">
        <v>80.606799999999993</v>
      </c>
      <c r="H41" s="22"/>
      <c r="I41" s="22"/>
      <c r="J41" s="99">
        <f t="shared" si="13"/>
        <v>430.23202000000015</v>
      </c>
      <c r="K41" s="2"/>
      <c r="L41" s="89" t="s">
        <v>14</v>
      </c>
      <c r="M41" s="78">
        <v>7.3</v>
      </c>
      <c r="N41" s="78">
        <v>7</v>
      </c>
      <c r="O41" s="78">
        <v>6.9</v>
      </c>
      <c r="P41" s="78">
        <v>2.1</v>
      </c>
      <c r="Q41" s="78">
        <v>7.1</v>
      </c>
      <c r="R41" s="78">
        <v>7.1</v>
      </c>
      <c r="S41" s="99">
        <f t="shared" si="14"/>
        <v>37.500000000000007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81.44192000000001</v>
      </c>
      <c r="C42" s="22">
        <v>80.87660000000001</v>
      </c>
      <c r="D42" s="22">
        <v>80.593940000000018</v>
      </c>
      <c r="E42" s="22">
        <v>25.483560000000004</v>
      </c>
      <c r="F42" s="22">
        <v>81.22920000000002</v>
      </c>
      <c r="G42" s="22">
        <v>80.606799999999993</v>
      </c>
      <c r="H42" s="22"/>
      <c r="I42" s="22"/>
      <c r="J42" s="99">
        <f t="shared" si="13"/>
        <v>430.23202000000015</v>
      </c>
      <c r="K42" s="2"/>
      <c r="L42" s="90" t="s">
        <v>15</v>
      </c>
      <c r="M42" s="78">
        <v>7.3</v>
      </c>
      <c r="N42" s="78">
        <v>7</v>
      </c>
      <c r="O42" s="78">
        <v>6.9</v>
      </c>
      <c r="P42" s="78">
        <v>2.1</v>
      </c>
      <c r="Q42" s="78">
        <v>7.2</v>
      </c>
      <c r="R42" s="78">
        <v>7.2</v>
      </c>
      <c r="S42" s="99">
        <f t="shared" si="14"/>
        <v>37.700000000000003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81.44192000000001</v>
      </c>
      <c r="C43" s="22">
        <v>80.87660000000001</v>
      </c>
      <c r="D43" s="22">
        <v>80.593940000000018</v>
      </c>
      <c r="E43" s="22">
        <v>25.483560000000004</v>
      </c>
      <c r="F43" s="22">
        <v>81.22920000000002</v>
      </c>
      <c r="G43" s="22">
        <v>80.606799999999993</v>
      </c>
      <c r="H43" s="22"/>
      <c r="I43" s="22"/>
      <c r="J43" s="99">
        <f t="shared" si="13"/>
        <v>430.23202000000015</v>
      </c>
      <c r="K43" s="2"/>
      <c r="L43" s="89" t="s">
        <v>16</v>
      </c>
      <c r="M43" s="78">
        <v>7.3</v>
      </c>
      <c r="N43" s="78">
        <v>7</v>
      </c>
      <c r="O43" s="78">
        <v>6.9</v>
      </c>
      <c r="P43" s="78">
        <v>2.1</v>
      </c>
      <c r="Q43" s="78">
        <v>7.2</v>
      </c>
      <c r="R43" s="78">
        <v>7.2</v>
      </c>
      <c r="S43" s="99">
        <f t="shared" si="14"/>
        <v>37.700000000000003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81.44192000000001</v>
      </c>
      <c r="C44" s="78">
        <v>80.87660000000001</v>
      </c>
      <c r="D44" s="78">
        <v>80.593940000000018</v>
      </c>
      <c r="E44" s="78">
        <v>25.483560000000004</v>
      </c>
      <c r="F44" s="78">
        <v>81.22920000000002</v>
      </c>
      <c r="G44" s="78">
        <v>80.606799999999993</v>
      </c>
      <c r="H44" s="78"/>
      <c r="I44" s="78"/>
      <c r="J44" s="99">
        <f t="shared" si="13"/>
        <v>430.23202000000015</v>
      </c>
      <c r="K44" s="2"/>
      <c r="L44" s="90" t="s">
        <v>17</v>
      </c>
      <c r="M44" s="78">
        <v>7.3</v>
      </c>
      <c r="N44" s="78">
        <v>7</v>
      </c>
      <c r="O44" s="78">
        <v>7</v>
      </c>
      <c r="P44" s="78">
        <v>2.1</v>
      </c>
      <c r="Q44" s="78">
        <v>7.2</v>
      </c>
      <c r="R44" s="78">
        <v>7.2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81.44192000000001</v>
      </c>
      <c r="C45" s="78">
        <v>80.87660000000001</v>
      </c>
      <c r="D45" s="78">
        <v>80.593940000000018</v>
      </c>
      <c r="E45" s="78">
        <v>25.483560000000004</v>
      </c>
      <c r="F45" s="78">
        <v>81.22920000000002</v>
      </c>
      <c r="G45" s="78">
        <v>80.606799999999993</v>
      </c>
      <c r="H45" s="78"/>
      <c r="I45" s="78"/>
      <c r="J45" s="99">
        <f t="shared" si="13"/>
        <v>430.23202000000015</v>
      </c>
      <c r="K45" s="2"/>
      <c r="L45" s="89" t="s">
        <v>18</v>
      </c>
      <c r="M45" s="78">
        <v>7.3</v>
      </c>
      <c r="N45" s="78">
        <v>7.1</v>
      </c>
      <c r="O45" s="78">
        <v>7</v>
      </c>
      <c r="P45" s="78">
        <v>2.1</v>
      </c>
      <c r="Q45" s="78">
        <v>7.2</v>
      </c>
      <c r="R45" s="78">
        <v>7.2</v>
      </c>
      <c r="S45" s="99">
        <f t="shared" si="14"/>
        <v>37.9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565.31999999999994</v>
      </c>
      <c r="C46" s="26">
        <f t="shared" si="15"/>
        <v>560.60900000000004</v>
      </c>
      <c r="D46" s="26">
        <f t="shared" si="15"/>
        <v>558.25350000000014</v>
      </c>
      <c r="E46" s="26">
        <f t="shared" si="15"/>
        <v>179.94900000000004</v>
      </c>
      <c r="F46" s="26">
        <f t="shared" si="15"/>
        <v>563.80100000000004</v>
      </c>
      <c r="G46" s="26">
        <f t="shared" si="15"/>
        <v>560.60900000000004</v>
      </c>
      <c r="H46" s="26">
        <f t="shared" si="15"/>
        <v>0</v>
      </c>
      <c r="I46" s="26">
        <f t="shared" si="15"/>
        <v>0</v>
      </c>
      <c r="J46" s="99">
        <f t="shared" si="13"/>
        <v>2988.5415000000003</v>
      </c>
      <c r="L46" s="76" t="s">
        <v>10</v>
      </c>
      <c r="M46" s="79">
        <f t="shared" ref="M46:R46" si="16">SUM(M39:M45)</f>
        <v>50.699999999999996</v>
      </c>
      <c r="N46" s="26">
        <f t="shared" si="16"/>
        <v>48.7</v>
      </c>
      <c r="O46" s="26">
        <f t="shared" si="16"/>
        <v>48.699999999999996</v>
      </c>
      <c r="P46" s="26">
        <f t="shared" si="16"/>
        <v>15.099999999999998</v>
      </c>
      <c r="Q46" s="26">
        <f t="shared" si="16"/>
        <v>50.1</v>
      </c>
      <c r="R46" s="26">
        <f t="shared" si="16"/>
        <v>50.300000000000004</v>
      </c>
      <c r="S46" s="99">
        <f t="shared" si="14"/>
        <v>263.59999999999997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120</v>
      </c>
      <c r="C47" s="29">
        <v>119</v>
      </c>
      <c r="D47" s="29">
        <v>118.5</v>
      </c>
      <c r="E47" s="29">
        <v>123</v>
      </c>
      <c r="F47" s="29">
        <v>119.5</v>
      </c>
      <c r="G47" s="29">
        <v>119</v>
      </c>
      <c r="H47" s="29"/>
      <c r="I47" s="29"/>
      <c r="J47" s="100">
        <f>+((J46/J48)/7)*1000</f>
        <v>119.42223776223777</v>
      </c>
      <c r="L47" s="108" t="s">
        <v>19</v>
      </c>
      <c r="M47" s="80">
        <v>127</v>
      </c>
      <c r="N47" s="29">
        <v>126.5</v>
      </c>
      <c r="O47" s="29">
        <v>126.5</v>
      </c>
      <c r="P47" s="29">
        <v>126.5</v>
      </c>
      <c r="Q47" s="29">
        <v>125.5</v>
      </c>
      <c r="R47" s="29">
        <v>126</v>
      </c>
      <c r="S47" s="100">
        <f>+((S46/S48)/7)*1000</f>
        <v>126.36625119846595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209</v>
      </c>
      <c r="F48" s="33">
        <v>674</v>
      </c>
      <c r="G48" s="33">
        <v>673</v>
      </c>
      <c r="H48" s="33"/>
      <c r="I48" s="33"/>
      <c r="J48" s="101">
        <f>SUM(B48:I48)</f>
        <v>3575</v>
      </c>
      <c r="K48" s="63"/>
      <c r="L48" s="92" t="s">
        <v>20</v>
      </c>
      <c r="M48" s="104">
        <v>57</v>
      </c>
      <c r="N48" s="64">
        <v>55</v>
      </c>
      <c r="O48" s="64">
        <v>55</v>
      </c>
      <c r="P48" s="64">
        <v>17</v>
      </c>
      <c r="Q48" s="64">
        <v>57</v>
      </c>
      <c r="R48" s="64">
        <v>57</v>
      </c>
      <c r="S48" s="110">
        <f>SUM(M48:R48)</f>
        <v>298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81.44192000000001</v>
      </c>
      <c r="C49" s="37">
        <f t="shared" si="17"/>
        <v>80.87660000000001</v>
      </c>
      <c r="D49" s="37">
        <f t="shared" si="17"/>
        <v>80.593940000000018</v>
      </c>
      <c r="E49" s="37">
        <f t="shared" si="17"/>
        <v>25.483560000000004</v>
      </c>
      <c r="F49" s="37">
        <f t="shared" si="17"/>
        <v>81.22920000000002</v>
      </c>
      <c r="G49" s="37">
        <f t="shared" si="17"/>
        <v>80.606799999999993</v>
      </c>
      <c r="H49" s="37">
        <f t="shared" si="17"/>
        <v>0</v>
      </c>
      <c r="I49" s="37">
        <f t="shared" si="17"/>
        <v>0</v>
      </c>
      <c r="J49" s="102">
        <f>((J46*1000)/J48)/7</f>
        <v>119.42223776223777</v>
      </c>
      <c r="L49" s="93" t="s">
        <v>21</v>
      </c>
      <c r="M49" s="82">
        <f t="shared" ref="M49:R49" si="18">((M48*M47)*7/1000-M39-M40)/5</f>
        <v>7.2946</v>
      </c>
      <c r="N49" s="37">
        <f t="shared" si="18"/>
        <v>7.0205000000000011</v>
      </c>
      <c r="O49" s="37">
        <f t="shared" si="18"/>
        <v>6.9405000000000001</v>
      </c>
      <c r="P49" s="37">
        <f t="shared" si="18"/>
        <v>2.0906999999999996</v>
      </c>
      <c r="Q49" s="37">
        <f t="shared" si="18"/>
        <v>7.1748999999999992</v>
      </c>
      <c r="R49" s="37">
        <f t="shared" si="18"/>
        <v>7.1747999999999994</v>
      </c>
      <c r="S49" s="111">
        <f>((S46*1000)/S48)/7</f>
        <v>126.36625119846595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565.32000000000005</v>
      </c>
      <c r="C50" s="41">
        <f t="shared" si="19"/>
        <v>560.60900000000004</v>
      </c>
      <c r="D50" s="41">
        <f t="shared" si="19"/>
        <v>558.25350000000003</v>
      </c>
      <c r="E50" s="41">
        <f t="shared" si="19"/>
        <v>179.94900000000001</v>
      </c>
      <c r="F50" s="41">
        <f t="shared" si="19"/>
        <v>563.80100000000004</v>
      </c>
      <c r="G50" s="41">
        <f t="shared" si="19"/>
        <v>560.60900000000004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50.673000000000002</v>
      </c>
      <c r="N50" s="41">
        <f t="shared" si="20"/>
        <v>48.702500000000001</v>
      </c>
      <c r="O50" s="41">
        <f t="shared" si="20"/>
        <v>48.702500000000001</v>
      </c>
      <c r="P50" s="41">
        <f t="shared" si="20"/>
        <v>15.0535</v>
      </c>
      <c r="Q50" s="41">
        <f t="shared" si="20"/>
        <v>50.0745</v>
      </c>
      <c r="R50" s="41">
        <f t="shared" si="20"/>
        <v>50.274000000000001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119.99999999999999</v>
      </c>
      <c r="C51" s="46">
        <f t="shared" si="21"/>
        <v>119.00000000000001</v>
      </c>
      <c r="D51" s="46">
        <f t="shared" si="21"/>
        <v>118.50000000000004</v>
      </c>
      <c r="E51" s="46">
        <f t="shared" si="21"/>
        <v>123.00000000000003</v>
      </c>
      <c r="F51" s="46">
        <f t="shared" si="21"/>
        <v>119.50000000000001</v>
      </c>
      <c r="G51" s="46">
        <f t="shared" si="21"/>
        <v>119.00000000000001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127.0676691729323</v>
      </c>
      <c r="N51" s="46">
        <f t="shared" si="22"/>
        <v>126.49350649350649</v>
      </c>
      <c r="O51" s="46">
        <f t="shared" si="22"/>
        <v>126.49350649350649</v>
      </c>
      <c r="P51" s="46">
        <f t="shared" si="22"/>
        <v>126.89075630252097</v>
      </c>
      <c r="Q51" s="46">
        <f t="shared" si="22"/>
        <v>125.5639097744361</v>
      </c>
      <c r="R51" s="46">
        <f t="shared" si="22"/>
        <v>126.06516290726819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6" t="s">
        <v>8</v>
      </c>
      <c r="C55" s="447"/>
      <c r="D55" s="447"/>
      <c r="E55" s="447"/>
      <c r="F55" s="447"/>
      <c r="G55" s="448"/>
      <c r="H55" s="446" t="s">
        <v>51</v>
      </c>
      <c r="I55" s="447"/>
      <c r="J55" s="447"/>
      <c r="K55" s="447"/>
      <c r="L55" s="447"/>
      <c r="M55" s="448"/>
      <c r="N55" s="447" t="s">
        <v>50</v>
      </c>
      <c r="O55" s="447"/>
      <c r="P55" s="447"/>
      <c r="Q55" s="447"/>
      <c r="R55" s="447"/>
      <c r="S55" s="44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8.5</v>
      </c>
      <c r="C58" s="78">
        <v>8.5</v>
      </c>
      <c r="D58" s="78">
        <v>8.4</v>
      </c>
      <c r="E58" s="78">
        <v>2.1</v>
      </c>
      <c r="F58" s="78">
        <v>8.4</v>
      </c>
      <c r="G58" s="78">
        <v>8.3000000000000007</v>
      </c>
      <c r="H58" s="21">
        <v>8.4</v>
      </c>
      <c r="I58" s="78">
        <v>8.4</v>
      </c>
      <c r="J58" s="78">
        <v>8.3000000000000007</v>
      </c>
      <c r="K58" s="78">
        <v>2.1</v>
      </c>
      <c r="L58" s="78">
        <v>8.3000000000000007</v>
      </c>
      <c r="M58" s="78">
        <v>8.3000000000000007</v>
      </c>
      <c r="N58" s="21">
        <v>8.5</v>
      </c>
      <c r="O58" s="78">
        <v>8.5</v>
      </c>
      <c r="P58" s="78">
        <v>8.4</v>
      </c>
      <c r="Q58" s="78">
        <v>2.1</v>
      </c>
      <c r="R58" s="78">
        <v>8.4</v>
      </c>
      <c r="S58" s="182">
        <v>8.3000000000000007</v>
      </c>
      <c r="T58" s="24">
        <f t="shared" ref="T58:T65" si="23">SUM(B58:S58)</f>
        <v>132.19999999999999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8.5</v>
      </c>
      <c r="C59" s="78">
        <v>8.5</v>
      </c>
      <c r="D59" s="78">
        <v>8.4</v>
      </c>
      <c r="E59" s="78">
        <v>2.1</v>
      </c>
      <c r="F59" s="78">
        <v>8.4</v>
      </c>
      <c r="G59" s="78">
        <v>8.3000000000000007</v>
      </c>
      <c r="H59" s="21">
        <v>8.4</v>
      </c>
      <c r="I59" s="78">
        <v>8.4</v>
      </c>
      <c r="J59" s="78">
        <v>8.3000000000000007</v>
      </c>
      <c r="K59" s="78">
        <v>2.1</v>
      </c>
      <c r="L59" s="78">
        <v>8.3000000000000007</v>
      </c>
      <c r="M59" s="78">
        <v>8.3000000000000007</v>
      </c>
      <c r="N59" s="21">
        <v>8.5</v>
      </c>
      <c r="O59" s="78">
        <v>8.5</v>
      </c>
      <c r="P59" s="78">
        <v>8.4</v>
      </c>
      <c r="Q59" s="78">
        <v>2.1</v>
      </c>
      <c r="R59" s="78">
        <v>8.4</v>
      </c>
      <c r="S59" s="182">
        <v>8.3000000000000007</v>
      </c>
      <c r="T59" s="24">
        <f t="shared" si="23"/>
        <v>132.19999999999999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</v>
      </c>
      <c r="C60" s="78">
        <v>8.6</v>
      </c>
      <c r="D60" s="78">
        <v>8.5</v>
      </c>
      <c r="E60" s="78">
        <v>2.1</v>
      </c>
      <c r="F60" s="78">
        <v>8.5</v>
      </c>
      <c r="G60" s="182">
        <v>8.4</v>
      </c>
      <c r="H60" s="21">
        <v>8.5</v>
      </c>
      <c r="I60" s="78">
        <v>8.5</v>
      </c>
      <c r="J60" s="78">
        <v>8.4</v>
      </c>
      <c r="K60" s="78">
        <v>2.1</v>
      </c>
      <c r="L60" s="78">
        <v>8.3000000000000007</v>
      </c>
      <c r="M60" s="182">
        <v>8.4</v>
      </c>
      <c r="N60" s="21">
        <v>8.5</v>
      </c>
      <c r="O60" s="78">
        <v>8.5</v>
      </c>
      <c r="P60" s="78">
        <v>8.5</v>
      </c>
      <c r="Q60" s="78">
        <v>2.1</v>
      </c>
      <c r="R60" s="78">
        <v>8.3000000000000007</v>
      </c>
      <c r="S60" s="182">
        <v>8.3000000000000007</v>
      </c>
      <c r="T60" s="24">
        <f t="shared" si="23"/>
        <v>133.1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</v>
      </c>
      <c r="C61" s="78">
        <v>8.6</v>
      </c>
      <c r="D61" s="78">
        <v>8.5</v>
      </c>
      <c r="E61" s="78">
        <v>2.1</v>
      </c>
      <c r="F61" s="78">
        <v>8.5</v>
      </c>
      <c r="G61" s="182">
        <v>8.4</v>
      </c>
      <c r="H61" s="21">
        <v>8.5</v>
      </c>
      <c r="I61" s="78">
        <v>8.5</v>
      </c>
      <c r="J61" s="78">
        <v>8.4</v>
      </c>
      <c r="K61" s="78">
        <v>2.1</v>
      </c>
      <c r="L61" s="78">
        <v>8.3000000000000007</v>
      </c>
      <c r="M61" s="182">
        <v>8.4</v>
      </c>
      <c r="N61" s="21">
        <v>8.5</v>
      </c>
      <c r="O61" s="78">
        <v>8.5</v>
      </c>
      <c r="P61" s="78">
        <v>8.5</v>
      </c>
      <c r="Q61" s="78">
        <v>2.1</v>
      </c>
      <c r="R61" s="78">
        <v>8.4</v>
      </c>
      <c r="S61" s="182">
        <v>8.4</v>
      </c>
      <c r="T61" s="24">
        <f t="shared" si="23"/>
        <v>133.29999999999998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8.6</v>
      </c>
      <c r="C62" s="78">
        <v>8.6</v>
      </c>
      <c r="D62" s="78">
        <v>8.6</v>
      </c>
      <c r="E62" s="78">
        <v>2.1</v>
      </c>
      <c r="F62" s="78">
        <v>8.6</v>
      </c>
      <c r="G62" s="182">
        <v>8.5</v>
      </c>
      <c r="H62" s="21">
        <v>8.5</v>
      </c>
      <c r="I62" s="78">
        <v>8.5</v>
      </c>
      <c r="J62" s="78">
        <v>8.5</v>
      </c>
      <c r="K62" s="78">
        <v>2.1</v>
      </c>
      <c r="L62" s="78">
        <v>8.4</v>
      </c>
      <c r="M62" s="182">
        <v>8.5</v>
      </c>
      <c r="N62" s="21">
        <v>8.6</v>
      </c>
      <c r="O62" s="78">
        <v>8.6</v>
      </c>
      <c r="P62" s="78">
        <v>8.6</v>
      </c>
      <c r="Q62" s="78">
        <v>2.1</v>
      </c>
      <c r="R62" s="78">
        <v>8.4</v>
      </c>
      <c r="S62" s="182">
        <v>8.4</v>
      </c>
      <c r="T62" s="24">
        <f t="shared" si="23"/>
        <v>134.19999999999999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8.6</v>
      </c>
      <c r="C63" s="78">
        <v>8.6</v>
      </c>
      <c r="D63" s="78">
        <v>8.6</v>
      </c>
      <c r="E63" s="78">
        <v>2.1</v>
      </c>
      <c r="F63" s="78">
        <v>8.6</v>
      </c>
      <c r="G63" s="182">
        <v>8.5</v>
      </c>
      <c r="H63" s="21">
        <v>8.5</v>
      </c>
      <c r="I63" s="78">
        <v>8.5</v>
      </c>
      <c r="J63" s="78">
        <v>8.5</v>
      </c>
      <c r="K63" s="78">
        <v>2.1</v>
      </c>
      <c r="L63" s="78">
        <v>8.4</v>
      </c>
      <c r="M63" s="182">
        <v>8.5</v>
      </c>
      <c r="N63" s="21">
        <v>8.6</v>
      </c>
      <c r="O63" s="78">
        <v>8.6</v>
      </c>
      <c r="P63" s="78">
        <v>8.6</v>
      </c>
      <c r="Q63" s="78">
        <v>2.1</v>
      </c>
      <c r="R63" s="78">
        <v>8.4</v>
      </c>
      <c r="S63" s="182">
        <v>8.4</v>
      </c>
      <c r="T63" s="24">
        <f t="shared" si="23"/>
        <v>134.19999999999999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8.6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8.5</v>
      </c>
      <c r="H64" s="21">
        <v>8.6</v>
      </c>
      <c r="I64" s="78">
        <v>8.6</v>
      </c>
      <c r="J64" s="78">
        <v>8.5</v>
      </c>
      <c r="K64" s="78">
        <v>2.1</v>
      </c>
      <c r="L64" s="78">
        <v>8.4</v>
      </c>
      <c r="M64" s="182">
        <v>8.5</v>
      </c>
      <c r="N64" s="21">
        <v>8.6</v>
      </c>
      <c r="O64" s="78">
        <v>8.6</v>
      </c>
      <c r="P64" s="78">
        <v>8.6</v>
      </c>
      <c r="Q64" s="78">
        <v>2.1</v>
      </c>
      <c r="R64" s="78">
        <v>8.4</v>
      </c>
      <c r="S64" s="182">
        <v>8.4</v>
      </c>
      <c r="T64" s="24">
        <f t="shared" si="23"/>
        <v>134.49999999999997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60.000000000000007</v>
      </c>
      <c r="C65" s="79">
        <f t="shared" ref="C65:R65" si="24">SUM(C58:C64)</f>
        <v>60.000000000000007</v>
      </c>
      <c r="D65" s="79">
        <f t="shared" si="24"/>
        <v>59.6</v>
      </c>
      <c r="E65" s="79">
        <f t="shared" si="24"/>
        <v>14.8</v>
      </c>
      <c r="F65" s="79">
        <f t="shared" si="24"/>
        <v>59.6</v>
      </c>
      <c r="G65" s="183">
        <f t="shared" si="24"/>
        <v>58.9</v>
      </c>
      <c r="H65" s="25">
        <f t="shared" si="24"/>
        <v>59.4</v>
      </c>
      <c r="I65" s="79">
        <f t="shared" si="24"/>
        <v>59.4</v>
      </c>
      <c r="J65" s="79">
        <f t="shared" si="24"/>
        <v>58.9</v>
      </c>
      <c r="K65" s="79">
        <f t="shared" si="24"/>
        <v>14.7</v>
      </c>
      <c r="L65" s="79">
        <f t="shared" si="24"/>
        <v>58.4</v>
      </c>
      <c r="M65" s="183">
        <f t="shared" si="24"/>
        <v>58.9</v>
      </c>
      <c r="N65" s="25">
        <f t="shared" si="24"/>
        <v>59.800000000000004</v>
      </c>
      <c r="O65" s="79">
        <f t="shared" si="24"/>
        <v>59.800000000000004</v>
      </c>
      <c r="P65" s="79">
        <f t="shared" si="24"/>
        <v>59.6</v>
      </c>
      <c r="Q65" s="79">
        <f t="shared" si="24"/>
        <v>14.7</v>
      </c>
      <c r="R65" s="79">
        <f t="shared" si="24"/>
        <v>58.699999999999996</v>
      </c>
      <c r="S65" s="27">
        <f>SUM(S58:S64)</f>
        <v>58.5</v>
      </c>
      <c r="T65" s="24">
        <f t="shared" si="23"/>
        <v>933.69999999999993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132</v>
      </c>
      <c r="C66" s="80">
        <v>132</v>
      </c>
      <c r="D66" s="80">
        <v>131</v>
      </c>
      <c r="E66" s="80">
        <v>132</v>
      </c>
      <c r="F66" s="80">
        <v>131</v>
      </c>
      <c r="G66" s="184">
        <v>129.5</v>
      </c>
      <c r="H66" s="28">
        <v>130.5</v>
      </c>
      <c r="I66" s="80">
        <v>130.5</v>
      </c>
      <c r="J66" s="80">
        <v>129.5</v>
      </c>
      <c r="K66" s="80">
        <v>131.5</v>
      </c>
      <c r="L66" s="80">
        <v>128.5</v>
      </c>
      <c r="M66" s="184">
        <v>129.5</v>
      </c>
      <c r="N66" s="28">
        <v>131.5</v>
      </c>
      <c r="O66" s="80">
        <v>131.5</v>
      </c>
      <c r="P66" s="80">
        <v>131</v>
      </c>
      <c r="Q66" s="80">
        <v>131.5</v>
      </c>
      <c r="R66" s="80">
        <v>129</v>
      </c>
      <c r="S66" s="30">
        <v>128.5</v>
      </c>
      <c r="T66" s="303">
        <f>+((T65/T67)/7)*1000</f>
        <v>130.38681748359164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8.6120000000000001</v>
      </c>
      <c r="C68" s="82">
        <f t="shared" ref="C68:S68" si="25">((C67*C66)*7/1000-C58-C59)/5</f>
        <v>8.6120000000000001</v>
      </c>
      <c r="D68" s="82">
        <f t="shared" si="25"/>
        <v>8.5609999999999999</v>
      </c>
      <c r="E68" s="82">
        <f t="shared" si="25"/>
        <v>2.1168000000000005</v>
      </c>
      <c r="F68" s="82">
        <f t="shared" si="25"/>
        <v>8.5609999999999999</v>
      </c>
      <c r="G68" s="186">
        <f t="shared" si="25"/>
        <v>8.464500000000001</v>
      </c>
      <c r="H68" s="36">
        <f t="shared" si="25"/>
        <v>8.5154999999999994</v>
      </c>
      <c r="I68" s="82">
        <f t="shared" si="25"/>
        <v>8.5154999999999994</v>
      </c>
      <c r="J68" s="82">
        <f t="shared" si="25"/>
        <v>8.464500000000001</v>
      </c>
      <c r="K68" s="82">
        <f t="shared" si="25"/>
        <v>2.1055999999999999</v>
      </c>
      <c r="L68" s="82">
        <f t="shared" si="25"/>
        <v>8.3735000000000017</v>
      </c>
      <c r="M68" s="186">
        <f t="shared" si="25"/>
        <v>8.464500000000001</v>
      </c>
      <c r="N68" s="36">
        <f t="shared" si="25"/>
        <v>8.5665000000000013</v>
      </c>
      <c r="O68" s="82">
        <f t="shared" si="25"/>
        <v>8.5665000000000013</v>
      </c>
      <c r="P68" s="82">
        <f t="shared" si="25"/>
        <v>8.5609999999999999</v>
      </c>
      <c r="Q68" s="82">
        <f t="shared" si="25"/>
        <v>2.1055999999999999</v>
      </c>
      <c r="R68" s="82">
        <f t="shared" si="25"/>
        <v>8.3790000000000013</v>
      </c>
      <c r="S68" s="38">
        <f t="shared" si="25"/>
        <v>8.3735000000000017</v>
      </c>
      <c r="T68" s="305">
        <f>((T65*1000)/T67)/7</f>
        <v>130.38681748359167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60.06</v>
      </c>
      <c r="C69" s="83">
        <f t="shared" ref="C69:R69" si="26">((C67*C66)*7)/1000</f>
        <v>60.06</v>
      </c>
      <c r="D69" s="83">
        <f t="shared" si="26"/>
        <v>59.604999999999997</v>
      </c>
      <c r="E69" s="83">
        <f t="shared" si="26"/>
        <v>14.784000000000001</v>
      </c>
      <c r="F69" s="83">
        <f t="shared" si="26"/>
        <v>59.604999999999997</v>
      </c>
      <c r="G69" s="306">
        <f t="shared" si="26"/>
        <v>58.922499999999999</v>
      </c>
      <c r="H69" s="40">
        <f t="shared" si="26"/>
        <v>59.377499999999998</v>
      </c>
      <c r="I69" s="83">
        <f t="shared" si="26"/>
        <v>59.377499999999998</v>
      </c>
      <c r="J69" s="83">
        <f t="shared" si="26"/>
        <v>58.922499999999999</v>
      </c>
      <c r="K69" s="83">
        <f t="shared" si="26"/>
        <v>14.728</v>
      </c>
      <c r="L69" s="83">
        <f t="shared" si="26"/>
        <v>58.467500000000001</v>
      </c>
      <c r="M69" s="306">
        <f t="shared" si="26"/>
        <v>58.922499999999999</v>
      </c>
      <c r="N69" s="40">
        <f t="shared" si="26"/>
        <v>59.832500000000003</v>
      </c>
      <c r="O69" s="83">
        <f t="shared" si="26"/>
        <v>59.832500000000003</v>
      </c>
      <c r="P69" s="83">
        <f t="shared" si="26"/>
        <v>59.604999999999997</v>
      </c>
      <c r="Q69" s="83">
        <f t="shared" si="26"/>
        <v>14.728</v>
      </c>
      <c r="R69" s="83">
        <f t="shared" si="26"/>
        <v>58.695</v>
      </c>
      <c r="S69" s="85">
        <f>((S67*S66)*7)/1000</f>
        <v>58.467500000000001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131.86813186813191</v>
      </c>
      <c r="C70" s="84">
        <f t="shared" ref="C70:R70" si="27">+(C65/C67)/7*1000</f>
        <v>131.86813186813191</v>
      </c>
      <c r="D70" s="84">
        <f t="shared" si="27"/>
        <v>130.98901098901101</v>
      </c>
      <c r="E70" s="84">
        <f t="shared" si="27"/>
        <v>132.14285714285714</v>
      </c>
      <c r="F70" s="84">
        <f t="shared" si="27"/>
        <v>130.98901098901101</v>
      </c>
      <c r="G70" s="188">
        <f t="shared" si="27"/>
        <v>129.45054945054943</v>
      </c>
      <c r="H70" s="45">
        <f t="shared" si="27"/>
        <v>130.54945054945054</v>
      </c>
      <c r="I70" s="84">
        <f t="shared" si="27"/>
        <v>130.54945054945054</v>
      </c>
      <c r="J70" s="84">
        <f t="shared" si="27"/>
        <v>129.45054945054943</v>
      </c>
      <c r="K70" s="84">
        <f t="shared" si="27"/>
        <v>131.25</v>
      </c>
      <c r="L70" s="84">
        <f t="shared" si="27"/>
        <v>128.35164835164832</v>
      </c>
      <c r="M70" s="188">
        <f t="shared" si="27"/>
        <v>129.45054945054943</v>
      </c>
      <c r="N70" s="45">
        <f t="shared" si="27"/>
        <v>131.42857142857142</v>
      </c>
      <c r="O70" s="84">
        <f t="shared" si="27"/>
        <v>131.42857142857142</v>
      </c>
      <c r="P70" s="84">
        <f t="shared" si="27"/>
        <v>130.98901098901101</v>
      </c>
      <c r="Q70" s="84">
        <f t="shared" si="27"/>
        <v>131.25</v>
      </c>
      <c r="R70" s="84">
        <f t="shared" si="27"/>
        <v>129.01098901098902</v>
      </c>
      <c r="S70" s="47">
        <f>+(S65/S67)/7*1000</f>
        <v>128.57142857142858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2" zoomScale="30" zoomScaleNormal="30" zoomScaleSheetLayoutView="30" workbookViewId="0">
      <selection activeCell="B18" sqref="B18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  <c r="W3" s="333"/>
      <c r="X3" s="333"/>
      <c r="Y3" s="2"/>
      <c r="Z3" s="2"/>
      <c r="AA3" s="2"/>
      <c r="AB3" s="2"/>
      <c r="AC3" s="2"/>
      <c r="AD3" s="3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3" t="s">
        <v>1</v>
      </c>
      <c r="B9" s="333"/>
      <c r="C9" s="333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3"/>
      <c r="B10" s="333"/>
      <c r="C10" s="3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3" t="s">
        <v>4</v>
      </c>
      <c r="B11" s="333"/>
      <c r="C11" s="333"/>
      <c r="D11" s="1"/>
      <c r="E11" s="334">
        <v>3</v>
      </c>
      <c r="F11" s="1"/>
      <c r="G11" s="1"/>
      <c r="H11" s="1"/>
      <c r="I11" s="1"/>
      <c r="J11" s="1"/>
      <c r="K11" s="425" t="s">
        <v>81</v>
      </c>
      <c r="L11" s="425"/>
      <c r="M11" s="335"/>
      <c r="N11" s="3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3"/>
      <c r="B12" s="333"/>
      <c r="C12" s="333"/>
      <c r="D12" s="1"/>
      <c r="E12" s="5"/>
      <c r="F12" s="1"/>
      <c r="G12" s="1"/>
      <c r="H12" s="1"/>
      <c r="I12" s="1"/>
      <c r="J12" s="1"/>
      <c r="K12" s="335"/>
      <c r="L12" s="335"/>
      <c r="M12" s="335"/>
      <c r="N12" s="3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3"/>
      <c r="B13" s="333"/>
      <c r="C13" s="333"/>
      <c r="D13" s="333"/>
      <c r="E13" s="333"/>
      <c r="F13" s="333"/>
      <c r="G13" s="333"/>
      <c r="H13" s="333"/>
      <c r="I13" s="333"/>
      <c r="J13" s="333"/>
      <c r="K13" s="333"/>
      <c r="L13" s="335"/>
      <c r="M13" s="335"/>
      <c r="N13" s="335"/>
      <c r="O13" s="335"/>
      <c r="P13" s="335"/>
      <c r="Q13" s="335"/>
      <c r="R13" s="335"/>
      <c r="S13" s="335"/>
      <c r="T13" s="335"/>
      <c r="U13" s="335"/>
      <c r="V13" s="335"/>
      <c r="W13" s="1"/>
      <c r="X13" s="1"/>
      <c r="Y13" s="1"/>
    </row>
    <row r="14" spans="1:30" s="3" customFormat="1" ht="27" thickBot="1" x14ac:dyDescent="0.3">
      <c r="A14" s="3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9"/>
      <c r="H15" s="440" t="s">
        <v>51</v>
      </c>
      <c r="I15" s="441"/>
      <c r="J15" s="441"/>
      <c r="K15" s="441"/>
      <c r="L15" s="441"/>
      <c r="M15" s="442"/>
      <c r="N15" s="445" t="s">
        <v>50</v>
      </c>
      <c r="O15" s="443"/>
      <c r="P15" s="443"/>
      <c r="Q15" s="443"/>
      <c r="R15" s="443"/>
      <c r="S15" s="44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95.188380000000009</v>
      </c>
      <c r="C18" s="78">
        <v>94.86960000000002</v>
      </c>
      <c r="D18" s="22">
        <v>93.700739999999996</v>
      </c>
      <c r="E18" s="22">
        <v>27.154240000000005</v>
      </c>
      <c r="F18" s="22">
        <v>94.444839999999999</v>
      </c>
      <c r="G18" s="22">
        <v>94.444839999999999</v>
      </c>
      <c r="H18" s="21">
        <v>96.729759999999985</v>
      </c>
      <c r="I18" s="22">
        <v>95.518640000000005</v>
      </c>
      <c r="J18" s="22">
        <v>94.07132</v>
      </c>
      <c r="K18" s="119">
        <v>26.807299999999998</v>
      </c>
      <c r="L18" s="22">
        <v>93.174847999999997</v>
      </c>
      <c r="M18" s="22">
        <v>92.910279999999986</v>
      </c>
      <c r="N18" s="21">
        <v>95.750280000000004</v>
      </c>
      <c r="O18" s="78">
        <v>95.431919999999991</v>
      </c>
      <c r="P18" s="22">
        <v>95.006739999999994</v>
      </c>
      <c r="Q18" s="22">
        <v>27.065800000000003</v>
      </c>
      <c r="R18" s="22">
        <v>93.351519999999979</v>
      </c>
      <c r="S18" s="23">
        <v>93.099099999999979</v>
      </c>
      <c r="T18" s="24">
        <f t="shared" ref="T18:T25" si="0">SUM(B18:S18)</f>
        <v>1498.7201479999999</v>
      </c>
      <c r="V18" s="2"/>
      <c r="W18" s="18"/>
    </row>
    <row r="19" spans="1:30" ht="39.950000000000003" customHeight="1" x14ac:dyDescent="0.25">
      <c r="A19" s="157" t="s">
        <v>13</v>
      </c>
      <c r="B19" s="21">
        <v>95.188380000000009</v>
      </c>
      <c r="C19" s="78">
        <v>94.86960000000002</v>
      </c>
      <c r="D19" s="22">
        <v>93.700739999999996</v>
      </c>
      <c r="E19" s="22">
        <v>27.154240000000005</v>
      </c>
      <c r="F19" s="22">
        <v>94.444839999999999</v>
      </c>
      <c r="G19" s="22">
        <v>94.444839999999999</v>
      </c>
      <c r="H19" s="21">
        <v>96.729759999999985</v>
      </c>
      <c r="I19" s="22">
        <v>95.518640000000005</v>
      </c>
      <c r="J19" s="22">
        <v>94.07132</v>
      </c>
      <c r="K19" s="119">
        <v>26.807299999999998</v>
      </c>
      <c r="L19" s="22">
        <v>93.174847999999997</v>
      </c>
      <c r="M19" s="22">
        <v>92.910279999999986</v>
      </c>
      <c r="N19" s="21">
        <v>95.750280000000004</v>
      </c>
      <c r="O19" s="78">
        <v>95.431919999999991</v>
      </c>
      <c r="P19" s="22">
        <v>95.006739999999994</v>
      </c>
      <c r="Q19" s="22">
        <v>27.065800000000003</v>
      </c>
      <c r="R19" s="22">
        <v>93.351519999999979</v>
      </c>
      <c r="S19" s="23">
        <v>93.099099999999979</v>
      </c>
      <c r="T19" s="24">
        <f t="shared" si="0"/>
        <v>1498.7201479999999</v>
      </c>
      <c r="V19" s="2"/>
      <c r="W19" s="18"/>
    </row>
    <row r="20" spans="1:30" ht="39.75" customHeight="1" x14ac:dyDescent="0.25">
      <c r="A20" s="156" t="s">
        <v>14</v>
      </c>
      <c r="B20" s="21">
        <v>95.634</v>
      </c>
      <c r="C20" s="78">
        <v>95.937600000000003</v>
      </c>
      <c r="D20" s="22">
        <v>94.875</v>
      </c>
      <c r="E20" s="22">
        <v>27.6675</v>
      </c>
      <c r="F20" s="22">
        <v>95.381999999999991</v>
      </c>
      <c r="G20" s="22">
        <v>95.50800000000001</v>
      </c>
      <c r="H20" s="21">
        <v>97.782000000000011</v>
      </c>
      <c r="I20" s="22">
        <v>96.393000000000001</v>
      </c>
      <c r="J20" s="22">
        <v>95.003500000000003</v>
      </c>
      <c r="K20" s="119">
        <v>27.777999999999995</v>
      </c>
      <c r="L20" s="22">
        <v>94.44680000000001</v>
      </c>
      <c r="M20" s="22">
        <v>94.067800000000005</v>
      </c>
      <c r="N20" s="21">
        <v>96.872399999999985</v>
      </c>
      <c r="O20" s="78">
        <v>95.431919999999991</v>
      </c>
      <c r="P20" s="22">
        <v>96.063299999999998</v>
      </c>
      <c r="Q20" s="22">
        <v>27.468</v>
      </c>
      <c r="R20" s="22">
        <v>94.5</v>
      </c>
      <c r="S20" s="23">
        <v>93.943700000000007</v>
      </c>
      <c r="T20" s="24">
        <f t="shared" si="0"/>
        <v>1514.7545200000004</v>
      </c>
      <c r="V20" s="2"/>
      <c r="W20" s="18"/>
    </row>
    <row r="21" spans="1:30" ht="39.950000000000003" customHeight="1" x14ac:dyDescent="0.25">
      <c r="A21" s="157" t="s">
        <v>15</v>
      </c>
      <c r="B21" s="21">
        <v>97.372799999999998</v>
      </c>
      <c r="C21" s="78">
        <v>95.937600000000003</v>
      </c>
      <c r="D21" s="22">
        <v>94.875</v>
      </c>
      <c r="E21" s="22">
        <v>28.1449</v>
      </c>
      <c r="F21" s="22">
        <v>95.381999999999991</v>
      </c>
      <c r="G21" s="22">
        <v>95.50800000000001</v>
      </c>
      <c r="H21" s="21">
        <v>99.373799999999989</v>
      </c>
      <c r="I21" s="22">
        <v>98.062799999999967</v>
      </c>
      <c r="J21" s="22">
        <v>95.003500000000003</v>
      </c>
      <c r="K21" s="119">
        <v>27.777999999999995</v>
      </c>
      <c r="L21" s="22">
        <v>94.44680000000001</v>
      </c>
      <c r="M21" s="22">
        <v>94.067800000000005</v>
      </c>
      <c r="N21" s="21">
        <v>96.872399999999985</v>
      </c>
      <c r="O21" s="78">
        <v>96.569200000000009</v>
      </c>
      <c r="P21" s="22">
        <v>96.063299999999998</v>
      </c>
      <c r="Q21" s="22">
        <v>27.969400000000004</v>
      </c>
      <c r="R21" s="22">
        <v>94.5</v>
      </c>
      <c r="S21" s="23">
        <v>96.214700000000008</v>
      </c>
      <c r="T21" s="24">
        <f t="shared" si="0"/>
        <v>1524.1420000000001</v>
      </c>
      <c r="V21" s="2"/>
      <c r="W21" s="18"/>
    </row>
    <row r="22" spans="1:30" ht="39.950000000000003" customHeight="1" x14ac:dyDescent="0.25">
      <c r="A22" s="156" t="s">
        <v>16</v>
      </c>
      <c r="B22" s="21">
        <v>97.372799999999998</v>
      </c>
      <c r="C22" s="78">
        <v>95.937600000000003</v>
      </c>
      <c r="D22" s="22">
        <v>94.875</v>
      </c>
      <c r="E22" s="22">
        <v>28.1449</v>
      </c>
      <c r="F22" s="22">
        <v>95.381999999999991</v>
      </c>
      <c r="G22" s="22">
        <v>95.50800000000001</v>
      </c>
      <c r="H22" s="21">
        <v>99.373799999999989</v>
      </c>
      <c r="I22" s="22">
        <v>98.062799999999967</v>
      </c>
      <c r="J22" s="22">
        <v>95.003500000000003</v>
      </c>
      <c r="K22" s="119">
        <v>27.777999999999995</v>
      </c>
      <c r="L22" s="22">
        <v>94.44680000000001</v>
      </c>
      <c r="M22" s="22">
        <v>94.067800000000005</v>
      </c>
      <c r="N22" s="21">
        <v>96.872399999999985</v>
      </c>
      <c r="O22" s="78">
        <v>96.569200000000009</v>
      </c>
      <c r="P22" s="22">
        <v>96.063299999999998</v>
      </c>
      <c r="Q22" s="22">
        <v>27.969400000000004</v>
      </c>
      <c r="R22" s="22">
        <v>94.5</v>
      </c>
      <c r="S22" s="23">
        <v>96.214700000000008</v>
      </c>
      <c r="T22" s="24">
        <f t="shared" si="0"/>
        <v>1524.1420000000001</v>
      </c>
      <c r="V22" s="2"/>
      <c r="W22" s="18"/>
    </row>
    <row r="23" spans="1:30" ht="39.950000000000003" customHeight="1" x14ac:dyDescent="0.25">
      <c r="A23" s="157" t="s">
        <v>17</v>
      </c>
      <c r="B23" s="21">
        <v>97.372799999999998</v>
      </c>
      <c r="C23" s="78">
        <v>98.138700000000014</v>
      </c>
      <c r="D23" s="22">
        <v>97.152000000000001</v>
      </c>
      <c r="E23" s="22">
        <v>28.709100000000003</v>
      </c>
      <c r="F23" s="22">
        <v>97.577300000000008</v>
      </c>
      <c r="G23" s="22">
        <v>97.706199999999995</v>
      </c>
      <c r="H23" s="21">
        <v>101.26879999999998</v>
      </c>
      <c r="I23" s="22">
        <v>100.11210000000001</v>
      </c>
      <c r="J23" s="22">
        <v>97.198799999999991</v>
      </c>
      <c r="K23" s="119">
        <v>27.777999999999995</v>
      </c>
      <c r="L23" s="22">
        <v>96.720799999999983</v>
      </c>
      <c r="M23" s="22">
        <v>96.341800000000006</v>
      </c>
      <c r="N23" s="21">
        <v>98.994799999999984</v>
      </c>
      <c r="O23" s="78">
        <v>98.691599999999994</v>
      </c>
      <c r="P23" s="22">
        <v>98.182899999999989</v>
      </c>
      <c r="Q23" s="22">
        <v>28.558</v>
      </c>
      <c r="R23" s="22">
        <v>96.768000000000001</v>
      </c>
      <c r="S23" s="23">
        <v>98.93989999999998</v>
      </c>
      <c r="T23" s="24">
        <f t="shared" si="0"/>
        <v>1556.2116000000001</v>
      </c>
      <c r="V23" s="2"/>
      <c r="W23" s="18"/>
    </row>
    <row r="24" spans="1:30" ht="39.950000000000003" customHeight="1" x14ac:dyDescent="0.25">
      <c r="A24" s="156" t="s">
        <v>18</v>
      </c>
      <c r="B24" s="21">
        <v>99.338400000000007</v>
      </c>
      <c r="C24" s="78">
        <v>100.6434</v>
      </c>
      <c r="D24" s="22">
        <v>99.808499999999995</v>
      </c>
      <c r="E24" s="22">
        <v>28.709100000000003</v>
      </c>
      <c r="F24" s="22">
        <v>100.07539999999999</v>
      </c>
      <c r="G24" s="22">
        <v>100.20759999999999</v>
      </c>
      <c r="H24" s="21">
        <v>101.26879999999998</v>
      </c>
      <c r="I24" s="22">
        <v>100.11210000000001</v>
      </c>
      <c r="J24" s="22">
        <v>99.772600000000011</v>
      </c>
      <c r="K24" s="119">
        <v>27.777999999999995</v>
      </c>
      <c r="L24" s="22">
        <v>99.373799999999989</v>
      </c>
      <c r="M24" s="22">
        <v>99.070599999999999</v>
      </c>
      <c r="N24" s="21">
        <v>101.4204</v>
      </c>
      <c r="O24" s="78">
        <v>98.691599999999994</v>
      </c>
      <c r="P24" s="22">
        <v>100.68100000000001</v>
      </c>
      <c r="Q24" s="22">
        <v>28.558</v>
      </c>
      <c r="R24" s="22">
        <v>99.414000000000001</v>
      </c>
      <c r="S24" s="23">
        <v>101.96789999999999</v>
      </c>
      <c r="T24" s="24">
        <f t="shared" si="0"/>
        <v>1586.8911999999996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677.46755999999993</v>
      </c>
      <c r="C25" s="26">
        <f t="shared" si="1"/>
        <v>676.33410000000003</v>
      </c>
      <c r="D25" s="26">
        <f t="shared" si="1"/>
        <v>668.98698000000002</v>
      </c>
      <c r="E25" s="26">
        <f>SUM(E18:E24)</f>
        <v>195.68398000000002</v>
      </c>
      <c r="F25" s="26">
        <f t="shared" ref="F25:L25" si="2">SUM(F18:F24)</f>
        <v>672.68837999999994</v>
      </c>
      <c r="G25" s="26">
        <f t="shared" si="2"/>
        <v>673.32748000000004</v>
      </c>
      <c r="H25" s="25">
        <f t="shared" si="2"/>
        <v>692.52671999999984</v>
      </c>
      <c r="I25" s="26">
        <f t="shared" si="2"/>
        <v>683.78008000000011</v>
      </c>
      <c r="J25" s="26">
        <f>SUM(J18:J24)</f>
        <v>670.12454000000002</v>
      </c>
      <c r="K25" s="120">
        <f t="shared" ref="K25" si="3">SUM(K18:K24)</f>
        <v>192.50459999999995</v>
      </c>
      <c r="L25" s="26">
        <f t="shared" si="2"/>
        <v>665.78469599999994</v>
      </c>
      <c r="M25" s="26">
        <f>SUM(M18:M24)</f>
        <v>663.43636000000004</v>
      </c>
      <c r="N25" s="25">
        <f t="shared" ref="N25:P25" si="4">SUM(N18:N24)</f>
        <v>682.53295999999989</v>
      </c>
      <c r="O25" s="26">
        <f t="shared" si="4"/>
        <v>676.81736000000001</v>
      </c>
      <c r="P25" s="26">
        <f t="shared" si="4"/>
        <v>677.0672800000001</v>
      </c>
      <c r="Q25" s="26">
        <f>SUM(Q18:Q24)</f>
        <v>194.65440000000001</v>
      </c>
      <c r="R25" s="26">
        <f t="shared" ref="R25:S25" si="5">SUM(R18:R24)</f>
        <v>666.38504</v>
      </c>
      <c r="S25" s="27">
        <f t="shared" si="5"/>
        <v>673.4790999999999</v>
      </c>
      <c r="T25" s="24">
        <f t="shared" si="0"/>
        <v>10703.581615999998</v>
      </c>
    </row>
    <row r="26" spans="1:30" s="2" customFormat="1" ht="36.75" customHeight="1" x14ac:dyDescent="0.25">
      <c r="A26" s="158" t="s">
        <v>19</v>
      </c>
      <c r="B26" s="28">
        <v>131.4</v>
      </c>
      <c r="C26" s="80">
        <v>132.6</v>
      </c>
      <c r="D26" s="29">
        <v>131.5</v>
      </c>
      <c r="E26" s="29">
        <v>132.30000000000001</v>
      </c>
      <c r="F26" s="29">
        <v>132.19999999999999</v>
      </c>
      <c r="G26" s="29">
        <v>132.19999999999999</v>
      </c>
      <c r="H26" s="28">
        <v>133.6</v>
      </c>
      <c r="I26" s="29">
        <v>131.9</v>
      </c>
      <c r="J26" s="29">
        <v>131.80000000000001</v>
      </c>
      <c r="K26" s="121">
        <v>129.19999999999999</v>
      </c>
      <c r="L26" s="29">
        <v>131.1</v>
      </c>
      <c r="M26" s="29">
        <v>130.69999999999999</v>
      </c>
      <c r="N26" s="28">
        <v>133.80000000000001</v>
      </c>
      <c r="O26" s="29">
        <v>130.19999999999999</v>
      </c>
      <c r="P26" s="29">
        <v>133</v>
      </c>
      <c r="Q26" s="29">
        <v>131</v>
      </c>
      <c r="R26" s="29">
        <v>131.5</v>
      </c>
      <c r="S26" s="30">
        <v>134.69999999999999</v>
      </c>
      <c r="T26" s="31">
        <f>+((T25/T27)/7)*1000</f>
        <v>127.26451002913022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127.26451002913025</v>
      </c>
    </row>
    <row r="28" spans="1:30" s="2" customFormat="1" ht="33" customHeight="1" x14ac:dyDescent="0.25">
      <c r="A28" s="160" t="s">
        <v>21</v>
      </c>
      <c r="B28" s="36">
        <f>((B27*B26)*7/1000)/7</f>
        <v>99.338400000000007</v>
      </c>
      <c r="C28" s="37">
        <f t="shared" ref="C28:S28" si="6">((C27*C26)*7/1000)/7</f>
        <v>100.6434</v>
      </c>
      <c r="D28" s="37">
        <f t="shared" si="6"/>
        <v>99.808499999999995</v>
      </c>
      <c r="E28" s="37">
        <f t="shared" si="6"/>
        <v>28.709100000000003</v>
      </c>
      <c r="F28" s="37">
        <f t="shared" si="6"/>
        <v>100.07539999999999</v>
      </c>
      <c r="G28" s="37">
        <f t="shared" si="6"/>
        <v>100.20759999999999</v>
      </c>
      <c r="H28" s="36">
        <f t="shared" si="6"/>
        <v>101.26879999999998</v>
      </c>
      <c r="I28" s="37">
        <f t="shared" si="6"/>
        <v>100.11210000000001</v>
      </c>
      <c r="J28" s="37">
        <f t="shared" si="6"/>
        <v>99.772600000000011</v>
      </c>
      <c r="K28" s="123">
        <f t="shared" si="6"/>
        <v>27.777999999999995</v>
      </c>
      <c r="L28" s="37">
        <f t="shared" si="6"/>
        <v>99.373799999999989</v>
      </c>
      <c r="M28" s="37">
        <f t="shared" si="6"/>
        <v>99.070599999999999</v>
      </c>
      <c r="N28" s="36">
        <f t="shared" si="6"/>
        <v>101.4204</v>
      </c>
      <c r="O28" s="37">
        <f t="shared" si="6"/>
        <v>98.691599999999994</v>
      </c>
      <c r="P28" s="37">
        <f t="shared" si="6"/>
        <v>100.68100000000001</v>
      </c>
      <c r="Q28" s="37">
        <f t="shared" si="6"/>
        <v>28.558</v>
      </c>
      <c r="R28" s="37">
        <f t="shared" si="6"/>
        <v>99.414000000000001</v>
      </c>
      <c r="S28" s="38">
        <f t="shared" si="6"/>
        <v>101.96789999999999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695.36880000000008</v>
      </c>
      <c r="C29" s="41">
        <f t="shared" si="7"/>
        <v>704.50379999999996</v>
      </c>
      <c r="D29" s="41">
        <f t="shared" si="7"/>
        <v>698.65949999999998</v>
      </c>
      <c r="E29" s="41">
        <f>((E27*E26)*7)/1000</f>
        <v>200.96370000000002</v>
      </c>
      <c r="F29" s="41">
        <f>((F27*F26)*7)/1000</f>
        <v>700.52779999999996</v>
      </c>
      <c r="G29" s="41">
        <f t="shared" ref="G29:S29" si="8">((G27*G26)*7)/1000</f>
        <v>701.45319999999992</v>
      </c>
      <c r="H29" s="40">
        <f t="shared" si="8"/>
        <v>708.88159999999993</v>
      </c>
      <c r="I29" s="41">
        <f t="shared" si="8"/>
        <v>700.78470000000004</v>
      </c>
      <c r="J29" s="41">
        <f t="shared" si="8"/>
        <v>698.40820000000008</v>
      </c>
      <c r="K29" s="124">
        <f t="shared" si="8"/>
        <v>194.44599999999997</v>
      </c>
      <c r="L29" s="41">
        <f t="shared" si="8"/>
        <v>695.61659999999995</v>
      </c>
      <c r="M29" s="41">
        <f t="shared" si="8"/>
        <v>693.49419999999998</v>
      </c>
      <c r="N29" s="40">
        <f t="shared" si="8"/>
        <v>709.94280000000003</v>
      </c>
      <c r="O29" s="41">
        <f t="shared" si="8"/>
        <v>690.84119999999996</v>
      </c>
      <c r="P29" s="41">
        <f t="shared" si="8"/>
        <v>704.76700000000005</v>
      </c>
      <c r="Q29" s="42">
        <f t="shared" si="8"/>
        <v>199.90600000000001</v>
      </c>
      <c r="R29" s="42">
        <f t="shared" si="8"/>
        <v>695.89800000000002</v>
      </c>
      <c r="S29" s="43">
        <f t="shared" si="8"/>
        <v>713.7752999999999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128.01730158730157</v>
      </c>
      <c r="C30" s="46">
        <f t="shared" si="9"/>
        <v>127.29796725014117</v>
      </c>
      <c r="D30" s="46">
        <f t="shared" si="9"/>
        <v>125.91511010728401</v>
      </c>
      <c r="E30" s="46">
        <f>+(E25/E27)/7*1000</f>
        <v>128.82421329822253</v>
      </c>
      <c r="F30" s="46">
        <f t="shared" ref="F30:L30" si="10">+(F25/F27)/7*1000</f>
        <v>126.94628797886392</v>
      </c>
      <c r="G30" s="46">
        <f t="shared" si="10"/>
        <v>126.89926121372034</v>
      </c>
      <c r="H30" s="45">
        <f t="shared" si="10"/>
        <v>130.51766302299282</v>
      </c>
      <c r="I30" s="46">
        <f t="shared" si="10"/>
        <v>128.69943158290985</v>
      </c>
      <c r="J30" s="46">
        <f>+(J25/J27)/7*1000</f>
        <v>126.46245329307418</v>
      </c>
      <c r="K30" s="125">
        <f t="shared" ref="K30" si="11">+(K25/K27)/7*1000</f>
        <v>127.91003322259134</v>
      </c>
      <c r="L30" s="46">
        <f t="shared" si="10"/>
        <v>125.47770373162456</v>
      </c>
      <c r="M30" s="46">
        <f>+(M25/M27)/7*1000</f>
        <v>125.03512250282699</v>
      </c>
      <c r="N30" s="45">
        <f t="shared" ref="N30:S30" si="12">+(N25/N27)/7*1000</f>
        <v>128.63418017338859</v>
      </c>
      <c r="O30" s="46">
        <f t="shared" si="12"/>
        <v>127.55698454579719</v>
      </c>
      <c r="P30" s="46">
        <f t="shared" si="12"/>
        <v>127.77265144366865</v>
      </c>
      <c r="Q30" s="46">
        <f t="shared" si="12"/>
        <v>127.55858453473132</v>
      </c>
      <c r="R30" s="46">
        <f t="shared" si="12"/>
        <v>125.92309901738471</v>
      </c>
      <c r="S30" s="47">
        <f t="shared" si="12"/>
        <v>127.09550858652574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32"/>
      <c r="I36" s="426"/>
      <c r="J36" s="97"/>
      <c r="K36" s="52" t="s">
        <v>26</v>
      </c>
      <c r="L36" s="105"/>
      <c r="M36" s="431" t="s">
        <v>25</v>
      </c>
      <c r="N36" s="432"/>
      <c r="O36" s="432"/>
      <c r="P36" s="432"/>
      <c r="Q36" s="432"/>
      <c r="R36" s="42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81.44192000000001</v>
      </c>
      <c r="C39" s="78">
        <v>80.87660000000001</v>
      </c>
      <c r="D39" s="78">
        <v>80.593940000000018</v>
      </c>
      <c r="E39" s="78">
        <v>25.483560000000004</v>
      </c>
      <c r="F39" s="78">
        <v>81.22920000000002</v>
      </c>
      <c r="G39" s="78">
        <v>80.606799999999993</v>
      </c>
      <c r="H39" s="78"/>
      <c r="I39" s="78"/>
      <c r="J39" s="99">
        <f t="shared" ref="J39:J46" si="13">SUM(B39:I39)</f>
        <v>430.23202000000015</v>
      </c>
      <c r="K39" s="2"/>
      <c r="L39" s="89" t="s">
        <v>12</v>
      </c>
      <c r="M39" s="78">
        <v>7.3</v>
      </c>
      <c r="N39" s="78">
        <v>7.1</v>
      </c>
      <c r="O39" s="78">
        <v>7</v>
      </c>
      <c r="P39" s="78">
        <v>2.1</v>
      </c>
      <c r="Q39" s="78">
        <v>7.2</v>
      </c>
      <c r="R39" s="78">
        <v>7.2</v>
      </c>
      <c r="S39" s="99">
        <f t="shared" ref="S39:S46" si="14">SUM(M39:R39)</f>
        <v>37.9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81.44192000000001</v>
      </c>
      <c r="C40" s="78">
        <v>80.87660000000001</v>
      </c>
      <c r="D40" s="78">
        <v>80.593940000000018</v>
      </c>
      <c r="E40" s="78">
        <v>25.483560000000004</v>
      </c>
      <c r="F40" s="78">
        <v>81.22920000000002</v>
      </c>
      <c r="G40" s="78">
        <v>80.606799999999993</v>
      </c>
      <c r="H40" s="78"/>
      <c r="I40" s="78"/>
      <c r="J40" s="99">
        <f t="shared" si="13"/>
        <v>430.23202000000015</v>
      </c>
      <c r="K40" s="2"/>
      <c r="L40" s="90" t="s">
        <v>13</v>
      </c>
      <c r="M40" s="78">
        <v>7.3</v>
      </c>
      <c r="N40" s="78">
        <v>7.1</v>
      </c>
      <c r="O40" s="78">
        <v>7</v>
      </c>
      <c r="P40" s="78">
        <v>2.1</v>
      </c>
      <c r="Q40" s="78">
        <v>7.2</v>
      </c>
      <c r="R40" s="78">
        <v>7.2</v>
      </c>
      <c r="S40" s="99">
        <f t="shared" si="14"/>
        <v>37.9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22">
        <v>82.426960000000008</v>
      </c>
      <c r="D41" s="78">
        <v>82.069623999999976</v>
      </c>
      <c r="E41" s="78">
        <v>26.527875999999999</v>
      </c>
      <c r="F41" s="78">
        <v>83.099320000000006</v>
      </c>
      <c r="G41" s="22">
        <v>82.534880000000001</v>
      </c>
      <c r="H41" s="22"/>
      <c r="I41" s="22"/>
      <c r="J41" s="99">
        <f t="shared" si="13"/>
        <v>439.97249199999993</v>
      </c>
      <c r="K41" s="2"/>
      <c r="L41" s="89" t="s">
        <v>14</v>
      </c>
      <c r="M41" s="78">
        <v>7.2</v>
      </c>
      <c r="N41" s="78">
        <v>7</v>
      </c>
      <c r="O41" s="78">
        <v>7</v>
      </c>
      <c r="P41" s="78">
        <v>2.2000000000000002</v>
      </c>
      <c r="Q41" s="78">
        <v>7.3</v>
      </c>
      <c r="R41" s="78">
        <v>7.1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82.426960000000008</v>
      </c>
      <c r="D42" s="22">
        <v>82.069623999999976</v>
      </c>
      <c r="E42" s="22">
        <v>26.527875999999999</v>
      </c>
      <c r="F42" s="22">
        <v>83.099320000000006</v>
      </c>
      <c r="G42" s="22">
        <v>82.534880000000001</v>
      </c>
      <c r="H42" s="22"/>
      <c r="I42" s="22"/>
      <c r="J42" s="99">
        <f t="shared" si="13"/>
        <v>439.97249199999993</v>
      </c>
      <c r="K42" s="2"/>
      <c r="L42" s="90" t="s">
        <v>15</v>
      </c>
      <c r="M42" s="78">
        <v>7.2</v>
      </c>
      <c r="N42" s="78">
        <v>7</v>
      </c>
      <c r="O42" s="78">
        <v>7</v>
      </c>
      <c r="P42" s="78">
        <v>2.2000000000000002</v>
      </c>
      <c r="Q42" s="78">
        <v>7.3</v>
      </c>
      <c r="R42" s="78">
        <v>7.1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82.426960000000008</v>
      </c>
      <c r="D43" s="22">
        <v>82.069623999999976</v>
      </c>
      <c r="E43" s="22">
        <v>26.527875999999999</v>
      </c>
      <c r="F43" s="22">
        <v>83.099320000000006</v>
      </c>
      <c r="G43" s="22">
        <v>82.534880000000001</v>
      </c>
      <c r="H43" s="22"/>
      <c r="I43" s="22"/>
      <c r="J43" s="99">
        <f t="shared" si="13"/>
        <v>439.97249199999993</v>
      </c>
      <c r="K43" s="2"/>
      <c r="L43" s="89" t="s">
        <v>16</v>
      </c>
      <c r="M43" s="78">
        <v>7.2</v>
      </c>
      <c r="N43" s="78">
        <v>7.1</v>
      </c>
      <c r="O43" s="78">
        <v>7.1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83.313832000000005</v>
      </c>
      <c r="C44" s="78">
        <v>82.426960000000008</v>
      </c>
      <c r="D44" s="78">
        <v>82.069623999999976</v>
      </c>
      <c r="E44" s="78">
        <v>26.527875999999999</v>
      </c>
      <c r="F44" s="78">
        <v>83.099320000000006</v>
      </c>
      <c r="G44" s="78">
        <v>82.534880000000001</v>
      </c>
      <c r="H44" s="78"/>
      <c r="I44" s="78"/>
      <c r="J44" s="99">
        <f t="shared" si="13"/>
        <v>439.97249199999993</v>
      </c>
      <c r="K44" s="2"/>
      <c r="L44" s="90" t="s">
        <v>17</v>
      </c>
      <c r="M44" s="78">
        <v>7.2</v>
      </c>
      <c r="N44" s="78">
        <v>7.1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83.313832000000005</v>
      </c>
      <c r="C45" s="78">
        <v>82.426960000000008</v>
      </c>
      <c r="D45" s="78">
        <v>82.069623999999976</v>
      </c>
      <c r="E45" s="78">
        <v>26.527875999999999</v>
      </c>
      <c r="F45" s="78">
        <v>83.099320000000006</v>
      </c>
      <c r="G45" s="78">
        <v>83.9328</v>
      </c>
      <c r="H45" s="78"/>
      <c r="I45" s="78"/>
      <c r="J45" s="99">
        <f t="shared" si="13"/>
        <v>441.37041199999993</v>
      </c>
      <c r="K45" s="2"/>
      <c r="L45" s="89" t="s">
        <v>18</v>
      </c>
      <c r="M45" s="78">
        <v>7.2</v>
      </c>
      <c r="N45" s="78">
        <v>7.1</v>
      </c>
      <c r="O45" s="78">
        <v>7.1</v>
      </c>
      <c r="P45" s="78">
        <v>2.2000000000000002</v>
      </c>
      <c r="Q45" s="78">
        <v>7.3</v>
      </c>
      <c r="R45" s="78">
        <v>7.2</v>
      </c>
      <c r="S45" s="99">
        <f t="shared" si="14"/>
        <v>38.1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579.45299999999997</v>
      </c>
      <c r="C46" s="26">
        <f t="shared" si="15"/>
        <v>573.88800000000003</v>
      </c>
      <c r="D46" s="26">
        <f t="shared" si="15"/>
        <v>571.53599999999994</v>
      </c>
      <c r="E46" s="26">
        <f t="shared" si="15"/>
        <v>183.60649999999998</v>
      </c>
      <c r="F46" s="26">
        <f t="shared" si="15"/>
        <v>577.95500000000015</v>
      </c>
      <c r="G46" s="26">
        <f t="shared" si="15"/>
        <v>575.28591999999992</v>
      </c>
      <c r="H46" s="26">
        <f t="shared" si="15"/>
        <v>0</v>
      </c>
      <c r="I46" s="26">
        <f t="shared" si="15"/>
        <v>0</v>
      </c>
      <c r="J46" s="99">
        <f t="shared" si="13"/>
        <v>3061.72442</v>
      </c>
      <c r="L46" s="76" t="s">
        <v>10</v>
      </c>
      <c r="M46" s="79">
        <f t="shared" ref="M46:R46" si="16">SUM(M39:M45)</f>
        <v>50.600000000000009</v>
      </c>
      <c r="N46" s="26">
        <f t="shared" si="16"/>
        <v>49.5</v>
      </c>
      <c r="O46" s="26">
        <f t="shared" si="16"/>
        <v>49.300000000000004</v>
      </c>
      <c r="P46" s="26">
        <f t="shared" si="16"/>
        <v>15.2</v>
      </c>
      <c r="Q46" s="26">
        <f t="shared" si="16"/>
        <v>50.899999999999991</v>
      </c>
      <c r="R46" s="26">
        <f t="shared" si="16"/>
        <v>50.000000000000007</v>
      </c>
      <c r="S46" s="99">
        <f t="shared" si="14"/>
        <v>265.5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123</v>
      </c>
      <c r="C47" s="29">
        <v>122</v>
      </c>
      <c r="D47" s="29">
        <v>121.5</v>
      </c>
      <c r="E47" s="29">
        <v>125.5</v>
      </c>
      <c r="F47" s="29">
        <v>122.5</v>
      </c>
      <c r="G47" s="29">
        <v>124.9</v>
      </c>
      <c r="H47" s="29"/>
      <c r="I47" s="29"/>
      <c r="J47" s="100">
        <f>+((J46/J48)/7)*1000</f>
        <v>122.44938489841626</v>
      </c>
      <c r="L47" s="108" t="s">
        <v>19</v>
      </c>
      <c r="M47" s="80">
        <v>129</v>
      </c>
      <c r="N47" s="29">
        <v>128.5</v>
      </c>
      <c r="O47" s="29">
        <v>128</v>
      </c>
      <c r="P47" s="29">
        <v>128</v>
      </c>
      <c r="Q47" s="29">
        <v>127.5</v>
      </c>
      <c r="R47" s="29">
        <v>127.5</v>
      </c>
      <c r="S47" s="100">
        <f>+((S46/S48)/7)*1000</f>
        <v>128.13706563706563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57</v>
      </c>
      <c r="R48" s="64">
        <v>56</v>
      </c>
      <c r="S48" s="110">
        <f>SUM(M48:R48)</f>
        <v>296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82.778999999999996</v>
      </c>
      <c r="C49" s="37">
        <f t="shared" si="17"/>
        <v>81.984000000000009</v>
      </c>
      <c r="D49" s="37">
        <f t="shared" si="17"/>
        <v>81.647999999999996</v>
      </c>
      <c r="E49" s="37">
        <f t="shared" si="17"/>
        <v>26.229500000000002</v>
      </c>
      <c r="F49" s="37">
        <f t="shared" si="17"/>
        <v>82.565000000000012</v>
      </c>
      <c r="G49" s="37">
        <f t="shared" si="17"/>
        <v>83.9328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122.44938489841626</v>
      </c>
      <c r="L49" s="93" t="s">
        <v>21</v>
      </c>
      <c r="M49" s="82">
        <f t="shared" ref="M49:R49" si="19">((M48*M47)*7/1000-M39-M40)/5</f>
        <v>7.1936000000000009</v>
      </c>
      <c r="N49" s="37">
        <f t="shared" si="19"/>
        <v>7.0544999999999991</v>
      </c>
      <c r="O49" s="37">
        <f t="shared" si="19"/>
        <v>7.056</v>
      </c>
      <c r="P49" s="37">
        <f t="shared" si="19"/>
        <v>2.2063999999999999</v>
      </c>
      <c r="Q49" s="37">
        <f t="shared" si="19"/>
        <v>7.2944999999999993</v>
      </c>
      <c r="R49" s="37">
        <f t="shared" si="19"/>
        <v>7.1159999999999979</v>
      </c>
      <c r="S49" s="111">
        <f>((S46*1000)/S48)/7</f>
        <v>128.13706563706563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579.45299999999997</v>
      </c>
      <c r="C50" s="41">
        <f t="shared" si="20"/>
        <v>573.88800000000003</v>
      </c>
      <c r="D50" s="41">
        <f t="shared" si="20"/>
        <v>571.53599999999994</v>
      </c>
      <c r="E50" s="41">
        <f t="shared" si="20"/>
        <v>183.60650000000001</v>
      </c>
      <c r="F50" s="41">
        <f t="shared" si="20"/>
        <v>577.95500000000004</v>
      </c>
      <c r="G50" s="41">
        <f t="shared" si="20"/>
        <v>587.52959999999996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50.567999999999998</v>
      </c>
      <c r="N50" s="41">
        <f t="shared" si="21"/>
        <v>49.472499999999997</v>
      </c>
      <c r="O50" s="41">
        <f t="shared" si="21"/>
        <v>49.28</v>
      </c>
      <c r="P50" s="41">
        <f t="shared" si="21"/>
        <v>15.231999999999999</v>
      </c>
      <c r="Q50" s="41">
        <f t="shared" si="21"/>
        <v>50.872500000000002</v>
      </c>
      <c r="R50" s="41">
        <f t="shared" si="21"/>
        <v>49.98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123</v>
      </c>
      <c r="C51" s="46">
        <f t="shared" si="22"/>
        <v>122.00000000000001</v>
      </c>
      <c r="D51" s="46">
        <f t="shared" si="22"/>
        <v>121.49999999999999</v>
      </c>
      <c r="E51" s="46">
        <f t="shared" si="22"/>
        <v>125.5</v>
      </c>
      <c r="F51" s="46">
        <f t="shared" si="22"/>
        <v>122.50000000000004</v>
      </c>
      <c r="G51" s="46">
        <f t="shared" si="22"/>
        <v>122.29717687074827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129.08163265306123</v>
      </c>
      <c r="N51" s="46">
        <f t="shared" si="23"/>
        <v>128.57142857142858</v>
      </c>
      <c r="O51" s="46">
        <f t="shared" si="23"/>
        <v>128.05194805194805</v>
      </c>
      <c r="P51" s="46">
        <f t="shared" si="23"/>
        <v>127.73109243697478</v>
      </c>
      <c r="Q51" s="46">
        <f t="shared" si="23"/>
        <v>127.56892230576439</v>
      </c>
      <c r="R51" s="46">
        <f t="shared" si="23"/>
        <v>127.5510204081633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6" t="s">
        <v>8</v>
      </c>
      <c r="C55" s="447"/>
      <c r="D55" s="447"/>
      <c r="E55" s="447"/>
      <c r="F55" s="447"/>
      <c r="G55" s="448"/>
      <c r="H55" s="446" t="s">
        <v>51</v>
      </c>
      <c r="I55" s="447"/>
      <c r="J55" s="447"/>
      <c r="K55" s="447"/>
      <c r="L55" s="447"/>
      <c r="M55" s="448"/>
      <c r="N55" s="447" t="s">
        <v>50</v>
      </c>
      <c r="O55" s="447"/>
      <c r="P55" s="447"/>
      <c r="Q55" s="447"/>
      <c r="R55" s="447"/>
      <c r="S55" s="44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8.6</v>
      </c>
      <c r="C58" s="78">
        <v>8.6</v>
      </c>
      <c r="D58" s="78">
        <v>8.6</v>
      </c>
      <c r="E58" s="78">
        <v>2.2000000000000002</v>
      </c>
      <c r="F58" s="78">
        <v>8.6</v>
      </c>
      <c r="G58" s="78">
        <v>8.5</v>
      </c>
      <c r="H58" s="21">
        <v>8.6</v>
      </c>
      <c r="I58" s="78">
        <v>8.6</v>
      </c>
      <c r="J58" s="78">
        <v>8.5</v>
      </c>
      <c r="K58" s="78">
        <v>2.1</v>
      </c>
      <c r="L58" s="78">
        <v>8.4</v>
      </c>
      <c r="M58" s="78">
        <v>8.5</v>
      </c>
      <c r="N58" s="21">
        <v>8.6</v>
      </c>
      <c r="O58" s="78">
        <v>8.6</v>
      </c>
      <c r="P58" s="78">
        <v>8.6</v>
      </c>
      <c r="Q58" s="78">
        <v>2.1</v>
      </c>
      <c r="R58" s="78">
        <v>8.4</v>
      </c>
      <c r="S58" s="182">
        <v>8.4</v>
      </c>
      <c r="T58" s="24">
        <f t="shared" ref="T58:T65" si="24">SUM(B58:S58)</f>
        <v>134.49999999999997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8.6</v>
      </c>
      <c r="C59" s="78">
        <v>8.6</v>
      </c>
      <c r="D59" s="78">
        <v>8.6</v>
      </c>
      <c r="E59" s="78">
        <v>2.2000000000000002</v>
      </c>
      <c r="F59" s="78">
        <v>8.6</v>
      </c>
      <c r="G59" s="78">
        <v>8.5</v>
      </c>
      <c r="H59" s="21">
        <v>8.6</v>
      </c>
      <c r="I59" s="78">
        <v>8.6</v>
      </c>
      <c r="J59" s="78">
        <v>8.5</v>
      </c>
      <c r="K59" s="78">
        <v>2.1</v>
      </c>
      <c r="L59" s="78">
        <v>8.4</v>
      </c>
      <c r="M59" s="78">
        <v>8.5</v>
      </c>
      <c r="N59" s="21">
        <v>8.6</v>
      </c>
      <c r="O59" s="78">
        <v>8.6</v>
      </c>
      <c r="P59" s="78">
        <v>8.6</v>
      </c>
      <c r="Q59" s="78">
        <v>2.1</v>
      </c>
      <c r="R59" s="78">
        <v>8.4</v>
      </c>
      <c r="S59" s="182">
        <v>8.4</v>
      </c>
      <c r="T59" s="24">
        <f t="shared" si="24"/>
        <v>134.49999999999997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8.6999999999999993</v>
      </c>
      <c r="C60" s="78">
        <v>8.6999999999999993</v>
      </c>
      <c r="D60" s="78">
        <v>8.6</v>
      </c>
      <c r="E60" s="78">
        <v>2.1</v>
      </c>
      <c r="F60" s="78">
        <v>8.6</v>
      </c>
      <c r="G60" s="182">
        <v>8.5</v>
      </c>
      <c r="H60" s="21">
        <v>8.6</v>
      </c>
      <c r="I60" s="78">
        <v>8.6</v>
      </c>
      <c r="J60" s="78">
        <v>8.5</v>
      </c>
      <c r="K60" s="78">
        <v>2.1</v>
      </c>
      <c r="L60" s="78">
        <v>8.5</v>
      </c>
      <c r="M60" s="182">
        <v>8.5</v>
      </c>
      <c r="N60" s="21">
        <v>8.6999999999999993</v>
      </c>
      <c r="O60" s="78">
        <v>8.6999999999999993</v>
      </c>
      <c r="P60" s="78">
        <v>8.6</v>
      </c>
      <c r="Q60" s="78">
        <v>2.2000000000000002</v>
      </c>
      <c r="R60" s="78">
        <v>8.5</v>
      </c>
      <c r="S60" s="182">
        <v>8.5</v>
      </c>
      <c r="T60" s="24">
        <f t="shared" si="24"/>
        <v>135.19999999999999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8.6999999999999993</v>
      </c>
      <c r="C61" s="78">
        <v>8.6999999999999993</v>
      </c>
      <c r="D61" s="78">
        <v>8.6</v>
      </c>
      <c r="E61" s="78">
        <v>2.1</v>
      </c>
      <c r="F61" s="78">
        <v>8.6</v>
      </c>
      <c r="G61" s="182">
        <v>8.5</v>
      </c>
      <c r="H61" s="21">
        <v>8.6</v>
      </c>
      <c r="I61" s="78">
        <v>8.6</v>
      </c>
      <c r="J61" s="78">
        <v>8.5</v>
      </c>
      <c r="K61" s="78">
        <v>2.1</v>
      </c>
      <c r="L61" s="78">
        <v>8.5</v>
      </c>
      <c r="M61" s="182">
        <v>8.5</v>
      </c>
      <c r="N61" s="21">
        <v>8.6999999999999993</v>
      </c>
      <c r="O61" s="78">
        <v>8.6999999999999993</v>
      </c>
      <c r="P61" s="78">
        <v>8.6</v>
      </c>
      <c r="Q61" s="78">
        <v>2.2000000000000002</v>
      </c>
      <c r="R61" s="78">
        <v>8.5</v>
      </c>
      <c r="S61" s="182">
        <v>8.5</v>
      </c>
      <c r="T61" s="24">
        <f t="shared" si="24"/>
        <v>135.19999999999999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8.6999999999999993</v>
      </c>
      <c r="E62" s="78">
        <v>2.1</v>
      </c>
      <c r="F62" s="78">
        <v>8.6999999999999993</v>
      </c>
      <c r="G62" s="182">
        <v>8.6</v>
      </c>
      <c r="H62" s="21">
        <v>8.6</v>
      </c>
      <c r="I62" s="78">
        <v>8.6</v>
      </c>
      <c r="J62" s="78">
        <v>8.6</v>
      </c>
      <c r="K62" s="78">
        <v>2.1</v>
      </c>
      <c r="L62" s="78">
        <v>8.5</v>
      </c>
      <c r="M62" s="182">
        <v>8.6</v>
      </c>
      <c r="N62" s="21">
        <v>8.6999999999999993</v>
      </c>
      <c r="O62" s="78">
        <v>8.6999999999999993</v>
      </c>
      <c r="P62" s="78">
        <v>8.6999999999999993</v>
      </c>
      <c r="Q62" s="78">
        <v>2.2000000000000002</v>
      </c>
      <c r="R62" s="78">
        <v>8.6</v>
      </c>
      <c r="S62" s="182">
        <v>8.5</v>
      </c>
      <c r="T62" s="24">
        <f t="shared" si="24"/>
        <v>136.1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8.6999999999999993</v>
      </c>
      <c r="E63" s="78">
        <v>2.1</v>
      </c>
      <c r="F63" s="78">
        <v>8.6999999999999993</v>
      </c>
      <c r="G63" s="182">
        <v>8.6</v>
      </c>
      <c r="H63" s="21">
        <v>8.6</v>
      </c>
      <c r="I63" s="78">
        <v>8.6</v>
      </c>
      <c r="J63" s="78">
        <v>8.6</v>
      </c>
      <c r="K63" s="78">
        <v>2.2000000000000002</v>
      </c>
      <c r="L63" s="78">
        <v>8.5</v>
      </c>
      <c r="M63" s="182">
        <v>8.6</v>
      </c>
      <c r="N63" s="21">
        <v>8.6999999999999993</v>
      </c>
      <c r="O63" s="78">
        <v>8.6999999999999993</v>
      </c>
      <c r="P63" s="78">
        <v>8.6999999999999993</v>
      </c>
      <c r="Q63" s="78">
        <v>2.2000000000000002</v>
      </c>
      <c r="R63" s="78">
        <v>8.6</v>
      </c>
      <c r="S63" s="182">
        <v>8.5</v>
      </c>
      <c r="T63" s="24">
        <f t="shared" si="24"/>
        <v>136.19999999999999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8.6999999999999993</v>
      </c>
      <c r="E64" s="78">
        <v>2.2000000000000002</v>
      </c>
      <c r="F64" s="78">
        <v>8.6999999999999993</v>
      </c>
      <c r="G64" s="182">
        <v>8.6</v>
      </c>
      <c r="H64" s="21">
        <v>8.6999999999999993</v>
      </c>
      <c r="I64" s="78">
        <v>8.6999999999999993</v>
      </c>
      <c r="J64" s="78">
        <v>8.6</v>
      </c>
      <c r="K64" s="78">
        <v>2.2000000000000002</v>
      </c>
      <c r="L64" s="78">
        <v>8.6</v>
      </c>
      <c r="M64" s="182">
        <v>8.6</v>
      </c>
      <c r="N64" s="21">
        <v>8.6999999999999993</v>
      </c>
      <c r="O64" s="78">
        <v>8.6999999999999993</v>
      </c>
      <c r="P64" s="78">
        <v>8.6999999999999993</v>
      </c>
      <c r="Q64" s="78">
        <v>2.2000000000000002</v>
      </c>
      <c r="R64" s="78">
        <v>8.6</v>
      </c>
      <c r="S64" s="182">
        <v>8.6</v>
      </c>
      <c r="T64" s="24">
        <f t="shared" si="24"/>
        <v>136.69999999999999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60.999999999999986</v>
      </c>
      <c r="C65" s="79">
        <f t="shared" ref="C65:R65" si="25">SUM(C58:C64)</f>
        <v>60.999999999999986</v>
      </c>
      <c r="D65" s="79">
        <f t="shared" si="25"/>
        <v>60.5</v>
      </c>
      <c r="E65" s="79">
        <f t="shared" si="25"/>
        <v>15</v>
      </c>
      <c r="F65" s="79">
        <f t="shared" si="25"/>
        <v>60.5</v>
      </c>
      <c r="G65" s="183">
        <f t="shared" si="25"/>
        <v>59.800000000000004</v>
      </c>
      <c r="H65" s="25">
        <f t="shared" si="25"/>
        <v>60.3</v>
      </c>
      <c r="I65" s="79">
        <f t="shared" si="25"/>
        <v>60.3</v>
      </c>
      <c r="J65" s="79">
        <f t="shared" si="25"/>
        <v>59.800000000000004</v>
      </c>
      <c r="K65" s="79">
        <f t="shared" si="25"/>
        <v>14.899999999999999</v>
      </c>
      <c r="L65" s="79">
        <f t="shared" si="25"/>
        <v>59.4</v>
      </c>
      <c r="M65" s="183">
        <f t="shared" si="25"/>
        <v>59.800000000000004</v>
      </c>
      <c r="N65" s="25">
        <f t="shared" si="25"/>
        <v>60.7</v>
      </c>
      <c r="O65" s="79">
        <f t="shared" si="25"/>
        <v>60.7</v>
      </c>
      <c r="P65" s="79">
        <f t="shared" si="25"/>
        <v>60.5</v>
      </c>
      <c r="Q65" s="79">
        <f t="shared" si="25"/>
        <v>15.2</v>
      </c>
      <c r="R65" s="79">
        <f t="shared" si="25"/>
        <v>59.6</v>
      </c>
      <c r="S65" s="27">
        <f>SUM(S58:S64)</f>
        <v>59.4</v>
      </c>
      <c r="T65" s="24">
        <f t="shared" si="24"/>
        <v>948.40000000000009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134</v>
      </c>
      <c r="C66" s="80">
        <v>134</v>
      </c>
      <c r="D66" s="80">
        <v>133</v>
      </c>
      <c r="E66" s="80">
        <v>134</v>
      </c>
      <c r="F66" s="80">
        <v>133</v>
      </c>
      <c r="G66" s="184">
        <v>131.5</v>
      </c>
      <c r="H66" s="28">
        <v>132.5</v>
      </c>
      <c r="I66" s="80">
        <v>132.5</v>
      </c>
      <c r="J66" s="80">
        <v>131.5</v>
      </c>
      <c r="K66" s="80">
        <v>133.5</v>
      </c>
      <c r="L66" s="80">
        <v>130.5</v>
      </c>
      <c r="M66" s="184">
        <v>131.5</v>
      </c>
      <c r="N66" s="28">
        <v>133.5</v>
      </c>
      <c r="O66" s="80">
        <v>133.5</v>
      </c>
      <c r="P66" s="80">
        <v>133</v>
      </c>
      <c r="Q66" s="80">
        <v>133.5</v>
      </c>
      <c r="R66" s="80">
        <v>131</v>
      </c>
      <c r="S66" s="30">
        <v>130.5</v>
      </c>
      <c r="T66" s="303">
        <f>+((T65/T67)/7)*1000</f>
        <v>132.43960340734534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8.7539999999999996</v>
      </c>
      <c r="C68" s="82">
        <f t="shared" ref="C68:S68" si="26">((C67*C66)*7/1000-C58-C59)/5</f>
        <v>8.7539999999999996</v>
      </c>
      <c r="D68" s="82">
        <f t="shared" si="26"/>
        <v>8.6630000000000003</v>
      </c>
      <c r="E68" s="82">
        <f t="shared" si="26"/>
        <v>2.1215999999999999</v>
      </c>
      <c r="F68" s="82">
        <f t="shared" si="26"/>
        <v>8.6630000000000003</v>
      </c>
      <c r="G68" s="186">
        <f t="shared" si="26"/>
        <v>8.5665000000000013</v>
      </c>
      <c r="H68" s="36">
        <f t="shared" si="26"/>
        <v>8.6174999999999997</v>
      </c>
      <c r="I68" s="82">
        <f t="shared" si="26"/>
        <v>8.6174999999999997</v>
      </c>
      <c r="J68" s="82">
        <f t="shared" si="26"/>
        <v>8.5665000000000013</v>
      </c>
      <c r="K68" s="82">
        <f t="shared" si="26"/>
        <v>2.1504000000000003</v>
      </c>
      <c r="L68" s="82">
        <f t="shared" si="26"/>
        <v>8.5154999999999994</v>
      </c>
      <c r="M68" s="186">
        <f t="shared" si="26"/>
        <v>8.5665000000000013</v>
      </c>
      <c r="N68" s="36">
        <f t="shared" si="26"/>
        <v>8.708499999999999</v>
      </c>
      <c r="O68" s="82">
        <f t="shared" si="26"/>
        <v>8.708499999999999</v>
      </c>
      <c r="P68" s="82">
        <f t="shared" si="26"/>
        <v>8.6630000000000003</v>
      </c>
      <c r="Q68" s="82">
        <f t="shared" si="26"/>
        <v>2.1504000000000003</v>
      </c>
      <c r="R68" s="82">
        <f t="shared" si="26"/>
        <v>8.5609999999999999</v>
      </c>
      <c r="S68" s="38">
        <f t="shared" si="26"/>
        <v>8.5154999999999994</v>
      </c>
      <c r="T68" s="305">
        <f>((T65*1000)/T67)/7</f>
        <v>132.43960340734537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60.97</v>
      </c>
      <c r="C69" s="83">
        <f t="shared" ref="C69:R69" si="27">((C67*C66)*7)/1000</f>
        <v>60.97</v>
      </c>
      <c r="D69" s="83">
        <f t="shared" si="27"/>
        <v>60.515000000000001</v>
      </c>
      <c r="E69" s="83">
        <f t="shared" si="27"/>
        <v>15.007999999999999</v>
      </c>
      <c r="F69" s="83">
        <f t="shared" si="27"/>
        <v>60.515000000000001</v>
      </c>
      <c r="G69" s="306">
        <f t="shared" si="27"/>
        <v>59.832500000000003</v>
      </c>
      <c r="H69" s="40">
        <f t="shared" si="27"/>
        <v>60.287500000000001</v>
      </c>
      <c r="I69" s="83">
        <f t="shared" si="27"/>
        <v>60.287500000000001</v>
      </c>
      <c r="J69" s="83">
        <f t="shared" si="27"/>
        <v>59.832500000000003</v>
      </c>
      <c r="K69" s="83">
        <f t="shared" si="27"/>
        <v>14.952</v>
      </c>
      <c r="L69" s="83">
        <f t="shared" si="27"/>
        <v>59.377499999999998</v>
      </c>
      <c r="M69" s="306">
        <f t="shared" si="27"/>
        <v>59.832500000000003</v>
      </c>
      <c r="N69" s="40">
        <f t="shared" si="27"/>
        <v>60.7425</v>
      </c>
      <c r="O69" s="83">
        <f t="shared" si="27"/>
        <v>60.7425</v>
      </c>
      <c r="P69" s="83">
        <f t="shared" si="27"/>
        <v>60.515000000000001</v>
      </c>
      <c r="Q69" s="83">
        <f t="shared" si="27"/>
        <v>14.952</v>
      </c>
      <c r="R69" s="83">
        <f t="shared" si="27"/>
        <v>59.604999999999997</v>
      </c>
      <c r="S69" s="85">
        <f>((S67*S66)*7)/1000</f>
        <v>59.377499999999998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134.06593406593404</v>
      </c>
      <c r="C70" s="84">
        <f t="shared" ref="C70:R70" si="28">+(C65/C67)/7*1000</f>
        <v>134.06593406593404</v>
      </c>
      <c r="D70" s="84">
        <f t="shared" si="28"/>
        <v>132.96703296703296</v>
      </c>
      <c r="E70" s="84">
        <f t="shared" si="28"/>
        <v>133.92857142857142</v>
      </c>
      <c r="F70" s="84">
        <f t="shared" si="28"/>
        <v>132.96703296703296</v>
      </c>
      <c r="G70" s="188">
        <f t="shared" si="28"/>
        <v>131.42857142857142</v>
      </c>
      <c r="H70" s="45">
        <f t="shared" si="28"/>
        <v>132.52747252747253</v>
      </c>
      <c r="I70" s="84">
        <f t="shared" si="28"/>
        <v>132.52747252747253</v>
      </c>
      <c r="J70" s="84">
        <f t="shared" si="28"/>
        <v>131.42857142857142</v>
      </c>
      <c r="K70" s="84">
        <f t="shared" si="28"/>
        <v>133.03571428571428</v>
      </c>
      <c r="L70" s="84">
        <f t="shared" si="28"/>
        <v>130.54945054945054</v>
      </c>
      <c r="M70" s="188">
        <f t="shared" si="28"/>
        <v>131.42857142857142</v>
      </c>
      <c r="N70" s="45">
        <f t="shared" si="28"/>
        <v>133.4065934065934</v>
      </c>
      <c r="O70" s="84">
        <f t="shared" si="28"/>
        <v>133.4065934065934</v>
      </c>
      <c r="P70" s="84">
        <f t="shared" si="28"/>
        <v>132.96703296703296</v>
      </c>
      <c r="Q70" s="84">
        <f t="shared" si="28"/>
        <v>135.71428571428569</v>
      </c>
      <c r="R70" s="84">
        <f t="shared" si="28"/>
        <v>130.98901098901101</v>
      </c>
      <c r="S70" s="47">
        <f>+(S65/S67)/7*1000</f>
        <v>130.54945054945054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6" zoomScale="30" zoomScaleNormal="30" zoomScaleSheetLayoutView="30" workbookViewId="0">
      <selection activeCell="B45" sqref="B45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2"/>
      <c r="Z3" s="2"/>
      <c r="AA3" s="2"/>
      <c r="AB3" s="2"/>
      <c r="AC3" s="2"/>
      <c r="AD3" s="3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5" t="s">
        <v>1</v>
      </c>
      <c r="B9" s="375"/>
      <c r="C9" s="375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5"/>
      <c r="B10" s="375"/>
      <c r="C10" s="3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5" t="s">
        <v>4</v>
      </c>
      <c r="B11" s="375"/>
      <c r="C11" s="375"/>
      <c r="D11" s="1"/>
      <c r="E11" s="376">
        <v>3</v>
      </c>
      <c r="F11" s="1"/>
      <c r="G11" s="1"/>
      <c r="H11" s="1"/>
      <c r="I11" s="1"/>
      <c r="J11" s="1"/>
      <c r="K11" s="425" t="s">
        <v>108</v>
      </c>
      <c r="L11" s="425"/>
      <c r="M11" s="377"/>
      <c r="N11" s="3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5"/>
      <c r="B12" s="375"/>
      <c r="C12" s="375"/>
      <c r="D12" s="1"/>
      <c r="E12" s="5"/>
      <c r="F12" s="1"/>
      <c r="G12" s="1"/>
      <c r="H12" s="1"/>
      <c r="I12" s="1"/>
      <c r="J12" s="1"/>
      <c r="K12" s="377"/>
      <c r="L12" s="377"/>
      <c r="M12" s="377"/>
      <c r="N12" s="3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5"/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7"/>
      <c r="M13" s="377"/>
      <c r="N13" s="377"/>
      <c r="O13" s="377"/>
      <c r="P13" s="377"/>
      <c r="Q13" s="377"/>
      <c r="R13" s="377"/>
      <c r="S13" s="377"/>
      <c r="T13" s="377"/>
      <c r="U13" s="377"/>
      <c r="V13" s="377"/>
      <c r="W13" s="1"/>
      <c r="X13" s="1"/>
      <c r="Y13" s="1"/>
    </row>
    <row r="14" spans="1:30" s="3" customFormat="1" ht="27" thickBot="1" x14ac:dyDescent="0.3">
      <c r="A14" s="3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9"/>
      <c r="H15" s="440" t="s">
        <v>51</v>
      </c>
      <c r="I15" s="441"/>
      <c r="J15" s="441"/>
      <c r="K15" s="441"/>
      <c r="L15" s="441"/>
      <c r="M15" s="442"/>
      <c r="N15" s="445" t="s">
        <v>50</v>
      </c>
      <c r="O15" s="443"/>
      <c r="P15" s="443"/>
      <c r="Q15" s="443"/>
      <c r="R15" s="443"/>
      <c r="S15" s="44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99.338400000000007</v>
      </c>
      <c r="C18" s="78">
        <v>100.6434</v>
      </c>
      <c r="D18" s="22">
        <v>99.808499999999995</v>
      </c>
      <c r="E18" s="22">
        <v>29.360099999999999</v>
      </c>
      <c r="F18" s="22">
        <v>102.952</v>
      </c>
      <c r="G18" s="22">
        <v>103.08799999999999</v>
      </c>
      <c r="H18" s="21">
        <v>101.26879999999998</v>
      </c>
      <c r="I18" s="22">
        <v>100.11210000000001</v>
      </c>
      <c r="J18" s="22">
        <v>99.772600000000011</v>
      </c>
      <c r="K18" s="119">
        <v>27.777999999999995</v>
      </c>
      <c r="L18" s="22">
        <v>99.373799999999989</v>
      </c>
      <c r="M18" s="22">
        <v>99.070599999999999</v>
      </c>
      <c r="N18" s="21">
        <v>101.4204</v>
      </c>
      <c r="O18" s="78">
        <v>101.11720000000001</v>
      </c>
      <c r="P18" s="22">
        <v>100.68100000000001</v>
      </c>
      <c r="Q18" s="22">
        <v>28.558</v>
      </c>
      <c r="R18" s="22">
        <v>102.36240000000001</v>
      </c>
      <c r="S18" s="23">
        <v>101.96789999999999</v>
      </c>
      <c r="T18" s="24">
        <f t="shared" ref="T18:T25" si="0">SUM(B18:S18)</f>
        <v>1598.6731999999997</v>
      </c>
      <c r="V18" s="2"/>
      <c r="W18" s="18"/>
    </row>
    <row r="19" spans="1:30" ht="39.950000000000003" customHeight="1" x14ac:dyDescent="0.25">
      <c r="A19" s="157" t="s">
        <v>13</v>
      </c>
      <c r="B19" s="21">
        <v>101.682</v>
      </c>
      <c r="C19" s="78">
        <v>103.52760000000001</v>
      </c>
      <c r="D19" s="22">
        <v>99.808499999999995</v>
      </c>
      <c r="E19" s="22">
        <v>29.360099999999999</v>
      </c>
      <c r="F19" s="22">
        <v>102.952</v>
      </c>
      <c r="G19" s="22">
        <v>106.34740000000001</v>
      </c>
      <c r="H19" s="21">
        <v>103.467</v>
      </c>
      <c r="I19" s="22">
        <v>102.38910000000001</v>
      </c>
      <c r="J19" s="22">
        <v>102.72489999999998</v>
      </c>
      <c r="K19" s="119">
        <v>27.777999999999995</v>
      </c>
      <c r="L19" s="22">
        <v>102.33</v>
      </c>
      <c r="M19" s="22">
        <v>102.10259999999998</v>
      </c>
      <c r="N19" s="21">
        <v>104.14919999999999</v>
      </c>
      <c r="O19" s="78">
        <v>101.11720000000001</v>
      </c>
      <c r="P19" s="22">
        <v>103.4819</v>
      </c>
      <c r="Q19" s="22">
        <v>28.558</v>
      </c>
      <c r="R19" s="22">
        <v>102.36240000000001</v>
      </c>
      <c r="S19" s="23">
        <v>101.96789999999999</v>
      </c>
      <c r="T19" s="24">
        <f t="shared" si="0"/>
        <v>1626.1057999999998</v>
      </c>
      <c r="V19" s="2"/>
      <c r="W19" s="18"/>
    </row>
    <row r="20" spans="1:30" ht="39.75" customHeight="1" x14ac:dyDescent="0.25">
      <c r="A20" s="156" t="s">
        <v>14</v>
      </c>
      <c r="B20" s="21">
        <v>101.682</v>
      </c>
      <c r="C20" s="78">
        <v>103.52760000000001</v>
      </c>
      <c r="D20" s="22">
        <v>102.76860000000001</v>
      </c>
      <c r="E20" s="22">
        <v>29.360099999999999</v>
      </c>
      <c r="F20" s="22">
        <v>106.20710000000001</v>
      </c>
      <c r="G20" s="22">
        <v>106.34740000000001</v>
      </c>
      <c r="H20" s="21">
        <v>103.467</v>
      </c>
      <c r="I20" s="22">
        <v>102.38910000000001</v>
      </c>
      <c r="J20" s="22">
        <v>102.72489999999998</v>
      </c>
      <c r="K20" s="119">
        <v>27.777999999999995</v>
      </c>
      <c r="L20" s="22">
        <v>105.741</v>
      </c>
      <c r="M20" s="22">
        <v>102.10259999999998</v>
      </c>
      <c r="N20" s="21">
        <v>104.14919999999999</v>
      </c>
      <c r="O20" s="78">
        <v>103.92179999999999</v>
      </c>
      <c r="P20" s="22">
        <v>103.4819</v>
      </c>
      <c r="Q20" s="22">
        <v>29.255599999999998</v>
      </c>
      <c r="R20" s="22">
        <v>102.36240000000001</v>
      </c>
      <c r="S20" s="23">
        <v>105.37439999999999</v>
      </c>
      <c r="T20" s="24">
        <f t="shared" si="0"/>
        <v>1642.6406999999999</v>
      </c>
      <c r="V20" s="2"/>
      <c r="W20" s="18"/>
    </row>
    <row r="21" spans="1:30" ht="39.950000000000003" customHeight="1" x14ac:dyDescent="0.25">
      <c r="A21" s="157" t="s">
        <v>15</v>
      </c>
      <c r="B21" s="21">
        <v>104.4036</v>
      </c>
      <c r="C21" s="78">
        <v>106.7154</v>
      </c>
      <c r="D21" s="22">
        <v>102.76860000000001</v>
      </c>
      <c r="E21" s="22">
        <v>29.360099999999999</v>
      </c>
      <c r="F21" s="22">
        <v>106.20710000000001</v>
      </c>
      <c r="G21" s="22">
        <v>106.34740000000001</v>
      </c>
      <c r="H21" s="21">
        <v>103.467</v>
      </c>
      <c r="I21" s="22">
        <v>102.38910000000001</v>
      </c>
      <c r="J21" s="22">
        <v>102.72489999999998</v>
      </c>
      <c r="K21" s="119">
        <v>29.003499999999999</v>
      </c>
      <c r="L21" s="22">
        <v>105.741</v>
      </c>
      <c r="M21" s="22">
        <v>105.5136</v>
      </c>
      <c r="N21" s="21">
        <v>107.25699999999999</v>
      </c>
      <c r="O21" s="78">
        <v>103.92179999999999</v>
      </c>
      <c r="P21" s="22">
        <v>103.4819</v>
      </c>
      <c r="Q21" s="22">
        <v>29.255599999999998</v>
      </c>
      <c r="R21" s="22">
        <v>102.36240000000001</v>
      </c>
      <c r="S21" s="23">
        <v>105.37439999999999</v>
      </c>
      <c r="T21" s="24">
        <f t="shared" si="0"/>
        <v>1656.2944</v>
      </c>
      <c r="V21" s="2"/>
      <c r="W21" s="18"/>
    </row>
    <row r="22" spans="1:30" ht="39.950000000000003" customHeight="1" x14ac:dyDescent="0.25">
      <c r="A22" s="156" t="s">
        <v>16</v>
      </c>
      <c r="B22" s="21">
        <v>104.4036</v>
      </c>
      <c r="C22" s="78">
        <v>106.7154</v>
      </c>
      <c r="D22" s="22">
        <v>106.10820000000002</v>
      </c>
      <c r="E22" s="22">
        <v>30.097899999999999</v>
      </c>
      <c r="F22" s="22">
        <v>109.8407</v>
      </c>
      <c r="G22" s="22">
        <v>106.34740000000001</v>
      </c>
      <c r="H22" s="21">
        <v>105.9684</v>
      </c>
      <c r="I22" s="22">
        <v>104.74199999999999</v>
      </c>
      <c r="J22" s="22">
        <v>106.0557</v>
      </c>
      <c r="K22" s="119">
        <v>29.003499999999999</v>
      </c>
      <c r="L22" s="22">
        <v>109.4552</v>
      </c>
      <c r="M22" s="22">
        <v>105.5136</v>
      </c>
      <c r="N22" s="21">
        <v>107.25699999999999</v>
      </c>
      <c r="O22" s="78">
        <v>107.02959999999999</v>
      </c>
      <c r="P22" s="22">
        <v>106.6613</v>
      </c>
      <c r="Q22" s="22">
        <v>29.255599999999998</v>
      </c>
      <c r="R22" s="22">
        <v>105.6888</v>
      </c>
      <c r="S22" s="23">
        <v>105.37439999999999</v>
      </c>
      <c r="T22" s="24">
        <f t="shared" si="0"/>
        <v>1685.5183</v>
      </c>
      <c r="V22" s="2"/>
      <c r="W22" s="18"/>
    </row>
    <row r="23" spans="1:30" ht="39.950000000000003" customHeight="1" x14ac:dyDescent="0.25">
      <c r="A23" s="157" t="s">
        <v>17</v>
      </c>
      <c r="B23" s="21">
        <v>107.352</v>
      </c>
      <c r="C23" s="78">
        <v>106.7154</v>
      </c>
      <c r="D23" s="22">
        <v>106.10820000000002</v>
      </c>
      <c r="E23" s="22">
        <v>30.097899999999999</v>
      </c>
      <c r="F23" s="22">
        <v>109.8407</v>
      </c>
      <c r="G23" s="22">
        <v>109.9858</v>
      </c>
      <c r="H23" s="21">
        <v>105.9684</v>
      </c>
      <c r="I23" s="22">
        <v>104.74199999999999</v>
      </c>
      <c r="J23" s="22">
        <v>106.0557</v>
      </c>
      <c r="K23" s="119">
        <v>29.003499999999999</v>
      </c>
      <c r="L23" s="22">
        <v>109.4552</v>
      </c>
      <c r="M23" s="22">
        <v>109.30359999999999</v>
      </c>
      <c r="N23" s="21">
        <v>107.25699999999999</v>
      </c>
      <c r="O23" s="78">
        <v>107.02959999999999</v>
      </c>
      <c r="P23" s="22">
        <v>106.6613</v>
      </c>
      <c r="Q23" s="22">
        <v>30.018599999999996</v>
      </c>
      <c r="R23" s="22">
        <v>105.6888</v>
      </c>
      <c r="S23" s="23">
        <v>109.15939999999999</v>
      </c>
      <c r="T23" s="24">
        <f t="shared" si="0"/>
        <v>1700.4431000000002</v>
      </c>
      <c r="V23" s="2"/>
      <c r="W23" s="18"/>
    </row>
    <row r="24" spans="1:30" ht="39.950000000000003" customHeight="1" x14ac:dyDescent="0.25">
      <c r="A24" s="156" t="s">
        <v>18</v>
      </c>
      <c r="B24" s="21">
        <v>107.352</v>
      </c>
      <c r="C24" s="78">
        <v>106.7154</v>
      </c>
      <c r="D24" s="22">
        <v>106.10820000000002</v>
      </c>
      <c r="E24" s="22">
        <v>30.097899999999999</v>
      </c>
      <c r="F24" s="22">
        <v>109.8407</v>
      </c>
      <c r="G24" s="22">
        <v>109.9858</v>
      </c>
      <c r="H24" s="21">
        <v>105.9684</v>
      </c>
      <c r="I24" s="22">
        <v>104.74199999999999</v>
      </c>
      <c r="J24" s="22">
        <v>106.0557</v>
      </c>
      <c r="K24" s="119">
        <v>29.003499999999999</v>
      </c>
      <c r="L24" s="22">
        <v>109.4552</v>
      </c>
      <c r="M24" s="22">
        <v>109.30359999999999</v>
      </c>
      <c r="N24" s="21">
        <v>107.25699999999999</v>
      </c>
      <c r="O24" s="78">
        <v>107.02959999999999</v>
      </c>
      <c r="P24" s="22">
        <v>106.6613</v>
      </c>
      <c r="Q24" s="22">
        <v>30.018599999999996</v>
      </c>
      <c r="R24" s="22">
        <v>105.6888</v>
      </c>
      <c r="S24" s="23">
        <v>109.15939999999999</v>
      </c>
      <c r="T24" s="24">
        <f t="shared" si="0"/>
        <v>1700.4431000000002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726.21359999999993</v>
      </c>
      <c r="C25" s="26">
        <f t="shared" si="1"/>
        <v>734.56020000000012</v>
      </c>
      <c r="D25" s="26">
        <f t="shared" si="1"/>
        <v>723.47880000000009</v>
      </c>
      <c r="E25" s="26">
        <f>SUM(E18:E24)</f>
        <v>207.73410000000001</v>
      </c>
      <c r="F25" s="26">
        <f t="shared" ref="F25:L25" si="2">SUM(F18:F24)</f>
        <v>747.84029999999996</v>
      </c>
      <c r="G25" s="26">
        <f t="shared" si="2"/>
        <v>748.44920000000013</v>
      </c>
      <c r="H25" s="25">
        <f t="shared" si="2"/>
        <v>729.57499999999993</v>
      </c>
      <c r="I25" s="26">
        <f t="shared" si="2"/>
        <v>721.5053999999999</v>
      </c>
      <c r="J25" s="26">
        <f>SUM(J18:J24)</f>
        <v>726.11439999999993</v>
      </c>
      <c r="K25" s="120">
        <f t="shared" ref="K25" si="3">SUM(K18:K24)</f>
        <v>199.34799999999998</v>
      </c>
      <c r="L25" s="26">
        <f t="shared" si="2"/>
        <v>741.55139999999994</v>
      </c>
      <c r="M25" s="26">
        <f>SUM(M18:M24)</f>
        <v>732.9101999999998</v>
      </c>
      <c r="N25" s="25">
        <f t="shared" ref="N25:P25" si="4">SUM(N18:N24)</f>
        <v>738.74679999999989</v>
      </c>
      <c r="O25" s="26">
        <f t="shared" si="4"/>
        <v>731.16679999999985</v>
      </c>
      <c r="P25" s="26">
        <f t="shared" si="4"/>
        <v>731.11059999999998</v>
      </c>
      <c r="Q25" s="26">
        <f>SUM(Q18:Q24)</f>
        <v>204.92</v>
      </c>
      <c r="R25" s="26">
        <f t="shared" ref="R25:S25" si="5">SUM(R18:R24)</f>
        <v>726.51600000000008</v>
      </c>
      <c r="S25" s="27">
        <f t="shared" si="5"/>
        <v>738.37779999999998</v>
      </c>
      <c r="T25" s="24">
        <f t="shared" si="0"/>
        <v>11610.118599999998</v>
      </c>
    </row>
    <row r="26" spans="1:30" s="2" customFormat="1" ht="36.75" customHeight="1" x14ac:dyDescent="0.25">
      <c r="A26" s="158" t="s">
        <v>19</v>
      </c>
      <c r="B26" s="28">
        <v>142</v>
      </c>
      <c r="C26" s="80">
        <v>140.6</v>
      </c>
      <c r="D26" s="29">
        <v>139.80000000000001</v>
      </c>
      <c r="E26" s="29">
        <v>138.69999999999999</v>
      </c>
      <c r="F26" s="29">
        <v>145.1</v>
      </c>
      <c r="G26" s="29">
        <v>145.1</v>
      </c>
      <c r="H26" s="28">
        <v>139.80000000000001</v>
      </c>
      <c r="I26" s="29">
        <v>138</v>
      </c>
      <c r="J26" s="29">
        <v>140.1</v>
      </c>
      <c r="K26" s="121">
        <v>134.9</v>
      </c>
      <c r="L26" s="29">
        <v>144.4</v>
      </c>
      <c r="M26" s="29">
        <v>144.19999999999999</v>
      </c>
      <c r="N26" s="28">
        <v>141.5</v>
      </c>
      <c r="O26" s="29">
        <v>141.19999999999999</v>
      </c>
      <c r="P26" s="29">
        <v>140.9</v>
      </c>
      <c r="Q26" s="29">
        <v>137.69999999999999</v>
      </c>
      <c r="R26" s="29">
        <v>139.80000000000001</v>
      </c>
      <c r="S26" s="30">
        <v>144.19999999999999</v>
      </c>
      <c r="T26" s="31">
        <f>+((T25/T27)/7)*1000</f>
        <v>138.04314368943579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138.04314368943579</v>
      </c>
    </row>
    <row r="28" spans="1:30" s="2" customFormat="1" ht="33" customHeight="1" x14ac:dyDescent="0.25">
      <c r="A28" s="160" t="s">
        <v>21</v>
      </c>
      <c r="B28" s="36">
        <f>((B27*B26)*7/1000)/7</f>
        <v>107.352</v>
      </c>
      <c r="C28" s="37">
        <f t="shared" ref="C28:S28" si="6">((C27*C26)*7/1000)/7</f>
        <v>106.7154</v>
      </c>
      <c r="D28" s="37">
        <f t="shared" si="6"/>
        <v>106.10820000000002</v>
      </c>
      <c r="E28" s="37">
        <f t="shared" si="6"/>
        <v>30.097899999999999</v>
      </c>
      <c r="F28" s="37">
        <f t="shared" si="6"/>
        <v>109.8407</v>
      </c>
      <c r="G28" s="37">
        <f t="shared" si="6"/>
        <v>109.9858</v>
      </c>
      <c r="H28" s="36">
        <f t="shared" si="6"/>
        <v>105.9684</v>
      </c>
      <c r="I28" s="37">
        <f t="shared" si="6"/>
        <v>104.74199999999999</v>
      </c>
      <c r="J28" s="37">
        <f t="shared" si="6"/>
        <v>106.0557</v>
      </c>
      <c r="K28" s="123">
        <f t="shared" si="6"/>
        <v>29.003499999999999</v>
      </c>
      <c r="L28" s="37">
        <f t="shared" si="6"/>
        <v>109.4552</v>
      </c>
      <c r="M28" s="37">
        <f t="shared" si="6"/>
        <v>109.30359999999999</v>
      </c>
      <c r="N28" s="36">
        <f t="shared" si="6"/>
        <v>107.25699999999999</v>
      </c>
      <c r="O28" s="37">
        <f t="shared" si="6"/>
        <v>107.02959999999999</v>
      </c>
      <c r="P28" s="37">
        <f t="shared" si="6"/>
        <v>106.6613</v>
      </c>
      <c r="Q28" s="37">
        <f t="shared" si="6"/>
        <v>30.018599999999996</v>
      </c>
      <c r="R28" s="37">
        <f t="shared" si="6"/>
        <v>105.6888</v>
      </c>
      <c r="S28" s="38">
        <f t="shared" si="6"/>
        <v>109.15939999999999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751.46400000000006</v>
      </c>
      <c r="C29" s="41">
        <f t="shared" si="7"/>
        <v>747.00779999999997</v>
      </c>
      <c r="D29" s="41">
        <f t="shared" si="7"/>
        <v>742.75740000000019</v>
      </c>
      <c r="E29" s="41">
        <f>((E27*E26)*7)/1000</f>
        <v>210.68529999999998</v>
      </c>
      <c r="F29" s="41">
        <f>((F27*F26)*7)/1000</f>
        <v>768.88490000000002</v>
      </c>
      <c r="G29" s="41">
        <f t="shared" ref="G29:S29" si="8">((G27*G26)*7)/1000</f>
        <v>769.90059999999994</v>
      </c>
      <c r="H29" s="40">
        <f t="shared" si="8"/>
        <v>741.77880000000005</v>
      </c>
      <c r="I29" s="41">
        <f t="shared" si="8"/>
        <v>733.19399999999996</v>
      </c>
      <c r="J29" s="41">
        <f t="shared" si="8"/>
        <v>742.38990000000001</v>
      </c>
      <c r="K29" s="124">
        <f t="shared" si="8"/>
        <v>203.02449999999999</v>
      </c>
      <c r="L29" s="41">
        <f t="shared" si="8"/>
        <v>766.18640000000005</v>
      </c>
      <c r="M29" s="41">
        <f t="shared" si="8"/>
        <v>765.12519999999995</v>
      </c>
      <c r="N29" s="40">
        <f t="shared" si="8"/>
        <v>750.79899999999998</v>
      </c>
      <c r="O29" s="41">
        <f t="shared" si="8"/>
        <v>749.20719999999994</v>
      </c>
      <c r="P29" s="41">
        <f t="shared" si="8"/>
        <v>746.62909999999999</v>
      </c>
      <c r="Q29" s="42">
        <f t="shared" si="8"/>
        <v>210.13019999999997</v>
      </c>
      <c r="R29" s="42">
        <f t="shared" si="8"/>
        <v>739.82159999999999</v>
      </c>
      <c r="S29" s="43">
        <f t="shared" si="8"/>
        <v>764.11579999999992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137.22857142857143</v>
      </c>
      <c r="C30" s="46">
        <f t="shared" si="9"/>
        <v>138.2571428571429</v>
      </c>
      <c r="D30" s="46">
        <f t="shared" si="9"/>
        <v>136.17142857142858</v>
      </c>
      <c r="E30" s="46">
        <f>+(E25/E27)/7*1000</f>
        <v>136.75714285714287</v>
      </c>
      <c r="F30" s="46">
        <f t="shared" ref="F30:L30" si="10">+(F25/F27)/7*1000</f>
        <v>141.12857142857141</v>
      </c>
      <c r="G30" s="46">
        <f t="shared" si="10"/>
        <v>141.05714285714288</v>
      </c>
      <c r="H30" s="45">
        <f t="shared" si="10"/>
        <v>137.49999999999997</v>
      </c>
      <c r="I30" s="46">
        <f t="shared" si="10"/>
        <v>135.79999999999998</v>
      </c>
      <c r="J30" s="46">
        <f>+(J25/J27)/7*1000</f>
        <v>137.02857142857141</v>
      </c>
      <c r="K30" s="125">
        <f t="shared" ref="K30" si="11">+(K25/K27)/7*1000</f>
        <v>132.45714285714286</v>
      </c>
      <c r="L30" s="46">
        <f t="shared" si="10"/>
        <v>139.75714285714287</v>
      </c>
      <c r="M30" s="46">
        <f>+(M25/M27)/7*1000</f>
        <v>138.12857142857141</v>
      </c>
      <c r="N30" s="45">
        <f t="shared" ref="N30:S30" si="12">+(N25/N27)/7*1000</f>
        <v>139.22857142857143</v>
      </c>
      <c r="O30" s="46">
        <f t="shared" si="12"/>
        <v>137.79999999999998</v>
      </c>
      <c r="P30" s="46">
        <f t="shared" si="12"/>
        <v>137.97142857142859</v>
      </c>
      <c r="Q30" s="46">
        <f t="shared" si="12"/>
        <v>134.28571428571428</v>
      </c>
      <c r="R30" s="46">
        <f t="shared" si="12"/>
        <v>137.28571428571428</v>
      </c>
      <c r="S30" s="47">
        <f t="shared" si="12"/>
        <v>139.34285714285713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32"/>
      <c r="I36" s="426"/>
      <c r="J36" s="97"/>
      <c r="K36" s="52" t="s">
        <v>26</v>
      </c>
      <c r="L36" s="105"/>
      <c r="M36" s="431" t="s">
        <v>25</v>
      </c>
      <c r="N36" s="432"/>
      <c r="O36" s="432"/>
      <c r="P36" s="432"/>
      <c r="Q36" s="432"/>
      <c r="R36" s="42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83.313832000000005</v>
      </c>
      <c r="C39" s="78">
        <v>82.426960000000008</v>
      </c>
      <c r="D39" s="78">
        <v>82.069623999999976</v>
      </c>
      <c r="E39" s="78">
        <v>26.527875999999999</v>
      </c>
      <c r="F39" s="78">
        <v>83.099320000000006</v>
      </c>
      <c r="G39" s="78">
        <v>83.9328</v>
      </c>
      <c r="H39" s="78"/>
      <c r="I39" s="78"/>
      <c r="J39" s="99">
        <f t="shared" ref="J39:J46" si="13">SUM(B39:I39)</f>
        <v>441.37041199999993</v>
      </c>
      <c r="K39" s="2"/>
      <c r="L39" s="89" t="s">
        <v>12</v>
      </c>
      <c r="M39" s="78">
        <v>7.2</v>
      </c>
      <c r="N39" s="78">
        <v>7.1</v>
      </c>
      <c r="O39" s="78">
        <v>7.1</v>
      </c>
      <c r="P39" s="78">
        <v>2.2000000000000002</v>
      </c>
      <c r="Q39" s="78">
        <v>7.3</v>
      </c>
      <c r="R39" s="78">
        <v>7.2</v>
      </c>
      <c r="S39" s="99">
        <f t="shared" ref="S39:S46" si="14">SUM(M39:R39)</f>
        <v>38.1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83.313832000000005</v>
      </c>
      <c r="C40" s="78">
        <v>82.426960000000008</v>
      </c>
      <c r="D40" s="78">
        <v>82.069623999999976</v>
      </c>
      <c r="E40" s="78">
        <v>26.527875999999999</v>
      </c>
      <c r="F40" s="78">
        <v>84.519600000000011</v>
      </c>
      <c r="G40" s="78">
        <v>83.9328</v>
      </c>
      <c r="H40" s="78"/>
      <c r="I40" s="78"/>
      <c r="J40" s="99">
        <f t="shared" si="13"/>
        <v>442.79069199999998</v>
      </c>
      <c r="K40" s="2"/>
      <c r="L40" s="90" t="s">
        <v>13</v>
      </c>
      <c r="M40" s="78">
        <v>7.2</v>
      </c>
      <c r="N40" s="78">
        <v>7.1</v>
      </c>
      <c r="O40" s="78">
        <v>7.1</v>
      </c>
      <c r="P40" s="78">
        <v>2.2000000000000002</v>
      </c>
      <c r="Q40" s="78">
        <v>7.3</v>
      </c>
      <c r="R40" s="78">
        <v>7.2</v>
      </c>
      <c r="S40" s="99">
        <f t="shared" si="14"/>
        <v>38.1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78">
        <v>82.426960000000008</v>
      </c>
      <c r="D41" s="78">
        <v>82.069623999999976</v>
      </c>
      <c r="E41" s="78">
        <v>26.527875999999999</v>
      </c>
      <c r="F41" s="78">
        <v>84.519600000000011</v>
      </c>
      <c r="G41" s="78">
        <v>83.9328</v>
      </c>
      <c r="H41" s="22"/>
      <c r="I41" s="22"/>
      <c r="J41" s="99">
        <f t="shared" si="13"/>
        <v>442.79069199999998</v>
      </c>
      <c r="K41" s="2"/>
      <c r="L41" s="89" t="s">
        <v>14</v>
      </c>
      <c r="M41" s="78">
        <v>7.4</v>
      </c>
      <c r="N41" s="78">
        <v>7.1</v>
      </c>
      <c r="O41" s="78">
        <v>7.1</v>
      </c>
      <c r="P41" s="78">
        <v>2.2000000000000002</v>
      </c>
      <c r="Q41" s="78">
        <v>7.2</v>
      </c>
      <c r="R41" s="78">
        <v>6.9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83.9328</v>
      </c>
      <c r="D42" s="22">
        <v>83.596800000000002</v>
      </c>
      <c r="E42" s="78">
        <v>26.527875999999999</v>
      </c>
      <c r="F42" s="22">
        <v>84.519600000000011</v>
      </c>
      <c r="G42" s="22">
        <v>83.9328</v>
      </c>
      <c r="H42" s="22"/>
      <c r="I42" s="22"/>
      <c r="J42" s="99">
        <f t="shared" si="13"/>
        <v>445.82370800000001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2.2000000000000002</v>
      </c>
      <c r="Q42" s="78">
        <v>7.2</v>
      </c>
      <c r="R42" s="78">
        <v>6.9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83.9328</v>
      </c>
      <c r="D43" s="22">
        <v>83.596800000000002</v>
      </c>
      <c r="E43" s="78">
        <v>26.527875999999999</v>
      </c>
      <c r="F43" s="22">
        <v>84.519600000000011</v>
      </c>
      <c r="G43" s="22">
        <v>83.9328</v>
      </c>
      <c r="H43" s="22"/>
      <c r="I43" s="22"/>
      <c r="J43" s="99">
        <f t="shared" si="13"/>
        <v>445.82370800000001</v>
      </c>
      <c r="K43" s="2"/>
      <c r="L43" s="89" t="s">
        <v>16</v>
      </c>
      <c r="M43" s="78">
        <v>7.3</v>
      </c>
      <c r="N43" s="78">
        <v>7.2</v>
      </c>
      <c r="O43" s="78">
        <v>7.1</v>
      </c>
      <c r="P43" s="78">
        <v>2.2000000000000002</v>
      </c>
      <c r="Q43" s="78">
        <v>7.2</v>
      </c>
      <c r="R43" s="78">
        <v>6.9</v>
      </c>
      <c r="S43" s="99">
        <f t="shared" si="14"/>
        <v>37.9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78">
        <v>83.9328</v>
      </c>
      <c r="D44" s="78">
        <v>83.596800000000002</v>
      </c>
      <c r="E44" s="78">
        <v>26.772899999999996</v>
      </c>
      <c r="F44" s="78">
        <v>84.519600000000011</v>
      </c>
      <c r="G44" s="78">
        <v>86.217600000000019</v>
      </c>
      <c r="H44" s="78"/>
      <c r="I44" s="78"/>
      <c r="J44" s="99">
        <f t="shared" si="13"/>
        <v>449.70310000000006</v>
      </c>
      <c r="K44" s="2"/>
      <c r="L44" s="90" t="s">
        <v>17</v>
      </c>
      <c r="M44" s="78">
        <v>7.3</v>
      </c>
      <c r="N44" s="78">
        <v>7.2</v>
      </c>
      <c r="O44" s="78">
        <v>7.2</v>
      </c>
      <c r="P44" s="78">
        <v>2.2000000000000002</v>
      </c>
      <c r="Q44" s="78">
        <v>7.2</v>
      </c>
      <c r="R44" s="78">
        <v>6.9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78">
        <v>83.9328</v>
      </c>
      <c r="D45" s="78">
        <v>83.596800000000002</v>
      </c>
      <c r="E45" s="78">
        <v>26.772899999999996</v>
      </c>
      <c r="F45" s="78">
        <v>84.519600000000011</v>
      </c>
      <c r="G45" s="78">
        <v>86.217600000000019</v>
      </c>
      <c r="H45" s="78"/>
      <c r="I45" s="78"/>
      <c r="J45" s="99">
        <f t="shared" si="13"/>
        <v>449.70310000000006</v>
      </c>
      <c r="K45" s="2"/>
      <c r="L45" s="89" t="s">
        <v>18</v>
      </c>
      <c r="M45" s="78">
        <v>7.3</v>
      </c>
      <c r="N45" s="78">
        <v>7.2</v>
      </c>
      <c r="O45" s="78">
        <v>7.2</v>
      </c>
      <c r="P45" s="78">
        <v>2.2000000000000002</v>
      </c>
      <c r="Q45" s="78">
        <v>7.2</v>
      </c>
      <c r="R45" s="78">
        <v>6.9</v>
      </c>
      <c r="S45" s="99">
        <f t="shared" si="14"/>
        <v>38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585.89596000000006</v>
      </c>
      <c r="C46" s="26">
        <f t="shared" si="15"/>
        <v>583.01207999999997</v>
      </c>
      <c r="D46" s="26">
        <f t="shared" si="15"/>
        <v>580.59607200000005</v>
      </c>
      <c r="E46" s="26">
        <f t="shared" si="15"/>
        <v>186.18517999999997</v>
      </c>
      <c r="F46" s="26">
        <f t="shared" si="15"/>
        <v>590.21692000000007</v>
      </c>
      <c r="G46" s="26">
        <f t="shared" si="15"/>
        <v>592.0992</v>
      </c>
      <c r="H46" s="26">
        <f t="shared" si="15"/>
        <v>0</v>
      </c>
      <c r="I46" s="26">
        <f t="shared" si="15"/>
        <v>0</v>
      </c>
      <c r="J46" s="99">
        <f t="shared" si="13"/>
        <v>3118.005412</v>
      </c>
      <c r="L46" s="76" t="s">
        <v>10</v>
      </c>
      <c r="M46" s="79">
        <f t="shared" ref="M46:R46" si="16">SUM(M39:M45)</f>
        <v>51.099999999999994</v>
      </c>
      <c r="N46" s="26">
        <f t="shared" si="16"/>
        <v>50.1</v>
      </c>
      <c r="O46" s="26">
        <f t="shared" si="16"/>
        <v>49.900000000000006</v>
      </c>
      <c r="P46" s="26">
        <f t="shared" si="16"/>
        <v>15.399999999999999</v>
      </c>
      <c r="Q46" s="26">
        <f t="shared" si="16"/>
        <v>50.600000000000009</v>
      </c>
      <c r="R46" s="26">
        <f t="shared" si="16"/>
        <v>48.9</v>
      </c>
      <c r="S46" s="99">
        <f t="shared" si="14"/>
        <v>266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124.9</v>
      </c>
      <c r="D47" s="29">
        <v>124.4</v>
      </c>
      <c r="E47" s="29">
        <v>128.1</v>
      </c>
      <c r="F47" s="29">
        <v>125.4</v>
      </c>
      <c r="G47" s="29">
        <v>128.30000000000001</v>
      </c>
      <c r="H47" s="29"/>
      <c r="I47" s="29"/>
      <c r="J47" s="100">
        <f>+((J46/J48)/7)*1000</f>
        <v>124.70026443768997</v>
      </c>
      <c r="L47" s="108" t="s">
        <v>19</v>
      </c>
      <c r="M47" s="80">
        <v>130.5</v>
      </c>
      <c r="N47" s="29">
        <v>130</v>
      </c>
      <c r="O47" s="29">
        <v>129.5</v>
      </c>
      <c r="P47" s="29">
        <v>129.5</v>
      </c>
      <c r="Q47" s="29">
        <v>129</v>
      </c>
      <c r="R47" s="29">
        <v>129.5</v>
      </c>
      <c r="S47" s="100">
        <f>+((S46/S48)/7)*1000</f>
        <v>129.69283276450511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56</v>
      </c>
      <c r="R48" s="64">
        <v>54</v>
      </c>
      <c r="S48" s="110">
        <f>SUM(M48:R48)</f>
        <v>293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83.9328</v>
      </c>
      <c r="D49" s="37">
        <f t="shared" si="17"/>
        <v>83.596800000000002</v>
      </c>
      <c r="E49" s="37">
        <f t="shared" si="17"/>
        <v>26.772899999999996</v>
      </c>
      <c r="F49" s="37">
        <f t="shared" si="17"/>
        <v>84.519600000000011</v>
      </c>
      <c r="G49" s="37">
        <f t="shared" si="17"/>
        <v>86.217600000000019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124.70026443768997</v>
      </c>
      <c r="L49" s="93" t="s">
        <v>21</v>
      </c>
      <c r="M49" s="82">
        <f t="shared" ref="M49:R49" si="19">((M48*M47)*7/1000-M39-M40)/5</f>
        <v>7.3511999999999986</v>
      </c>
      <c r="N49" s="37">
        <f t="shared" si="19"/>
        <v>7.169999999999999</v>
      </c>
      <c r="O49" s="37">
        <f t="shared" si="19"/>
        <v>7.1315</v>
      </c>
      <c r="P49" s="37">
        <f t="shared" si="19"/>
        <v>2.2021000000000002</v>
      </c>
      <c r="Q49" s="37">
        <f t="shared" si="19"/>
        <v>7.1936000000000009</v>
      </c>
      <c r="R49" s="37">
        <f t="shared" si="19"/>
        <v>6.9101999999999988</v>
      </c>
      <c r="S49" s="111">
        <f>((S46*1000)/S48)/7</f>
        <v>129.69283276450511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587.52959999999996</v>
      </c>
      <c r="D50" s="41">
        <f t="shared" si="20"/>
        <v>585.17759999999998</v>
      </c>
      <c r="E50" s="41">
        <f t="shared" si="20"/>
        <v>187.41029999999998</v>
      </c>
      <c r="F50" s="41">
        <f t="shared" si="20"/>
        <v>591.63720000000012</v>
      </c>
      <c r="G50" s="41">
        <f t="shared" si="20"/>
        <v>603.52320000000009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51.155999999999999</v>
      </c>
      <c r="N50" s="41">
        <f t="shared" si="21"/>
        <v>50.05</v>
      </c>
      <c r="O50" s="41">
        <f t="shared" si="21"/>
        <v>49.857500000000002</v>
      </c>
      <c r="P50" s="41">
        <f t="shared" si="21"/>
        <v>15.410500000000001</v>
      </c>
      <c r="Q50" s="41">
        <f t="shared" si="21"/>
        <v>50.567999999999998</v>
      </c>
      <c r="R50" s="41">
        <f t="shared" si="21"/>
        <v>48.951000000000001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124.36764168966251</v>
      </c>
      <c r="C51" s="46">
        <f t="shared" si="22"/>
        <v>123.93964285714286</v>
      </c>
      <c r="D51" s="46">
        <f t="shared" si="22"/>
        <v>123.42603571428572</v>
      </c>
      <c r="E51" s="46">
        <f t="shared" si="22"/>
        <v>127.26259740259738</v>
      </c>
      <c r="F51" s="46">
        <f t="shared" si="22"/>
        <v>125.09896566341672</v>
      </c>
      <c r="G51" s="46">
        <f t="shared" si="22"/>
        <v>125.87142857142858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130.35714285714283</v>
      </c>
      <c r="N51" s="46">
        <f t="shared" si="23"/>
        <v>130.12987012987011</v>
      </c>
      <c r="O51" s="46">
        <f t="shared" si="23"/>
        <v>129.61038961038963</v>
      </c>
      <c r="P51" s="46">
        <f t="shared" si="23"/>
        <v>129.41176470588235</v>
      </c>
      <c r="Q51" s="46">
        <f t="shared" si="23"/>
        <v>129.08163265306123</v>
      </c>
      <c r="R51" s="46">
        <f t="shared" si="23"/>
        <v>129.36507936507937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6" t="s">
        <v>8</v>
      </c>
      <c r="C55" s="447"/>
      <c r="D55" s="447"/>
      <c r="E55" s="447"/>
      <c r="F55" s="447"/>
      <c r="G55" s="448"/>
      <c r="H55" s="446" t="s">
        <v>51</v>
      </c>
      <c r="I55" s="447"/>
      <c r="J55" s="447"/>
      <c r="K55" s="447"/>
      <c r="L55" s="447"/>
      <c r="M55" s="448"/>
      <c r="N55" s="447" t="s">
        <v>50</v>
      </c>
      <c r="O55" s="447"/>
      <c r="P55" s="447"/>
      <c r="Q55" s="447"/>
      <c r="R55" s="447"/>
      <c r="S55" s="44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8.6999999999999993</v>
      </c>
      <c r="E58" s="78">
        <v>2.2000000000000002</v>
      </c>
      <c r="F58" s="78">
        <v>8.6999999999999993</v>
      </c>
      <c r="G58" s="78">
        <v>8.6</v>
      </c>
      <c r="H58" s="21">
        <v>8.6999999999999993</v>
      </c>
      <c r="I58" s="78">
        <v>8.6999999999999993</v>
      </c>
      <c r="J58" s="78">
        <v>8.6</v>
      </c>
      <c r="K58" s="78">
        <v>2.2000000000000002</v>
      </c>
      <c r="L58" s="78">
        <v>8.6</v>
      </c>
      <c r="M58" s="78">
        <v>8.6</v>
      </c>
      <c r="N58" s="21">
        <v>8.6999999999999993</v>
      </c>
      <c r="O58" s="78">
        <v>8.6999999999999993</v>
      </c>
      <c r="P58" s="78">
        <v>8.6999999999999993</v>
      </c>
      <c r="Q58" s="78">
        <v>2.2000000000000002</v>
      </c>
      <c r="R58" s="78">
        <v>8.6</v>
      </c>
      <c r="S58" s="182">
        <v>8.6</v>
      </c>
      <c r="T58" s="24">
        <f t="shared" ref="T58:T65" si="24">SUM(B58:S58)</f>
        <v>136.69999999999999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8.6999999999999993</v>
      </c>
      <c r="E59" s="78">
        <v>2.2000000000000002</v>
      </c>
      <c r="F59" s="78">
        <v>8.6999999999999993</v>
      </c>
      <c r="G59" s="78">
        <v>8.6</v>
      </c>
      <c r="H59" s="21">
        <v>8.6999999999999993</v>
      </c>
      <c r="I59" s="78">
        <v>8.6999999999999993</v>
      </c>
      <c r="J59" s="78">
        <v>8.6</v>
      </c>
      <c r="K59" s="78">
        <v>2.2000000000000002</v>
      </c>
      <c r="L59" s="78">
        <v>8.6</v>
      </c>
      <c r="M59" s="78">
        <v>8.6</v>
      </c>
      <c r="N59" s="21">
        <v>8.6999999999999993</v>
      </c>
      <c r="O59" s="78">
        <v>8.6999999999999993</v>
      </c>
      <c r="P59" s="78">
        <v>8.6999999999999993</v>
      </c>
      <c r="Q59" s="78">
        <v>2.2000000000000002</v>
      </c>
      <c r="R59" s="78">
        <v>8.6</v>
      </c>
      <c r="S59" s="182">
        <v>8.6</v>
      </c>
      <c r="T59" s="24">
        <f t="shared" si="24"/>
        <v>136.69999999999999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8.8000000000000007</v>
      </c>
      <c r="C60" s="78">
        <v>8.8000000000000007</v>
      </c>
      <c r="D60" s="78">
        <v>8.6999999999999993</v>
      </c>
      <c r="E60" s="78">
        <v>2.1</v>
      </c>
      <c r="F60" s="78">
        <v>8.6999999999999993</v>
      </c>
      <c r="G60" s="182">
        <v>8.6</v>
      </c>
      <c r="H60" s="21">
        <v>8.6999999999999993</v>
      </c>
      <c r="I60" s="78">
        <v>8.6999999999999993</v>
      </c>
      <c r="J60" s="78">
        <v>8.6</v>
      </c>
      <c r="K60" s="78">
        <v>2.1</v>
      </c>
      <c r="L60" s="78">
        <v>8.5</v>
      </c>
      <c r="M60" s="182">
        <v>8.6</v>
      </c>
      <c r="N60" s="21">
        <v>8.8000000000000007</v>
      </c>
      <c r="O60" s="78">
        <v>8.8000000000000007</v>
      </c>
      <c r="P60" s="78">
        <v>8.8000000000000007</v>
      </c>
      <c r="Q60" s="78">
        <v>2.1</v>
      </c>
      <c r="R60" s="78">
        <v>8.6</v>
      </c>
      <c r="S60" s="182">
        <v>8.6</v>
      </c>
      <c r="T60" s="24">
        <f t="shared" si="24"/>
        <v>136.59999999999997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8.8000000000000007</v>
      </c>
      <c r="C61" s="78">
        <v>8.8000000000000007</v>
      </c>
      <c r="D61" s="78">
        <v>8.6999999999999993</v>
      </c>
      <c r="E61" s="78">
        <v>2.1</v>
      </c>
      <c r="F61" s="78">
        <v>8.6999999999999993</v>
      </c>
      <c r="G61" s="182">
        <v>8.6</v>
      </c>
      <c r="H61" s="21">
        <v>8.6999999999999993</v>
      </c>
      <c r="I61" s="78">
        <v>8.6999999999999993</v>
      </c>
      <c r="J61" s="78">
        <v>8.6</v>
      </c>
      <c r="K61" s="78">
        <v>2.1</v>
      </c>
      <c r="L61" s="78">
        <v>8.5</v>
      </c>
      <c r="M61" s="182">
        <v>8.6</v>
      </c>
      <c r="N61" s="21">
        <v>8.8000000000000007</v>
      </c>
      <c r="O61" s="78">
        <v>8.8000000000000007</v>
      </c>
      <c r="P61" s="78">
        <v>8.8000000000000007</v>
      </c>
      <c r="Q61" s="78">
        <v>2.1</v>
      </c>
      <c r="R61" s="78">
        <v>8.6</v>
      </c>
      <c r="S61" s="182">
        <v>8.6</v>
      </c>
      <c r="T61" s="24">
        <f t="shared" si="24"/>
        <v>136.59999999999997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8.6999999999999993</v>
      </c>
      <c r="I62" s="78">
        <v>8.6999999999999993</v>
      </c>
      <c r="J62" s="78">
        <v>8.6999999999999993</v>
      </c>
      <c r="K62" s="78">
        <v>2.1</v>
      </c>
      <c r="L62" s="78">
        <v>8.6</v>
      </c>
      <c r="M62" s="182">
        <v>8.6999999999999993</v>
      </c>
      <c r="N62" s="21">
        <v>8.8000000000000007</v>
      </c>
      <c r="O62" s="78">
        <v>8.8000000000000007</v>
      </c>
      <c r="P62" s="78">
        <v>8.8000000000000007</v>
      </c>
      <c r="Q62" s="78">
        <v>2.1</v>
      </c>
      <c r="R62" s="78">
        <v>8.6999999999999993</v>
      </c>
      <c r="S62" s="182">
        <v>8.6999999999999993</v>
      </c>
      <c r="T62" s="24">
        <f t="shared" si="24"/>
        <v>137.49999999999997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8.6999999999999993</v>
      </c>
      <c r="I63" s="78">
        <v>8.6999999999999993</v>
      </c>
      <c r="J63" s="78">
        <v>8.6999999999999993</v>
      </c>
      <c r="K63" s="78">
        <v>2.2000000000000002</v>
      </c>
      <c r="L63" s="78">
        <v>8.6</v>
      </c>
      <c r="M63" s="182">
        <v>8.6999999999999993</v>
      </c>
      <c r="N63" s="21">
        <v>8.9</v>
      </c>
      <c r="O63" s="78">
        <v>8.8000000000000007</v>
      </c>
      <c r="P63" s="78">
        <v>8.8000000000000007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137.80000000000001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8.8000000000000007</v>
      </c>
      <c r="E64" s="78">
        <v>2.2000000000000002</v>
      </c>
      <c r="F64" s="78">
        <v>8.8000000000000007</v>
      </c>
      <c r="G64" s="182">
        <v>8.6999999999999993</v>
      </c>
      <c r="H64" s="21">
        <v>8.8000000000000007</v>
      </c>
      <c r="I64" s="78">
        <v>8.8000000000000007</v>
      </c>
      <c r="J64" s="78">
        <v>8.6999999999999993</v>
      </c>
      <c r="K64" s="78">
        <v>2.2000000000000002</v>
      </c>
      <c r="L64" s="78">
        <v>8.6</v>
      </c>
      <c r="M64" s="182">
        <v>8.6999999999999993</v>
      </c>
      <c r="N64" s="21">
        <v>8.9</v>
      </c>
      <c r="O64" s="78">
        <v>8.8000000000000007</v>
      </c>
      <c r="P64" s="78">
        <v>8.8000000000000007</v>
      </c>
      <c r="Q64" s="78">
        <v>2.2000000000000002</v>
      </c>
      <c r="R64" s="78">
        <v>8.6999999999999993</v>
      </c>
      <c r="S64" s="182">
        <v>8.6999999999999993</v>
      </c>
      <c r="T64" s="24">
        <f t="shared" si="24"/>
        <v>138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61.599999999999994</v>
      </c>
      <c r="C65" s="79">
        <f t="shared" ref="C65:R65" si="25">SUM(C58:C64)</f>
        <v>61.599999999999994</v>
      </c>
      <c r="D65" s="79">
        <f t="shared" si="25"/>
        <v>61.199999999999989</v>
      </c>
      <c r="E65" s="79">
        <f t="shared" si="25"/>
        <v>15.2</v>
      </c>
      <c r="F65" s="79">
        <f t="shared" si="25"/>
        <v>61.199999999999989</v>
      </c>
      <c r="G65" s="183">
        <f t="shared" si="25"/>
        <v>60.5</v>
      </c>
      <c r="H65" s="25">
        <f t="shared" si="25"/>
        <v>61</v>
      </c>
      <c r="I65" s="79">
        <f t="shared" si="25"/>
        <v>61</v>
      </c>
      <c r="J65" s="79">
        <f t="shared" si="25"/>
        <v>60.5</v>
      </c>
      <c r="K65" s="79">
        <f t="shared" si="25"/>
        <v>15.099999999999998</v>
      </c>
      <c r="L65" s="79">
        <f t="shared" si="25"/>
        <v>60.000000000000007</v>
      </c>
      <c r="M65" s="183">
        <f t="shared" si="25"/>
        <v>60.5</v>
      </c>
      <c r="N65" s="25">
        <f t="shared" si="25"/>
        <v>61.599999999999994</v>
      </c>
      <c r="O65" s="79">
        <f t="shared" si="25"/>
        <v>61.399999999999991</v>
      </c>
      <c r="P65" s="79">
        <f t="shared" si="25"/>
        <v>61.399999999999991</v>
      </c>
      <c r="Q65" s="79">
        <f t="shared" si="25"/>
        <v>15.099999999999998</v>
      </c>
      <c r="R65" s="79">
        <f t="shared" si="25"/>
        <v>60.5</v>
      </c>
      <c r="S65" s="27">
        <f>SUM(S58:S64)</f>
        <v>60.5</v>
      </c>
      <c r="T65" s="24">
        <f t="shared" si="24"/>
        <v>959.9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135.5</v>
      </c>
      <c r="C66" s="80">
        <v>135.5</v>
      </c>
      <c r="D66" s="80">
        <v>134.5</v>
      </c>
      <c r="E66" s="80">
        <v>135.5</v>
      </c>
      <c r="F66" s="80">
        <v>134.5</v>
      </c>
      <c r="G66" s="184">
        <v>133</v>
      </c>
      <c r="H66" s="28">
        <v>134</v>
      </c>
      <c r="I66" s="80">
        <v>134</v>
      </c>
      <c r="J66" s="80">
        <v>133</v>
      </c>
      <c r="K66" s="80">
        <v>135</v>
      </c>
      <c r="L66" s="80">
        <v>132</v>
      </c>
      <c r="M66" s="184">
        <v>133</v>
      </c>
      <c r="N66" s="28">
        <v>135.5</v>
      </c>
      <c r="O66" s="80">
        <v>135</v>
      </c>
      <c r="P66" s="80">
        <v>135</v>
      </c>
      <c r="Q66" s="80">
        <v>135</v>
      </c>
      <c r="R66" s="80">
        <v>133</v>
      </c>
      <c r="S66" s="30">
        <v>133</v>
      </c>
      <c r="T66" s="303">
        <f>+((T65/T67)/7)*1000</f>
        <v>134.04552436810502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8.8105000000000011</v>
      </c>
      <c r="C68" s="82">
        <f t="shared" ref="C68:S68" si="26">((C67*C66)*7/1000-C58-C59)/5</f>
        <v>8.8105000000000011</v>
      </c>
      <c r="D68" s="82">
        <f t="shared" si="26"/>
        <v>8.7594999999999992</v>
      </c>
      <c r="E68" s="82">
        <f t="shared" si="26"/>
        <v>2.1551999999999998</v>
      </c>
      <c r="F68" s="82">
        <f t="shared" si="26"/>
        <v>8.7594999999999992</v>
      </c>
      <c r="G68" s="186">
        <f t="shared" si="26"/>
        <v>8.6630000000000003</v>
      </c>
      <c r="H68" s="36">
        <f t="shared" si="26"/>
        <v>8.7139999999999986</v>
      </c>
      <c r="I68" s="82">
        <f t="shared" si="26"/>
        <v>8.7139999999999986</v>
      </c>
      <c r="J68" s="82">
        <f t="shared" si="26"/>
        <v>8.6630000000000003</v>
      </c>
      <c r="K68" s="82">
        <f t="shared" si="26"/>
        <v>2.1439999999999997</v>
      </c>
      <c r="L68" s="82">
        <f t="shared" si="26"/>
        <v>8.5719999999999992</v>
      </c>
      <c r="M68" s="186">
        <f t="shared" si="26"/>
        <v>8.6630000000000003</v>
      </c>
      <c r="N68" s="36">
        <f t="shared" si="26"/>
        <v>8.8505000000000003</v>
      </c>
      <c r="O68" s="82">
        <f t="shared" si="26"/>
        <v>8.8049999999999979</v>
      </c>
      <c r="P68" s="82">
        <f t="shared" si="26"/>
        <v>8.8049999999999979</v>
      </c>
      <c r="Q68" s="82">
        <f t="shared" si="26"/>
        <v>2.1439999999999997</v>
      </c>
      <c r="R68" s="82">
        <f t="shared" si="26"/>
        <v>8.6630000000000003</v>
      </c>
      <c r="S68" s="38">
        <f t="shared" si="26"/>
        <v>8.6630000000000003</v>
      </c>
      <c r="T68" s="305">
        <f>((T65*1000)/T67)/7</f>
        <v>134.04552436810502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61.652500000000003</v>
      </c>
      <c r="C69" s="83">
        <f t="shared" ref="C69:R69" si="27">((C67*C66)*7)/1000</f>
        <v>61.652500000000003</v>
      </c>
      <c r="D69" s="83">
        <f t="shared" si="27"/>
        <v>61.197499999999998</v>
      </c>
      <c r="E69" s="83">
        <f t="shared" si="27"/>
        <v>15.176</v>
      </c>
      <c r="F69" s="83">
        <f t="shared" si="27"/>
        <v>61.197499999999998</v>
      </c>
      <c r="G69" s="306">
        <f t="shared" si="27"/>
        <v>60.515000000000001</v>
      </c>
      <c r="H69" s="40">
        <f t="shared" si="27"/>
        <v>60.97</v>
      </c>
      <c r="I69" s="83">
        <f t="shared" si="27"/>
        <v>60.97</v>
      </c>
      <c r="J69" s="83">
        <f t="shared" si="27"/>
        <v>60.515000000000001</v>
      </c>
      <c r="K69" s="83">
        <f t="shared" si="27"/>
        <v>15.12</v>
      </c>
      <c r="L69" s="83">
        <f t="shared" si="27"/>
        <v>60.06</v>
      </c>
      <c r="M69" s="306">
        <f t="shared" si="27"/>
        <v>60.515000000000001</v>
      </c>
      <c r="N69" s="40">
        <f t="shared" si="27"/>
        <v>61.652500000000003</v>
      </c>
      <c r="O69" s="83">
        <f t="shared" si="27"/>
        <v>61.424999999999997</v>
      </c>
      <c r="P69" s="83">
        <f t="shared" si="27"/>
        <v>61.424999999999997</v>
      </c>
      <c r="Q69" s="83">
        <f t="shared" si="27"/>
        <v>15.12</v>
      </c>
      <c r="R69" s="83">
        <f t="shared" si="27"/>
        <v>60.515000000000001</v>
      </c>
      <c r="S69" s="85">
        <f>((S67*S66)*7)/1000</f>
        <v>60.515000000000001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135.38461538461539</v>
      </c>
      <c r="C70" s="84">
        <f t="shared" ref="C70:R70" si="28">+(C65/C67)/7*1000</f>
        <v>135.38461538461539</v>
      </c>
      <c r="D70" s="84">
        <f t="shared" si="28"/>
        <v>134.50549450549448</v>
      </c>
      <c r="E70" s="84">
        <f t="shared" si="28"/>
        <v>135.71428571428569</v>
      </c>
      <c r="F70" s="84">
        <f t="shared" si="28"/>
        <v>134.50549450549448</v>
      </c>
      <c r="G70" s="188">
        <f t="shared" si="28"/>
        <v>132.96703296703296</v>
      </c>
      <c r="H70" s="45">
        <f t="shared" si="28"/>
        <v>134.06593406593407</v>
      </c>
      <c r="I70" s="84">
        <f t="shared" si="28"/>
        <v>134.06593406593407</v>
      </c>
      <c r="J70" s="84">
        <f t="shared" si="28"/>
        <v>132.96703296703296</v>
      </c>
      <c r="K70" s="84">
        <f t="shared" si="28"/>
        <v>134.82142857142856</v>
      </c>
      <c r="L70" s="84">
        <f t="shared" si="28"/>
        <v>131.86813186813191</v>
      </c>
      <c r="M70" s="188">
        <f t="shared" si="28"/>
        <v>132.96703296703296</v>
      </c>
      <c r="N70" s="45">
        <f t="shared" si="28"/>
        <v>135.38461538461539</v>
      </c>
      <c r="O70" s="84">
        <f t="shared" si="28"/>
        <v>134.94505494505492</v>
      </c>
      <c r="P70" s="84">
        <f t="shared" si="28"/>
        <v>134.94505494505492</v>
      </c>
      <c r="Q70" s="84">
        <f t="shared" si="28"/>
        <v>134.82142857142856</v>
      </c>
      <c r="R70" s="84">
        <f t="shared" si="28"/>
        <v>132.96703296703296</v>
      </c>
      <c r="S70" s="47">
        <f>+(S65/S67)/7*1000</f>
        <v>132.96703296703296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7" zoomScale="30" zoomScaleNormal="30" zoomScaleSheetLayoutView="30" workbookViewId="0">
      <selection activeCell="B42" sqref="B42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  <c r="X3" s="400"/>
      <c r="Y3" s="2"/>
      <c r="Z3" s="2"/>
      <c r="AA3" s="2"/>
      <c r="AB3" s="2"/>
      <c r="AC3" s="2"/>
      <c r="AD3" s="4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0" t="s">
        <v>1</v>
      </c>
      <c r="B9" s="400"/>
      <c r="C9" s="400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0"/>
      <c r="B10" s="400"/>
      <c r="C10" s="4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0" t="s">
        <v>4</v>
      </c>
      <c r="B11" s="400"/>
      <c r="C11" s="400"/>
      <c r="D11" s="1"/>
      <c r="E11" s="398">
        <v>3</v>
      </c>
      <c r="F11" s="1"/>
      <c r="G11" s="1"/>
      <c r="H11" s="1"/>
      <c r="I11" s="1"/>
      <c r="J11" s="1"/>
      <c r="K11" s="425" t="s">
        <v>136</v>
      </c>
      <c r="L11" s="425"/>
      <c r="M11" s="399"/>
      <c r="N11" s="3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0"/>
      <c r="B12" s="400"/>
      <c r="C12" s="400"/>
      <c r="D12" s="1"/>
      <c r="E12" s="5"/>
      <c r="F12" s="1"/>
      <c r="G12" s="1"/>
      <c r="H12" s="1"/>
      <c r="I12" s="1"/>
      <c r="J12" s="1"/>
      <c r="K12" s="399"/>
      <c r="L12" s="399"/>
      <c r="M12" s="399"/>
      <c r="N12" s="3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0"/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399"/>
      <c r="M13" s="399"/>
      <c r="N13" s="399"/>
      <c r="O13" s="399"/>
      <c r="P13" s="399"/>
      <c r="Q13" s="399"/>
      <c r="R13" s="399"/>
      <c r="S13" s="399"/>
      <c r="T13" s="399"/>
      <c r="U13" s="399"/>
      <c r="V13" s="399"/>
      <c r="W13" s="1"/>
      <c r="X13" s="1"/>
      <c r="Y13" s="1"/>
    </row>
    <row r="14" spans="1:30" s="3" customFormat="1" ht="27" thickBot="1" x14ac:dyDescent="0.3">
      <c r="A14" s="4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9"/>
      <c r="H15" s="440" t="s">
        <v>51</v>
      </c>
      <c r="I15" s="441"/>
      <c r="J15" s="441"/>
      <c r="K15" s="441"/>
      <c r="L15" s="441"/>
      <c r="M15" s="442"/>
      <c r="N15" s="445" t="s">
        <v>50</v>
      </c>
      <c r="O15" s="443"/>
      <c r="P15" s="443"/>
      <c r="Q15" s="443"/>
      <c r="R15" s="443"/>
      <c r="S15" s="44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107.352</v>
      </c>
      <c r="C18" s="78">
        <v>109.70150000000001</v>
      </c>
      <c r="D18" s="22">
        <v>109.46220000000001</v>
      </c>
      <c r="E18" s="22">
        <v>30.514251439999999</v>
      </c>
      <c r="F18" s="22">
        <v>113.77357238000003</v>
      </c>
      <c r="G18" s="22">
        <v>113.92386772000002</v>
      </c>
      <c r="H18" s="21">
        <v>108.58102172000001</v>
      </c>
      <c r="I18" s="22">
        <v>107.58481776000001</v>
      </c>
      <c r="J18" s="22">
        <v>109.08145497</v>
      </c>
      <c r="K18" s="119">
        <v>29.481489750000001</v>
      </c>
      <c r="L18" s="22">
        <v>113.42610938</v>
      </c>
      <c r="M18" s="22">
        <v>113.31028838</v>
      </c>
      <c r="N18" s="21">
        <v>110.49549743000001</v>
      </c>
      <c r="O18" s="78">
        <v>110.32857893000001</v>
      </c>
      <c r="P18" s="22">
        <v>110.16166043000001</v>
      </c>
      <c r="Q18" s="22">
        <v>30.474951400000002</v>
      </c>
      <c r="R18" s="22">
        <v>109.20470245</v>
      </c>
      <c r="S18" s="23">
        <v>113.16060503999999</v>
      </c>
      <c r="T18" s="24">
        <f t="shared" ref="T18:T25" si="0">SUM(B18:S18)</f>
        <v>1750.0185691800002</v>
      </c>
      <c r="V18" s="2"/>
      <c r="W18" s="18"/>
    </row>
    <row r="19" spans="1:30" ht="39.950000000000003" customHeight="1" x14ac:dyDescent="0.25">
      <c r="A19" s="157" t="s">
        <v>13</v>
      </c>
      <c r="B19" s="21">
        <v>110.24371047000001</v>
      </c>
      <c r="C19" s="78">
        <v>113.58849669999999</v>
      </c>
      <c r="D19" s="22">
        <v>113.55</v>
      </c>
      <c r="E19" s="22">
        <v>30.514251439999999</v>
      </c>
      <c r="F19" s="22">
        <v>113.77357238000003</v>
      </c>
      <c r="G19" s="22">
        <v>113.92386772000002</v>
      </c>
      <c r="H19" s="21">
        <v>108.58102172000001</v>
      </c>
      <c r="I19" s="22">
        <v>107.58481776000001</v>
      </c>
      <c r="J19" s="22">
        <v>109.08145497</v>
      </c>
      <c r="K19" s="119">
        <v>29.481489750000001</v>
      </c>
      <c r="L19" s="22">
        <v>113.42610938</v>
      </c>
      <c r="M19" s="22">
        <v>113.31028838</v>
      </c>
      <c r="N19" s="21">
        <v>114.2313</v>
      </c>
      <c r="O19" s="78">
        <v>110.32857893000001</v>
      </c>
      <c r="P19" s="22">
        <v>110.16166043000001</v>
      </c>
      <c r="Q19" s="22">
        <v>30.474951400000002</v>
      </c>
      <c r="R19" s="22">
        <v>113.2419517</v>
      </c>
      <c r="S19" s="23">
        <v>117.67367556000002</v>
      </c>
      <c r="T19" s="24">
        <f t="shared" si="0"/>
        <v>1773.17119869</v>
      </c>
      <c r="V19" s="2"/>
      <c r="W19" s="18"/>
    </row>
    <row r="20" spans="1:30" ht="39.75" customHeight="1" x14ac:dyDescent="0.25">
      <c r="A20" s="156" t="s">
        <v>14</v>
      </c>
      <c r="B20" s="21">
        <v>110.24371047000001</v>
      </c>
      <c r="C20" s="78">
        <v>113.58849669999999</v>
      </c>
      <c r="D20" s="22">
        <v>113.55</v>
      </c>
      <c r="E20" s="22">
        <v>30.514251439999999</v>
      </c>
      <c r="F20" s="22">
        <v>113.77357238000003</v>
      </c>
      <c r="G20" s="22">
        <v>113.92386772000002</v>
      </c>
      <c r="H20" s="21">
        <v>108.58102172000001</v>
      </c>
      <c r="I20" s="22">
        <v>107.58481776000001</v>
      </c>
      <c r="J20" s="22">
        <v>109.08145497</v>
      </c>
      <c r="K20" s="119">
        <v>29.481489750000001</v>
      </c>
      <c r="L20" s="22">
        <v>113.42610938</v>
      </c>
      <c r="M20" s="22">
        <v>113.31028838</v>
      </c>
      <c r="N20" s="21">
        <v>114.2313</v>
      </c>
      <c r="O20" s="78">
        <v>110.32857893000001</v>
      </c>
      <c r="P20" s="22">
        <v>110.16166043000001</v>
      </c>
      <c r="Q20" s="22">
        <v>30.474951400000002</v>
      </c>
      <c r="R20" s="22">
        <v>113.2419517</v>
      </c>
      <c r="S20" s="23">
        <v>117.67367556000002</v>
      </c>
      <c r="T20" s="24">
        <f t="shared" si="0"/>
        <v>1773.17119869</v>
      </c>
      <c r="V20" s="2"/>
      <c r="W20" s="18"/>
    </row>
    <row r="21" spans="1:30" ht="39.950000000000003" customHeight="1" x14ac:dyDescent="0.25">
      <c r="A21" s="157" t="s">
        <v>15</v>
      </c>
      <c r="B21" s="21">
        <v>113.86364502000004</v>
      </c>
      <c r="C21" s="78">
        <v>117.81813505</v>
      </c>
      <c r="D21" s="22">
        <v>113.55</v>
      </c>
      <c r="E21" s="22">
        <v>31.42525586</v>
      </c>
      <c r="F21" s="22">
        <v>118.07005457000002</v>
      </c>
      <c r="G21" s="22">
        <v>118.22602558000004</v>
      </c>
      <c r="H21" s="21">
        <v>111.66392693</v>
      </c>
      <c r="I21" s="22">
        <v>110.84962643999999</v>
      </c>
      <c r="J21" s="22">
        <v>113.05718202</v>
      </c>
      <c r="K21" s="119">
        <v>30.311595480000001</v>
      </c>
      <c r="L21" s="22">
        <v>117.88951007000001</v>
      </c>
      <c r="M21" s="22">
        <v>117.82932857000002</v>
      </c>
      <c r="N21" s="21">
        <v>118.31078057000002</v>
      </c>
      <c r="O21" s="78">
        <v>114.12103537999998</v>
      </c>
      <c r="P21" s="22">
        <v>114.00521438000001</v>
      </c>
      <c r="Q21" s="22">
        <v>31.429880349999994</v>
      </c>
      <c r="R21" s="22">
        <v>117.63806754999999</v>
      </c>
      <c r="S21" s="23">
        <v>122.55516</v>
      </c>
      <c r="T21" s="24">
        <f t="shared" si="0"/>
        <v>1832.61442382</v>
      </c>
      <c r="V21" s="2"/>
      <c r="W21" s="18"/>
    </row>
    <row r="22" spans="1:30" ht="39.950000000000003" customHeight="1" x14ac:dyDescent="0.25">
      <c r="A22" s="156" t="s">
        <v>16</v>
      </c>
      <c r="B22" s="21">
        <v>113.86364502000004</v>
      </c>
      <c r="C22" s="78">
        <v>117.81813505</v>
      </c>
      <c r="D22" s="22">
        <v>113.55</v>
      </c>
      <c r="E22" s="22">
        <v>31.42525586</v>
      </c>
      <c r="F22" s="22">
        <v>118.07005457000002</v>
      </c>
      <c r="G22" s="22">
        <v>118.22602558000004</v>
      </c>
      <c r="H22" s="21">
        <v>111.66392693</v>
      </c>
      <c r="I22" s="22">
        <v>110.84962643999999</v>
      </c>
      <c r="J22" s="22">
        <v>113.05718202</v>
      </c>
      <c r="K22" s="119">
        <v>30.311595480000001</v>
      </c>
      <c r="L22" s="22">
        <v>117.88951007000001</v>
      </c>
      <c r="M22" s="22">
        <v>117.82932857000002</v>
      </c>
      <c r="N22" s="21">
        <v>118.31078057000002</v>
      </c>
      <c r="O22" s="78">
        <v>114.12103537999998</v>
      </c>
      <c r="P22" s="22">
        <v>114.00521438000001</v>
      </c>
      <c r="Q22" s="22">
        <v>31.429880349999994</v>
      </c>
      <c r="R22" s="22">
        <v>117.63806754999999</v>
      </c>
      <c r="S22" s="23">
        <v>122.55516</v>
      </c>
      <c r="T22" s="24">
        <f t="shared" si="0"/>
        <v>1832.61442382</v>
      </c>
      <c r="V22" s="2"/>
      <c r="W22" s="18"/>
    </row>
    <row r="23" spans="1:30" ht="39.950000000000003" customHeight="1" x14ac:dyDescent="0.25">
      <c r="A23" s="157" t="s">
        <v>17</v>
      </c>
      <c r="B23" s="21">
        <v>113.86364502000004</v>
      </c>
      <c r="C23" s="78">
        <v>117.81813505</v>
      </c>
      <c r="D23" s="22">
        <v>113.55</v>
      </c>
      <c r="E23" s="22">
        <v>31.42525586</v>
      </c>
      <c r="F23" s="22">
        <v>118.07005457000002</v>
      </c>
      <c r="G23" s="22">
        <v>118.22602558000004</v>
      </c>
      <c r="H23" s="21">
        <v>111.66392693</v>
      </c>
      <c r="I23" s="22">
        <v>110.84962643999999</v>
      </c>
      <c r="J23" s="22">
        <v>113.05718202</v>
      </c>
      <c r="K23" s="119">
        <v>30.311595480000001</v>
      </c>
      <c r="L23" s="22">
        <v>117.88951007000001</v>
      </c>
      <c r="M23" s="22">
        <v>117.82932857000002</v>
      </c>
      <c r="N23" s="21">
        <v>118.31078057000002</v>
      </c>
      <c r="O23" s="78">
        <v>114.12103537999998</v>
      </c>
      <c r="P23" s="22">
        <v>114.00521438000001</v>
      </c>
      <c r="Q23" s="22">
        <v>31.429880349999994</v>
      </c>
      <c r="R23" s="22">
        <v>117.63806754999999</v>
      </c>
      <c r="S23" s="23">
        <v>122.55516</v>
      </c>
      <c r="T23" s="24">
        <f t="shared" si="0"/>
        <v>1832.61442382</v>
      </c>
      <c r="V23" s="2"/>
      <c r="W23" s="18"/>
    </row>
    <row r="24" spans="1:30" ht="39.950000000000003" customHeight="1" x14ac:dyDescent="0.25">
      <c r="A24" s="156" t="s">
        <v>18</v>
      </c>
      <c r="B24" s="21">
        <v>113.86364502000004</v>
      </c>
      <c r="C24" s="78">
        <v>117.81813505</v>
      </c>
      <c r="D24" s="22">
        <v>113.55</v>
      </c>
      <c r="E24" s="22">
        <v>31.42525586</v>
      </c>
      <c r="F24" s="22">
        <v>118.07005457000002</v>
      </c>
      <c r="G24" s="22">
        <v>118.22602558000004</v>
      </c>
      <c r="H24" s="21">
        <v>111.66392693</v>
      </c>
      <c r="I24" s="22">
        <v>110.84962643999999</v>
      </c>
      <c r="J24" s="22">
        <v>113.05718202</v>
      </c>
      <c r="K24" s="119">
        <v>30.311595480000001</v>
      </c>
      <c r="L24" s="22">
        <v>117.88951007000001</v>
      </c>
      <c r="M24" s="22">
        <v>117.82932857000002</v>
      </c>
      <c r="N24" s="21">
        <v>118.31078057000002</v>
      </c>
      <c r="O24" s="78">
        <v>114.12103537999998</v>
      </c>
      <c r="P24" s="22">
        <v>114.00521438000001</v>
      </c>
      <c r="Q24" s="22">
        <v>31.429880349999994</v>
      </c>
      <c r="R24" s="22">
        <v>117.63806754999999</v>
      </c>
      <c r="S24" s="23">
        <v>122.55516</v>
      </c>
      <c r="T24" s="24">
        <f t="shared" si="0"/>
        <v>1832.61442382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783.29400102000022</v>
      </c>
      <c r="C25" s="26">
        <f t="shared" si="1"/>
        <v>808.15103360000012</v>
      </c>
      <c r="D25" s="26">
        <f t="shared" si="1"/>
        <v>790.76219999999989</v>
      </c>
      <c r="E25" s="26">
        <f>SUM(E18:E24)</f>
        <v>217.24377775999997</v>
      </c>
      <c r="F25" s="26">
        <f t="shared" ref="F25:L25" si="2">SUM(F18:F24)</f>
        <v>813.60093542000027</v>
      </c>
      <c r="G25" s="26">
        <f t="shared" si="2"/>
        <v>814.67570548000026</v>
      </c>
      <c r="H25" s="25">
        <f t="shared" si="2"/>
        <v>772.39877288000002</v>
      </c>
      <c r="I25" s="26">
        <f t="shared" si="2"/>
        <v>766.15295903999993</v>
      </c>
      <c r="J25" s="26">
        <f>SUM(J18:J24)</f>
        <v>779.47309299000005</v>
      </c>
      <c r="K25" s="120">
        <f t="shared" ref="K25" si="3">SUM(K18:K24)</f>
        <v>209.69085116999997</v>
      </c>
      <c r="L25" s="26">
        <f t="shared" si="2"/>
        <v>811.8363684200001</v>
      </c>
      <c r="M25" s="26">
        <f>SUM(M18:M24)</f>
        <v>811.24817942000016</v>
      </c>
      <c r="N25" s="25">
        <f t="shared" ref="N25:P25" si="4">SUM(N18:N24)</f>
        <v>812.20121971000015</v>
      </c>
      <c r="O25" s="26">
        <f t="shared" si="4"/>
        <v>787.4698783099999</v>
      </c>
      <c r="P25" s="26">
        <f t="shared" si="4"/>
        <v>786.50583881</v>
      </c>
      <c r="Q25" s="26">
        <f>SUM(Q18:Q24)</f>
        <v>217.14437559999996</v>
      </c>
      <c r="R25" s="26">
        <f t="shared" ref="R25:S25" si="5">SUM(R18:R24)</f>
        <v>806.24087604999988</v>
      </c>
      <c r="S25" s="27">
        <f t="shared" si="5"/>
        <v>838.72859616000005</v>
      </c>
      <c r="T25" s="24">
        <f t="shared" si="0"/>
        <v>12626.81866184</v>
      </c>
    </row>
    <row r="26" spans="1:30" s="2" customFormat="1" ht="36.75" customHeight="1" x14ac:dyDescent="0.25">
      <c r="A26" s="158" t="s">
        <v>19</v>
      </c>
      <c r="B26" s="402">
        <v>151.21334000000004</v>
      </c>
      <c r="C26" s="405">
        <v>156.05051</v>
      </c>
      <c r="D26" s="29">
        <v>150</v>
      </c>
      <c r="E26" s="401">
        <v>146.84699000000001</v>
      </c>
      <c r="F26" s="401">
        <v>155.97101000000004</v>
      </c>
      <c r="G26" s="401">
        <v>155.97101000000004</v>
      </c>
      <c r="H26" s="402">
        <v>147.50849000000002</v>
      </c>
      <c r="I26" s="401">
        <v>146.62649000000002</v>
      </c>
      <c r="J26" s="401">
        <v>150.14233999999999</v>
      </c>
      <c r="K26" s="403">
        <v>142.30796000000001</v>
      </c>
      <c r="L26" s="401">
        <v>155.73251000000002</v>
      </c>
      <c r="M26" s="401">
        <v>155.65301000000002</v>
      </c>
      <c r="N26" s="402">
        <v>156.28901000000005</v>
      </c>
      <c r="O26" s="401">
        <v>150.75433999999998</v>
      </c>
      <c r="P26" s="401">
        <v>150.60134000000002</v>
      </c>
      <c r="Q26" s="401">
        <v>146.18548999999999</v>
      </c>
      <c r="R26" s="401">
        <v>155.81200999999999</v>
      </c>
      <c r="S26" s="404">
        <v>162.11000000000001</v>
      </c>
      <c r="T26" s="31">
        <f>+((T25/T27)/7)*1000</f>
        <v>150.51996306790002</v>
      </c>
    </row>
    <row r="27" spans="1:30" s="2" customFormat="1" ht="33" customHeight="1" x14ac:dyDescent="0.25">
      <c r="A27" s="159" t="s">
        <v>20</v>
      </c>
      <c r="B27" s="32">
        <v>753</v>
      </c>
      <c r="C27" s="81">
        <v>755</v>
      </c>
      <c r="D27" s="33">
        <v>757</v>
      </c>
      <c r="E27" s="33">
        <v>214</v>
      </c>
      <c r="F27" s="33">
        <v>757</v>
      </c>
      <c r="G27" s="33">
        <v>758</v>
      </c>
      <c r="H27" s="32">
        <v>757</v>
      </c>
      <c r="I27" s="33">
        <v>756</v>
      </c>
      <c r="J27" s="33">
        <v>753</v>
      </c>
      <c r="K27" s="122">
        <v>213</v>
      </c>
      <c r="L27" s="33">
        <v>757</v>
      </c>
      <c r="M27" s="33">
        <v>757</v>
      </c>
      <c r="N27" s="32">
        <v>757</v>
      </c>
      <c r="O27" s="33">
        <v>757</v>
      </c>
      <c r="P27" s="33">
        <v>757</v>
      </c>
      <c r="Q27" s="33">
        <v>215</v>
      </c>
      <c r="R27" s="33">
        <v>755</v>
      </c>
      <c r="S27" s="34">
        <v>756</v>
      </c>
      <c r="T27" s="35">
        <f>SUM(B27:S27)</f>
        <v>11984</v>
      </c>
      <c r="U27" s="2">
        <f>((T25*1000)/T27)/7</f>
        <v>150.51996306790005</v>
      </c>
    </row>
    <row r="28" spans="1:30" s="2" customFormat="1" ht="33" customHeight="1" x14ac:dyDescent="0.25">
      <c r="A28" s="160" t="s">
        <v>21</v>
      </c>
      <c r="B28" s="36">
        <f>((B27*B26)*7/1000)/7</f>
        <v>113.86364502000004</v>
      </c>
      <c r="C28" s="37">
        <f t="shared" ref="C28:S28" si="6">((C27*C26)*7/1000)/7</f>
        <v>117.81813505</v>
      </c>
      <c r="D28" s="37">
        <f t="shared" si="6"/>
        <v>113.55</v>
      </c>
      <c r="E28" s="37">
        <f t="shared" si="6"/>
        <v>31.42525586</v>
      </c>
      <c r="F28" s="37">
        <f t="shared" si="6"/>
        <v>118.07005457000002</v>
      </c>
      <c r="G28" s="37">
        <f t="shared" si="6"/>
        <v>118.22602558000004</v>
      </c>
      <c r="H28" s="36">
        <f t="shared" si="6"/>
        <v>111.66392693</v>
      </c>
      <c r="I28" s="37">
        <f t="shared" si="6"/>
        <v>110.84962643999999</v>
      </c>
      <c r="J28" s="37">
        <f t="shared" si="6"/>
        <v>113.05718202</v>
      </c>
      <c r="K28" s="123">
        <f t="shared" si="6"/>
        <v>30.311595480000001</v>
      </c>
      <c r="L28" s="37">
        <f t="shared" si="6"/>
        <v>117.88951007000001</v>
      </c>
      <c r="M28" s="37">
        <f t="shared" si="6"/>
        <v>117.82932857000002</v>
      </c>
      <c r="N28" s="36">
        <f t="shared" si="6"/>
        <v>118.31078057000002</v>
      </c>
      <c r="O28" s="37">
        <f t="shared" si="6"/>
        <v>114.12103537999998</v>
      </c>
      <c r="P28" s="37">
        <f t="shared" si="6"/>
        <v>114.00521438000001</v>
      </c>
      <c r="Q28" s="37">
        <f t="shared" si="6"/>
        <v>31.429880349999994</v>
      </c>
      <c r="R28" s="37">
        <f t="shared" si="6"/>
        <v>117.63806754999999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797.04551514000025</v>
      </c>
      <c r="C29" s="41">
        <f t="shared" si="7"/>
        <v>824.72694534999994</v>
      </c>
      <c r="D29" s="41">
        <f t="shared" si="7"/>
        <v>794.85</v>
      </c>
      <c r="E29" s="41">
        <f>((E27*E26)*7)/1000</f>
        <v>219.97679102000001</v>
      </c>
      <c r="F29" s="41">
        <f>((F27*F26)*7)/1000</f>
        <v>826.49038199000017</v>
      </c>
      <c r="G29" s="41">
        <f t="shared" ref="G29:S29" si="8">((G27*G26)*7)/1000</f>
        <v>827.58217906000027</v>
      </c>
      <c r="H29" s="40">
        <f t="shared" si="8"/>
        <v>781.64748851000002</v>
      </c>
      <c r="I29" s="41">
        <f t="shared" si="8"/>
        <v>775.94738508</v>
      </c>
      <c r="J29" s="41">
        <f t="shared" si="8"/>
        <v>791.40027413999996</v>
      </c>
      <c r="K29" s="124">
        <f t="shared" si="8"/>
        <v>212.18116836000002</v>
      </c>
      <c r="L29" s="41">
        <f t="shared" si="8"/>
        <v>825.22657049000009</v>
      </c>
      <c r="M29" s="41">
        <f t="shared" si="8"/>
        <v>824.80529999000009</v>
      </c>
      <c r="N29" s="40">
        <f t="shared" si="8"/>
        <v>828.17546399000014</v>
      </c>
      <c r="O29" s="41">
        <f t="shared" si="8"/>
        <v>798.84724765999988</v>
      </c>
      <c r="P29" s="41">
        <f t="shared" si="8"/>
        <v>798.03650066000012</v>
      </c>
      <c r="Q29" s="42">
        <f t="shared" si="8"/>
        <v>220.00916244999996</v>
      </c>
      <c r="R29" s="42">
        <f t="shared" si="8"/>
        <v>823.46647284999995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148.60443957882757</v>
      </c>
      <c r="C30" s="46">
        <f t="shared" si="9"/>
        <v>152.91410285714289</v>
      </c>
      <c r="D30" s="46">
        <f t="shared" si="9"/>
        <v>149.2285714285714</v>
      </c>
      <c r="E30" s="46">
        <f>+(E25/E27)/7*1000</f>
        <v>145.02254857142856</v>
      </c>
      <c r="F30" s="46">
        <f t="shared" ref="F30:L30" si="10">+(F25/F27)/7*1000</f>
        <v>153.53858000000002</v>
      </c>
      <c r="G30" s="46">
        <f t="shared" si="10"/>
        <v>153.53858000000002</v>
      </c>
      <c r="H30" s="45">
        <f t="shared" si="10"/>
        <v>145.76311999999999</v>
      </c>
      <c r="I30" s="46">
        <f t="shared" si="10"/>
        <v>144.77569142857141</v>
      </c>
      <c r="J30" s="46">
        <f>+(J25/J27)/7*1000</f>
        <v>147.87954714285715</v>
      </c>
      <c r="K30" s="125">
        <f t="shared" ref="K30" si="11">+(K25/K27)/7*1000</f>
        <v>140.63772714285713</v>
      </c>
      <c r="L30" s="46">
        <f t="shared" si="10"/>
        <v>153.20558000000003</v>
      </c>
      <c r="M30" s="46">
        <f>+(M25/M27)/7*1000</f>
        <v>153.09458000000004</v>
      </c>
      <c r="N30" s="45">
        <f t="shared" ref="N30:S30" si="12">+(N25/N27)/7*1000</f>
        <v>153.2744328571429</v>
      </c>
      <c r="O30" s="46">
        <f t="shared" si="12"/>
        <v>148.60726142857141</v>
      </c>
      <c r="P30" s="46">
        <f t="shared" si="12"/>
        <v>148.42533285714285</v>
      </c>
      <c r="Q30" s="46">
        <f t="shared" si="12"/>
        <v>144.28197714285713</v>
      </c>
      <c r="R30" s="46">
        <f t="shared" si="12"/>
        <v>152.55267285714285</v>
      </c>
      <c r="S30" s="47">
        <f t="shared" si="12"/>
        <v>158.48990857142857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32"/>
      <c r="I36" s="426"/>
      <c r="J36" s="97"/>
      <c r="K36" s="52" t="s">
        <v>26</v>
      </c>
      <c r="L36" s="105"/>
      <c r="M36" s="431" t="s">
        <v>25</v>
      </c>
      <c r="N36" s="432"/>
      <c r="O36" s="432"/>
      <c r="P36" s="432"/>
      <c r="Q36" s="432"/>
      <c r="R36" s="42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84.663399999999996</v>
      </c>
      <c r="C39" s="78">
        <v>83.9328</v>
      </c>
      <c r="D39" s="78">
        <v>83.596800000000002</v>
      </c>
      <c r="E39" s="78">
        <v>26.772899999999996</v>
      </c>
      <c r="F39" s="78">
        <v>86.615099999999998</v>
      </c>
      <c r="G39" s="78">
        <v>86.217600000000019</v>
      </c>
      <c r="H39" s="78"/>
      <c r="I39" s="78"/>
      <c r="J39" s="99">
        <f t="shared" ref="J39:J46" si="13">SUM(B39:I39)</f>
        <v>451.79860000000002</v>
      </c>
      <c r="K39" s="2"/>
      <c r="L39" s="89" t="s">
        <v>12</v>
      </c>
      <c r="M39" s="78">
        <v>7.3</v>
      </c>
      <c r="N39" s="78">
        <v>7.2</v>
      </c>
      <c r="O39" s="78">
        <v>7.2</v>
      </c>
      <c r="P39" s="78">
        <v>2.2000000000000002</v>
      </c>
      <c r="Q39" s="78">
        <v>7.2</v>
      </c>
      <c r="R39" s="78">
        <v>6.9</v>
      </c>
      <c r="S39" s="99">
        <f t="shared" ref="S39:S46" si="14">SUM(M39:R39)</f>
        <v>38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84.663399999999996</v>
      </c>
      <c r="C40" s="78">
        <v>83.9328</v>
      </c>
      <c r="D40" s="78">
        <v>83.596800000000002</v>
      </c>
      <c r="E40" s="78">
        <v>26.772899999999996</v>
      </c>
      <c r="F40" s="78">
        <v>86.615099999999998</v>
      </c>
      <c r="G40" s="78">
        <v>88.374899999999997</v>
      </c>
      <c r="H40" s="78"/>
      <c r="I40" s="78"/>
      <c r="J40" s="99">
        <f t="shared" si="13"/>
        <v>453.95590000000004</v>
      </c>
      <c r="K40" s="2"/>
      <c r="L40" s="90" t="s">
        <v>13</v>
      </c>
      <c r="M40" s="78">
        <v>7.3</v>
      </c>
      <c r="N40" s="78">
        <v>7.2</v>
      </c>
      <c r="O40" s="78">
        <v>7.2</v>
      </c>
      <c r="P40" s="78">
        <v>2.2000000000000002</v>
      </c>
      <c r="Q40" s="78">
        <v>7.2</v>
      </c>
      <c r="R40" s="78">
        <v>6.9</v>
      </c>
      <c r="S40" s="99">
        <f t="shared" si="14"/>
        <v>38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84.663399999999996</v>
      </c>
      <c r="C41" s="78">
        <v>83.9328</v>
      </c>
      <c r="D41" s="78">
        <v>83.596800000000002</v>
      </c>
      <c r="E41" s="78">
        <v>26.772899999999996</v>
      </c>
      <c r="F41" s="78">
        <v>86.615099999999998</v>
      </c>
      <c r="G41" s="78">
        <v>88.374899999999997</v>
      </c>
      <c r="H41" s="22"/>
      <c r="I41" s="22"/>
      <c r="J41" s="99">
        <f t="shared" si="13"/>
        <v>453.95590000000004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2.2000000000000002</v>
      </c>
      <c r="Q41" s="78">
        <v>7.3</v>
      </c>
      <c r="R41" s="78">
        <v>7.1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84.663399999999996</v>
      </c>
      <c r="C42" s="22">
        <v>86.201270399999984</v>
      </c>
      <c r="D42" s="22">
        <v>85.794865200000004</v>
      </c>
      <c r="E42" s="78">
        <v>27.022503199999996</v>
      </c>
      <c r="F42" s="22">
        <v>89.166577599999997</v>
      </c>
      <c r="G42" s="78">
        <v>88.374899999999997</v>
      </c>
      <c r="H42" s="22"/>
      <c r="I42" s="22"/>
      <c r="J42" s="99">
        <f t="shared" si="13"/>
        <v>461.22351639999999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2.2000000000000002</v>
      </c>
      <c r="Q42" s="78">
        <v>7.3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84.663399999999996</v>
      </c>
      <c r="C43" s="22">
        <v>86.201270399999984</v>
      </c>
      <c r="D43" s="22">
        <v>85.794865200000004</v>
      </c>
      <c r="E43" s="78">
        <v>27.022503199999996</v>
      </c>
      <c r="F43" s="22">
        <v>89.166577599999997</v>
      </c>
      <c r="G43" s="78">
        <v>88.374899999999997</v>
      </c>
      <c r="H43" s="22"/>
      <c r="I43" s="22"/>
      <c r="J43" s="99">
        <f t="shared" si="13"/>
        <v>461.22351639999999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22">
        <v>86.201270399999984</v>
      </c>
      <c r="D44" s="22">
        <v>85.794865200000004</v>
      </c>
      <c r="E44" s="78">
        <v>27.022503199999996</v>
      </c>
      <c r="F44" s="22">
        <v>89.166577599999997</v>
      </c>
      <c r="G44" s="78">
        <v>88.374899999999997</v>
      </c>
      <c r="H44" s="78"/>
      <c r="I44" s="78"/>
      <c r="J44" s="99">
        <f t="shared" si="13"/>
        <v>461.22351639999999</v>
      </c>
      <c r="K44" s="2"/>
      <c r="L44" s="90" t="s">
        <v>17</v>
      </c>
      <c r="M44" s="78">
        <v>7.4</v>
      </c>
      <c r="N44" s="78">
        <v>7.2</v>
      </c>
      <c r="O44" s="78">
        <v>6.8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22">
        <v>86.201270399999984</v>
      </c>
      <c r="D45" s="22">
        <v>85.794865200000004</v>
      </c>
      <c r="E45" s="78">
        <v>27.022503199999996</v>
      </c>
      <c r="F45" s="22">
        <v>89.166577599999997</v>
      </c>
      <c r="G45" s="78">
        <v>88.374899999999997</v>
      </c>
      <c r="H45" s="78"/>
      <c r="I45" s="78"/>
      <c r="J45" s="99">
        <f t="shared" si="13"/>
        <v>461.22351639999999</v>
      </c>
      <c r="K45" s="2"/>
      <c r="L45" s="89" t="s">
        <v>18</v>
      </c>
      <c r="M45" s="78">
        <v>7.4</v>
      </c>
      <c r="N45" s="78">
        <v>7.2</v>
      </c>
      <c r="O45" s="78">
        <v>6.8</v>
      </c>
      <c r="P45" s="78">
        <v>2.2999999999999998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592.64380000000006</v>
      </c>
      <c r="C46" s="26">
        <f t="shared" si="15"/>
        <v>596.60348160000001</v>
      </c>
      <c r="D46" s="26">
        <f t="shared" si="15"/>
        <v>593.96986079999999</v>
      </c>
      <c r="E46" s="26">
        <f t="shared" si="15"/>
        <v>188.40871279999996</v>
      </c>
      <c r="F46" s="26">
        <f t="shared" si="15"/>
        <v>616.5116104</v>
      </c>
      <c r="G46" s="26">
        <f t="shared" si="15"/>
        <v>616.4670000000001</v>
      </c>
      <c r="H46" s="26">
        <f t="shared" si="15"/>
        <v>0</v>
      </c>
      <c r="I46" s="26">
        <f t="shared" si="15"/>
        <v>0</v>
      </c>
      <c r="J46" s="99">
        <f t="shared" si="13"/>
        <v>3204.6044655999999</v>
      </c>
      <c r="L46" s="76" t="s">
        <v>10</v>
      </c>
      <c r="M46" s="79">
        <f t="shared" ref="M46:R46" si="16">SUM(M39:M45)</f>
        <v>51.499999999999993</v>
      </c>
      <c r="N46" s="26">
        <f t="shared" si="16"/>
        <v>50.400000000000006</v>
      </c>
      <c r="O46" s="26">
        <f t="shared" si="16"/>
        <v>48.399999999999991</v>
      </c>
      <c r="P46" s="26">
        <f t="shared" si="16"/>
        <v>15.5</v>
      </c>
      <c r="Q46" s="26">
        <f t="shared" si="16"/>
        <v>50.999999999999993</v>
      </c>
      <c r="R46" s="26">
        <f t="shared" si="16"/>
        <v>49.300000000000004</v>
      </c>
      <c r="S46" s="99">
        <f t="shared" si="14"/>
        <v>266.10000000000002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128.2757</v>
      </c>
      <c r="D47" s="29">
        <v>127.8612</v>
      </c>
      <c r="E47" s="29">
        <v>131.1772</v>
      </c>
      <c r="F47" s="29">
        <v>132.49119999999999</v>
      </c>
      <c r="G47" s="29">
        <v>132.1</v>
      </c>
      <c r="H47" s="29"/>
      <c r="I47" s="29"/>
      <c r="J47" s="100">
        <f>+((J46/J48)/7)*1000</f>
        <v>128.45135744749078</v>
      </c>
      <c r="L47" s="108" t="s">
        <v>19</v>
      </c>
      <c r="M47" s="80">
        <v>131.5</v>
      </c>
      <c r="N47" s="29">
        <v>131</v>
      </c>
      <c r="O47" s="29">
        <v>130.5</v>
      </c>
      <c r="P47" s="29">
        <v>130.5</v>
      </c>
      <c r="Q47" s="29">
        <v>130</v>
      </c>
      <c r="R47" s="29">
        <v>130.5</v>
      </c>
      <c r="S47" s="100">
        <f>+((S46/S48)/7)*1000</f>
        <v>130.63328424153167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671</v>
      </c>
      <c r="E48" s="33">
        <v>206</v>
      </c>
      <c r="F48" s="33">
        <v>673</v>
      </c>
      <c r="G48" s="33">
        <v>669</v>
      </c>
      <c r="H48" s="33"/>
      <c r="I48" s="33"/>
      <c r="J48" s="101">
        <f>SUM(B48:I48)</f>
        <v>3564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86.201270399999984</v>
      </c>
      <c r="D49" s="37">
        <f t="shared" si="17"/>
        <v>85.794865200000004</v>
      </c>
      <c r="E49" s="37">
        <f t="shared" si="17"/>
        <v>27.022503199999996</v>
      </c>
      <c r="F49" s="37">
        <f t="shared" si="17"/>
        <v>89.166577599999997</v>
      </c>
      <c r="G49" s="37">
        <f t="shared" si="17"/>
        <v>88.374899999999997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128.45135744749078</v>
      </c>
      <c r="L49" s="93" t="s">
        <v>21</v>
      </c>
      <c r="M49" s="82">
        <f t="shared" ref="M49:R49" si="19">((M48*M47)*7/1000-M39-M40)/5</f>
        <v>7.3896000000000015</v>
      </c>
      <c r="N49" s="37">
        <f t="shared" si="19"/>
        <v>7.206999999999999</v>
      </c>
      <c r="O49" s="37">
        <f t="shared" si="19"/>
        <v>6.8030999999999988</v>
      </c>
      <c r="P49" s="37">
        <f t="shared" si="19"/>
        <v>2.2259000000000002</v>
      </c>
      <c r="Q49" s="37">
        <f t="shared" si="19"/>
        <v>7.3119999999999994</v>
      </c>
      <c r="R49" s="37">
        <f t="shared" si="19"/>
        <v>7.1058000000000003</v>
      </c>
      <c r="S49" s="111">
        <f>((S46*1000)/S48)/7</f>
        <v>130.63328424153167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603.40889279999988</v>
      </c>
      <c r="D50" s="41">
        <f t="shared" si="20"/>
        <v>600.56405640000003</v>
      </c>
      <c r="E50" s="41">
        <f t="shared" si="20"/>
        <v>189.15752239999998</v>
      </c>
      <c r="F50" s="41">
        <f t="shared" si="20"/>
        <v>624.16604319999999</v>
      </c>
      <c r="G50" s="41">
        <f t="shared" si="20"/>
        <v>618.62429999999995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51.548000000000002</v>
      </c>
      <c r="N50" s="41">
        <f t="shared" si="21"/>
        <v>50.435000000000002</v>
      </c>
      <c r="O50" s="41">
        <f t="shared" si="21"/>
        <v>48.415500000000002</v>
      </c>
      <c r="P50" s="41">
        <f t="shared" si="21"/>
        <v>15.529500000000001</v>
      </c>
      <c r="Q50" s="41">
        <f t="shared" si="21"/>
        <v>50.96</v>
      </c>
      <c r="R50" s="41">
        <f t="shared" si="21"/>
        <v>49.329000000000001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125.8</v>
      </c>
      <c r="C51" s="46">
        <f t="shared" si="22"/>
        <v>126.82897142857144</v>
      </c>
      <c r="D51" s="46">
        <f t="shared" si="22"/>
        <v>126.45728354268681</v>
      </c>
      <c r="E51" s="46">
        <f t="shared" si="22"/>
        <v>130.65791456310677</v>
      </c>
      <c r="F51" s="46">
        <f t="shared" si="22"/>
        <v>130.8664</v>
      </c>
      <c r="G51" s="46">
        <f t="shared" si="22"/>
        <v>131.63933376041001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131.37755102040813</v>
      </c>
      <c r="N51" s="46">
        <f t="shared" si="23"/>
        <v>130.90909090909091</v>
      </c>
      <c r="O51" s="46">
        <f t="shared" si="23"/>
        <v>130.45822102425871</v>
      </c>
      <c r="P51" s="46">
        <f t="shared" si="23"/>
        <v>130.25210084033614</v>
      </c>
      <c r="Q51" s="46">
        <f t="shared" si="23"/>
        <v>130.10204081632651</v>
      </c>
      <c r="R51" s="46">
        <f t="shared" si="23"/>
        <v>130.42328042328043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6" t="s">
        <v>8</v>
      </c>
      <c r="C55" s="447"/>
      <c r="D55" s="447"/>
      <c r="E55" s="447"/>
      <c r="F55" s="447"/>
      <c r="G55" s="448"/>
      <c r="H55" s="446" t="s">
        <v>51</v>
      </c>
      <c r="I55" s="447"/>
      <c r="J55" s="447"/>
      <c r="K55" s="447"/>
      <c r="L55" s="447"/>
      <c r="M55" s="448"/>
      <c r="N55" s="447" t="s">
        <v>50</v>
      </c>
      <c r="O55" s="447"/>
      <c r="P55" s="447"/>
      <c r="Q55" s="447"/>
      <c r="R55" s="447"/>
      <c r="S55" s="44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8.8000000000000007</v>
      </c>
      <c r="E58" s="78">
        <v>2.2000000000000002</v>
      </c>
      <c r="F58" s="78">
        <v>8.8000000000000007</v>
      </c>
      <c r="G58" s="78">
        <v>8.6999999999999993</v>
      </c>
      <c r="H58" s="21">
        <v>8.8000000000000007</v>
      </c>
      <c r="I58" s="78">
        <v>8.8000000000000007</v>
      </c>
      <c r="J58" s="78">
        <v>8.6999999999999993</v>
      </c>
      <c r="K58" s="78">
        <v>2.2000000000000002</v>
      </c>
      <c r="L58" s="78">
        <v>8.6</v>
      </c>
      <c r="M58" s="78">
        <v>8.6999999999999993</v>
      </c>
      <c r="N58" s="21">
        <v>8.9</v>
      </c>
      <c r="O58" s="78">
        <v>8.8000000000000007</v>
      </c>
      <c r="P58" s="78">
        <v>8.8000000000000007</v>
      </c>
      <c r="Q58" s="78">
        <v>2.2000000000000002</v>
      </c>
      <c r="R58" s="78">
        <v>8.6999999999999993</v>
      </c>
      <c r="S58" s="182">
        <v>8.6999999999999993</v>
      </c>
      <c r="T58" s="24">
        <f t="shared" ref="T58:T65" si="24">SUM(B58:S58)</f>
        <v>138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8.8000000000000007</v>
      </c>
      <c r="E59" s="78">
        <v>2.2000000000000002</v>
      </c>
      <c r="F59" s="78">
        <v>8.8000000000000007</v>
      </c>
      <c r="G59" s="78">
        <v>8.6999999999999993</v>
      </c>
      <c r="H59" s="21">
        <v>8.8000000000000007</v>
      </c>
      <c r="I59" s="78">
        <v>8.8000000000000007</v>
      </c>
      <c r="J59" s="78">
        <v>8.6999999999999993</v>
      </c>
      <c r="K59" s="78">
        <v>2.2000000000000002</v>
      </c>
      <c r="L59" s="78">
        <v>8.6</v>
      </c>
      <c r="M59" s="78">
        <v>8.6999999999999993</v>
      </c>
      <c r="N59" s="21">
        <v>8.9</v>
      </c>
      <c r="O59" s="78">
        <v>8.8000000000000007</v>
      </c>
      <c r="P59" s="78">
        <v>8.8000000000000007</v>
      </c>
      <c r="Q59" s="78">
        <v>2.2000000000000002</v>
      </c>
      <c r="R59" s="78">
        <v>8.6999999999999993</v>
      </c>
      <c r="S59" s="182">
        <v>8.6999999999999993</v>
      </c>
      <c r="T59" s="24">
        <f t="shared" si="24"/>
        <v>138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2.1</v>
      </c>
      <c r="F60" s="78">
        <v>8.8000000000000007</v>
      </c>
      <c r="G60" s="182">
        <v>8.6999999999999993</v>
      </c>
      <c r="H60" s="21">
        <v>8.8000000000000007</v>
      </c>
      <c r="I60" s="78">
        <v>8.8000000000000007</v>
      </c>
      <c r="J60" s="78">
        <v>8.6999999999999993</v>
      </c>
      <c r="K60" s="78">
        <v>2.1</v>
      </c>
      <c r="L60" s="78">
        <v>8.6</v>
      </c>
      <c r="M60" s="182">
        <v>8.6999999999999993</v>
      </c>
      <c r="N60" s="21">
        <v>8.8000000000000007</v>
      </c>
      <c r="O60" s="78">
        <v>8.9</v>
      </c>
      <c r="P60" s="78">
        <v>8.8000000000000007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137.89999999999998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182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2.1</v>
      </c>
      <c r="L61" s="78">
        <v>8.6</v>
      </c>
      <c r="M61" s="182">
        <v>8.6999999999999993</v>
      </c>
      <c r="N61" s="21">
        <v>8.8000000000000007</v>
      </c>
      <c r="O61" s="78">
        <v>8.9</v>
      </c>
      <c r="P61" s="78">
        <v>8.8000000000000007</v>
      </c>
      <c r="Q61" s="78">
        <v>2.1</v>
      </c>
      <c r="R61" s="78">
        <v>8.6999999999999993</v>
      </c>
      <c r="S61" s="182">
        <v>8.6999999999999993</v>
      </c>
      <c r="T61" s="24">
        <f t="shared" si="24"/>
        <v>137.99999999999997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8.8000000000000007</v>
      </c>
      <c r="I62" s="78">
        <v>8.8000000000000007</v>
      </c>
      <c r="J62" s="78">
        <v>8.6999999999999993</v>
      </c>
      <c r="K62" s="78">
        <v>2.2000000000000002</v>
      </c>
      <c r="L62" s="78">
        <v>8.6999999999999993</v>
      </c>
      <c r="M62" s="182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138.5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8.8000000000000007</v>
      </c>
      <c r="I63" s="78">
        <v>8.8000000000000007</v>
      </c>
      <c r="J63" s="78">
        <v>8.6999999999999993</v>
      </c>
      <c r="K63" s="78">
        <v>2.2000000000000002</v>
      </c>
      <c r="L63" s="78">
        <v>8.6999999999999993</v>
      </c>
      <c r="M63" s="182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138.5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8.8000000000000007</v>
      </c>
      <c r="E64" s="78">
        <v>2.2000000000000002</v>
      </c>
      <c r="F64" s="78">
        <v>8.8000000000000007</v>
      </c>
      <c r="G64" s="182">
        <v>8.8000000000000007</v>
      </c>
      <c r="H64" s="21">
        <v>8.8000000000000007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182">
        <v>8.8000000000000007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139.00000000000003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62.099999999999994</v>
      </c>
      <c r="C65" s="79">
        <f t="shared" ref="C65:R65" si="25">SUM(C58:C64)</f>
        <v>62.099999999999994</v>
      </c>
      <c r="D65" s="79">
        <f t="shared" si="25"/>
        <v>61.599999999999994</v>
      </c>
      <c r="E65" s="79">
        <f t="shared" si="25"/>
        <v>15.299999999999997</v>
      </c>
      <c r="F65" s="79">
        <f t="shared" si="25"/>
        <v>61.599999999999994</v>
      </c>
      <c r="G65" s="183">
        <f t="shared" si="25"/>
        <v>61</v>
      </c>
      <c r="H65" s="25">
        <f t="shared" si="25"/>
        <v>61.599999999999994</v>
      </c>
      <c r="I65" s="79">
        <f t="shared" si="25"/>
        <v>61.599999999999994</v>
      </c>
      <c r="J65" s="79">
        <f t="shared" si="25"/>
        <v>61</v>
      </c>
      <c r="K65" s="79">
        <f t="shared" si="25"/>
        <v>15.2</v>
      </c>
      <c r="L65" s="79">
        <f t="shared" si="25"/>
        <v>60.5</v>
      </c>
      <c r="M65" s="183">
        <f t="shared" si="25"/>
        <v>61</v>
      </c>
      <c r="N65" s="25">
        <f t="shared" si="25"/>
        <v>62.1</v>
      </c>
      <c r="O65" s="79">
        <f t="shared" si="25"/>
        <v>62.099999999999994</v>
      </c>
      <c r="P65" s="79">
        <f t="shared" si="25"/>
        <v>61.9</v>
      </c>
      <c r="Q65" s="79">
        <f t="shared" si="25"/>
        <v>15.2</v>
      </c>
      <c r="R65" s="79">
        <f t="shared" si="25"/>
        <v>61</v>
      </c>
      <c r="S65" s="27">
        <f>SUM(S58:S64)</f>
        <v>61</v>
      </c>
      <c r="T65" s="24">
        <f t="shared" si="24"/>
        <v>967.90000000000009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136.5</v>
      </c>
      <c r="C66" s="80">
        <v>136.5</v>
      </c>
      <c r="D66" s="80">
        <v>135.5</v>
      </c>
      <c r="E66" s="80">
        <v>136.5</v>
      </c>
      <c r="F66" s="80">
        <v>135.5</v>
      </c>
      <c r="G66" s="184">
        <v>134</v>
      </c>
      <c r="H66" s="28">
        <v>135.5</v>
      </c>
      <c r="I66" s="80">
        <v>135</v>
      </c>
      <c r="J66" s="80">
        <v>134</v>
      </c>
      <c r="K66" s="80">
        <v>136</v>
      </c>
      <c r="L66" s="80">
        <v>133</v>
      </c>
      <c r="M66" s="184">
        <v>134</v>
      </c>
      <c r="N66" s="28">
        <v>136.5</v>
      </c>
      <c r="O66" s="80">
        <v>136.5</v>
      </c>
      <c r="P66" s="80">
        <v>136</v>
      </c>
      <c r="Q66" s="80">
        <v>136</v>
      </c>
      <c r="R66" s="80">
        <v>134</v>
      </c>
      <c r="S66" s="30">
        <v>134</v>
      </c>
      <c r="T66" s="303">
        <f>+((T65/T67)/7)*1000</f>
        <v>135.16268677559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8.9015000000000022</v>
      </c>
      <c r="C68" s="82">
        <f t="shared" ref="C68:S68" si="26">((C67*C66)*7/1000-C58-C59)/5</f>
        <v>8.9015000000000022</v>
      </c>
      <c r="D68" s="82">
        <f t="shared" si="26"/>
        <v>8.8105000000000011</v>
      </c>
      <c r="E68" s="82">
        <f t="shared" si="26"/>
        <v>2.1776000000000004</v>
      </c>
      <c r="F68" s="82">
        <f t="shared" si="26"/>
        <v>8.8105000000000011</v>
      </c>
      <c r="G68" s="186">
        <f t="shared" si="26"/>
        <v>8.7139999999999986</v>
      </c>
      <c r="H68" s="36">
        <f t="shared" si="26"/>
        <v>8.8105000000000011</v>
      </c>
      <c r="I68" s="82">
        <f t="shared" si="26"/>
        <v>8.7650000000000006</v>
      </c>
      <c r="J68" s="82">
        <f t="shared" si="26"/>
        <v>8.7139999999999986</v>
      </c>
      <c r="K68" s="82">
        <f t="shared" si="26"/>
        <v>2.1664000000000003</v>
      </c>
      <c r="L68" s="82">
        <f t="shared" si="26"/>
        <v>8.6630000000000003</v>
      </c>
      <c r="M68" s="186">
        <f t="shared" si="26"/>
        <v>8.7139999999999986</v>
      </c>
      <c r="N68" s="36">
        <f t="shared" si="26"/>
        <v>8.8615000000000013</v>
      </c>
      <c r="O68" s="82">
        <f t="shared" si="26"/>
        <v>8.9015000000000022</v>
      </c>
      <c r="P68" s="82">
        <f t="shared" si="26"/>
        <v>8.8559999999999999</v>
      </c>
      <c r="Q68" s="82">
        <f t="shared" si="26"/>
        <v>2.1664000000000003</v>
      </c>
      <c r="R68" s="82">
        <f t="shared" si="26"/>
        <v>8.7139999999999986</v>
      </c>
      <c r="S68" s="38">
        <f t="shared" si="26"/>
        <v>8.7139999999999986</v>
      </c>
      <c r="T68" s="305">
        <f>((T65*1000)/T67)/7</f>
        <v>135.16268677559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62.107500000000002</v>
      </c>
      <c r="C69" s="83">
        <f t="shared" ref="C69:R69" si="27">((C67*C66)*7)/1000</f>
        <v>62.107500000000002</v>
      </c>
      <c r="D69" s="83">
        <f t="shared" si="27"/>
        <v>61.652500000000003</v>
      </c>
      <c r="E69" s="83">
        <f t="shared" si="27"/>
        <v>15.288</v>
      </c>
      <c r="F69" s="83">
        <f t="shared" si="27"/>
        <v>61.652500000000003</v>
      </c>
      <c r="G69" s="306">
        <f t="shared" si="27"/>
        <v>60.97</v>
      </c>
      <c r="H69" s="40">
        <f t="shared" si="27"/>
        <v>61.652500000000003</v>
      </c>
      <c r="I69" s="83">
        <f t="shared" si="27"/>
        <v>61.424999999999997</v>
      </c>
      <c r="J69" s="83">
        <f t="shared" si="27"/>
        <v>60.97</v>
      </c>
      <c r="K69" s="83">
        <f t="shared" si="27"/>
        <v>15.231999999999999</v>
      </c>
      <c r="L69" s="83">
        <f t="shared" si="27"/>
        <v>60.515000000000001</v>
      </c>
      <c r="M69" s="306">
        <f t="shared" si="27"/>
        <v>60.97</v>
      </c>
      <c r="N69" s="40">
        <f t="shared" si="27"/>
        <v>62.107500000000002</v>
      </c>
      <c r="O69" s="83">
        <f t="shared" si="27"/>
        <v>62.107500000000002</v>
      </c>
      <c r="P69" s="83">
        <f t="shared" si="27"/>
        <v>61.88</v>
      </c>
      <c r="Q69" s="83">
        <f t="shared" si="27"/>
        <v>15.231999999999999</v>
      </c>
      <c r="R69" s="83">
        <f t="shared" si="27"/>
        <v>60.97</v>
      </c>
      <c r="S69" s="85">
        <f>((S67*S66)*7)/1000</f>
        <v>60.97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136.48351648351647</v>
      </c>
      <c r="C70" s="84">
        <f t="shared" ref="C70:R70" si="28">+(C65/C67)/7*1000</f>
        <v>136.48351648351647</v>
      </c>
      <c r="D70" s="84">
        <f t="shared" si="28"/>
        <v>135.38461538461539</v>
      </c>
      <c r="E70" s="84">
        <f t="shared" si="28"/>
        <v>136.60714285714283</v>
      </c>
      <c r="F70" s="84">
        <f t="shared" si="28"/>
        <v>135.38461538461539</v>
      </c>
      <c r="G70" s="188">
        <f t="shared" si="28"/>
        <v>134.06593406593407</v>
      </c>
      <c r="H70" s="45">
        <f t="shared" si="28"/>
        <v>135.38461538461539</v>
      </c>
      <c r="I70" s="84">
        <f t="shared" si="28"/>
        <v>135.38461538461539</v>
      </c>
      <c r="J70" s="84">
        <f t="shared" si="28"/>
        <v>134.06593406593407</v>
      </c>
      <c r="K70" s="84">
        <f t="shared" si="28"/>
        <v>135.71428571428569</v>
      </c>
      <c r="L70" s="84">
        <f t="shared" si="28"/>
        <v>132.96703296703296</v>
      </c>
      <c r="M70" s="188">
        <f t="shared" si="28"/>
        <v>134.06593406593407</v>
      </c>
      <c r="N70" s="45">
        <f t="shared" si="28"/>
        <v>136.48351648351647</v>
      </c>
      <c r="O70" s="84">
        <f t="shared" si="28"/>
        <v>136.48351648351647</v>
      </c>
      <c r="P70" s="84">
        <f t="shared" si="28"/>
        <v>136.04395604395606</v>
      </c>
      <c r="Q70" s="84">
        <f t="shared" si="28"/>
        <v>135.71428571428569</v>
      </c>
      <c r="R70" s="84">
        <f t="shared" si="28"/>
        <v>134.06593406593407</v>
      </c>
      <c r="S70" s="47">
        <f>+(S65/S67)/7*1000</f>
        <v>134.06593406593407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425" t="s">
        <v>53</v>
      </c>
      <c r="L11" s="425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34" t="s">
        <v>8</v>
      </c>
      <c r="C15" s="435"/>
      <c r="D15" s="435"/>
      <c r="E15" s="435"/>
      <c r="F15" s="435"/>
      <c r="G15" s="435"/>
      <c r="H15" s="435"/>
      <c r="I15" s="436"/>
      <c r="J15" s="428" t="s">
        <v>50</v>
      </c>
      <c r="K15" s="429"/>
      <c r="L15" s="429"/>
      <c r="M15" s="429"/>
      <c r="N15" s="429"/>
      <c r="O15" s="429"/>
      <c r="P15" s="429"/>
      <c r="Q15" s="430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6" t="s">
        <v>25</v>
      </c>
      <c r="C36" s="427"/>
      <c r="D36" s="427"/>
      <c r="E36" s="427"/>
      <c r="F36" s="427"/>
      <c r="G36" s="427"/>
      <c r="H36" s="97"/>
      <c r="I36" s="52" t="s">
        <v>26</v>
      </c>
      <c r="J36" s="105"/>
      <c r="K36" s="432" t="s">
        <v>25</v>
      </c>
      <c r="L36" s="432"/>
      <c r="M36" s="432"/>
      <c r="N36" s="432"/>
      <c r="O36" s="426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1" t="s">
        <v>8</v>
      </c>
      <c r="C55" s="432"/>
      <c r="D55" s="432"/>
      <c r="E55" s="432"/>
      <c r="F55" s="42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  <c r="R3" s="408"/>
      <c r="S3" s="408"/>
      <c r="T3" s="408"/>
      <c r="U3" s="408"/>
      <c r="V3" s="408"/>
      <c r="W3" s="408"/>
      <c r="X3" s="408"/>
      <c r="Y3" s="2"/>
      <c r="Z3" s="2"/>
      <c r="AA3" s="2"/>
      <c r="AB3" s="2"/>
      <c r="AC3" s="2"/>
      <c r="AD3" s="40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8" t="s">
        <v>1</v>
      </c>
      <c r="B9" s="408"/>
      <c r="C9" s="408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8"/>
      <c r="B10" s="408"/>
      <c r="C10" s="40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8" t="s">
        <v>4</v>
      </c>
      <c r="B11" s="408"/>
      <c r="C11" s="408"/>
      <c r="D11" s="1"/>
      <c r="E11" s="406">
        <v>3</v>
      </c>
      <c r="F11" s="1"/>
      <c r="G11" s="1"/>
      <c r="H11" s="1"/>
      <c r="I11" s="1"/>
      <c r="J11" s="1"/>
      <c r="K11" s="425" t="s">
        <v>137</v>
      </c>
      <c r="L11" s="425"/>
      <c r="M11" s="407"/>
      <c r="N11" s="40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8"/>
      <c r="B12" s="408"/>
      <c r="C12" s="408"/>
      <c r="D12" s="1"/>
      <c r="E12" s="5"/>
      <c r="F12" s="1"/>
      <c r="G12" s="1"/>
      <c r="H12" s="1"/>
      <c r="I12" s="1"/>
      <c r="J12" s="1"/>
      <c r="K12" s="407"/>
      <c r="L12" s="407"/>
      <c r="M12" s="407"/>
      <c r="N12" s="40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8"/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7"/>
      <c r="M13" s="407"/>
      <c r="N13" s="407"/>
      <c r="O13" s="407"/>
      <c r="P13" s="407"/>
      <c r="Q13" s="407"/>
      <c r="R13" s="407"/>
      <c r="S13" s="407"/>
      <c r="T13" s="407"/>
      <c r="U13" s="407"/>
      <c r="V13" s="407"/>
      <c r="W13" s="1"/>
      <c r="X13" s="1"/>
      <c r="Y13" s="1"/>
    </row>
    <row r="14" spans="1:30" s="3" customFormat="1" ht="27" thickBot="1" x14ac:dyDescent="0.3">
      <c r="A14" s="40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9"/>
      <c r="H15" s="440" t="s">
        <v>51</v>
      </c>
      <c r="I15" s="441"/>
      <c r="J15" s="441"/>
      <c r="K15" s="441"/>
      <c r="L15" s="441"/>
      <c r="M15" s="442"/>
      <c r="N15" s="445" t="s">
        <v>50</v>
      </c>
      <c r="O15" s="443"/>
      <c r="P15" s="443"/>
      <c r="Q15" s="443"/>
      <c r="R15" s="443"/>
      <c r="S15" s="44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117.64890352000005</v>
      </c>
      <c r="C18" s="78">
        <v>122.06883000000002</v>
      </c>
      <c r="D18" s="22">
        <v>117.94969157</v>
      </c>
      <c r="E18" s="22">
        <v>32.273619419999996</v>
      </c>
      <c r="F18" s="22">
        <v>122.71727000000003</v>
      </c>
      <c r="G18" s="22">
        <v>122.71727000000003</v>
      </c>
      <c r="H18" s="21">
        <v>114.74364670000003</v>
      </c>
      <c r="I18" s="22">
        <v>114.13022036</v>
      </c>
      <c r="J18" s="22">
        <v>117.23041551999997</v>
      </c>
      <c r="K18" s="119">
        <v>31.084815880000004</v>
      </c>
      <c r="L18" s="22">
        <v>122.71727</v>
      </c>
      <c r="M18" s="22">
        <v>122.71727</v>
      </c>
      <c r="N18" s="21">
        <v>122.71727000000003</v>
      </c>
      <c r="O18" s="78">
        <v>118.25059906999999</v>
      </c>
      <c r="P18" s="22">
        <v>117.87815755000001</v>
      </c>
      <c r="Q18" s="22">
        <v>33.462861139999994</v>
      </c>
      <c r="R18" s="22">
        <v>122.23094</v>
      </c>
      <c r="S18" s="23">
        <v>122.55516</v>
      </c>
      <c r="T18" s="24">
        <f t="shared" ref="T18:T25" si="0">SUM(B18:S18)</f>
        <v>1895.0942107300002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33.355799999999995</v>
      </c>
      <c r="F19" s="22">
        <v>122.71727000000003</v>
      </c>
      <c r="G19" s="22">
        <v>122.71727000000003</v>
      </c>
      <c r="H19" s="21">
        <v>118.38400000000001</v>
      </c>
      <c r="I19" s="22">
        <v>118.00099999999999</v>
      </c>
      <c r="J19" s="22">
        <v>117.23041551999997</v>
      </c>
      <c r="K19" s="119">
        <v>32.096800000000009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33.462861139999994</v>
      </c>
      <c r="R19" s="22">
        <v>122.23094</v>
      </c>
      <c r="S19" s="23">
        <v>122.55516</v>
      </c>
      <c r="T19" s="24">
        <f t="shared" si="0"/>
        <v>1922.6913766600005</v>
      </c>
      <c r="V19" s="2"/>
      <c r="W19" s="18"/>
    </row>
    <row r="20" spans="1:30" ht="39.75" customHeight="1" x14ac:dyDescent="0.25">
      <c r="A20" s="156" t="s">
        <v>14</v>
      </c>
      <c r="B20" s="21">
        <v>121.89919999999999</v>
      </c>
      <c r="C20" s="78">
        <v>122.06883000000002</v>
      </c>
      <c r="D20" s="22">
        <v>122.7097</v>
      </c>
      <c r="E20" s="22">
        <v>33.355799999999995</v>
      </c>
      <c r="F20" s="22">
        <v>122.71727000000003</v>
      </c>
      <c r="G20" s="22">
        <v>122.71727000000003</v>
      </c>
      <c r="H20" s="21">
        <v>118.38400000000001</v>
      </c>
      <c r="I20" s="22">
        <v>118.00099999999999</v>
      </c>
      <c r="J20" s="22">
        <v>121.89919999999999</v>
      </c>
      <c r="K20" s="119">
        <v>32.096800000000009</v>
      </c>
      <c r="L20" s="22">
        <v>122.71727</v>
      </c>
      <c r="M20" s="22">
        <v>122.71727</v>
      </c>
      <c r="N20" s="21">
        <v>122.71727000000003</v>
      </c>
      <c r="O20" s="78">
        <v>122.71727</v>
      </c>
      <c r="P20" s="22">
        <v>122.39305000000002</v>
      </c>
      <c r="Q20" s="22">
        <v>33.462861139999994</v>
      </c>
      <c r="R20" s="22">
        <v>122.06883000000001</v>
      </c>
      <c r="S20" s="23">
        <v>122.55516</v>
      </c>
      <c r="T20" s="24">
        <f t="shared" si="0"/>
        <v>1927.1980511400002</v>
      </c>
      <c r="V20" s="2"/>
      <c r="W20" s="18"/>
    </row>
    <row r="21" spans="1:30" ht="39.950000000000003" customHeight="1" x14ac:dyDescent="0.25">
      <c r="A21" s="157" t="s">
        <v>15</v>
      </c>
      <c r="B21" s="21">
        <v>121.89919999999999</v>
      </c>
      <c r="C21" s="78">
        <v>122.06883000000002</v>
      </c>
      <c r="D21" s="22">
        <v>122.7097</v>
      </c>
      <c r="E21" s="22">
        <v>33.355799999999995</v>
      </c>
      <c r="F21" s="22">
        <v>122.71727000000003</v>
      </c>
      <c r="G21" s="22">
        <v>122.71727000000003</v>
      </c>
      <c r="H21" s="21">
        <v>118.38400000000001</v>
      </c>
      <c r="I21" s="22">
        <v>122.22339999999998</v>
      </c>
      <c r="J21" s="22">
        <v>121.89919999999999</v>
      </c>
      <c r="K21" s="119">
        <v>33.178000000000004</v>
      </c>
      <c r="L21" s="22">
        <v>122.71727</v>
      </c>
      <c r="M21" s="22">
        <v>122.71727</v>
      </c>
      <c r="N21" s="21">
        <v>122.71727000000003</v>
      </c>
      <c r="O21" s="78">
        <v>122.71727</v>
      </c>
      <c r="P21" s="22">
        <v>122.39305000000002</v>
      </c>
      <c r="Q21" s="22">
        <v>33.462861139999994</v>
      </c>
      <c r="R21" s="22">
        <v>122.06883000000001</v>
      </c>
      <c r="S21" s="23">
        <v>122.55516</v>
      </c>
      <c r="T21" s="24">
        <f t="shared" si="0"/>
        <v>1932.5016511400004</v>
      </c>
      <c r="V21" s="2"/>
      <c r="W21" s="18"/>
    </row>
    <row r="22" spans="1:30" ht="39.950000000000003" customHeight="1" x14ac:dyDescent="0.25">
      <c r="A22" s="156" t="s">
        <v>16</v>
      </c>
      <c r="B22" s="21">
        <v>121.89919999999999</v>
      </c>
      <c r="C22" s="78">
        <v>122.06883000000002</v>
      </c>
      <c r="D22" s="22">
        <v>122.7097</v>
      </c>
      <c r="E22" s="22">
        <v>33.355799999999995</v>
      </c>
      <c r="F22" s="22">
        <v>122.71727000000003</v>
      </c>
      <c r="G22" s="22">
        <v>122.71727000000003</v>
      </c>
      <c r="H22" s="21">
        <v>118.38400000000001</v>
      </c>
      <c r="I22" s="22">
        <v>122.22339999999998</v>
      </c>
      <c r="J22" s="22">
        <v>121.89919999999999</v>
      </c>
      <c r="K22" s="119">
        <v>33.178000000000004</v>
      </c>
      <c r="L22" s="22">
        <v>122.71727</v>
      </c>
      <c r="M22" s="22">
        <v>122.71727</v>
      </c>
      <c r="N22" s="21">
        <v>122.71727000000003</v>
      </c>
      <c r="O22" s="78">
        <v>122.71727</v>
      </c>
      <c r="P22" s="22">
        <v>122.39305000000002</v>
      </c>
      <c r="Q22" s="22">
        <v>33.462861139999994</v>
      </c>
      <c r="R22" s="22">
        <v>122.06883000000001</v>
      </c>
      <c r="S22" s="23">
        <v>122.55516</v>
      </c>
      <c r="T22" s="24">
        <f t="shared" si="0"/>
        <v>1932.5016511400004</v>
      </c>
      <c r="V22" s="2"/>
      <c r="W22" s="18"/>
    </row>
    <row r="23" spans="1:30" ht="39.950000000000003" customHeight="1" x14ac:dyDescent="0.25">
      <c r="A23" s="157" t="s">
        <v>17</v>
      </c>
      <c r="B23" s="21">
        <v>121.89919999999999</v>
      </c>
      <c r="C23" s="78">
        <v>122.06883000000002</v>
      </c>
      <c r="D23" s="22">
        <v>122.7097</v>
      </c>
      <c r="E23" s="22">
        <v>33.355799999999995</v>
      </c>
      <c r="F23" s="22">
        <v>122.71727000000003</v>
      </c>
      <c r="G23" s="22">
        <v>122.71727000000003</v>
      </c>
      <c r="H23" s="21">
        <v>118.38400000000001</v>
      </c>
      <c r="I23" s="22">
        <v>122.22339999999998</v>
      </c>
      <c r="J23" s="22">
        <v>121.89919999999999</v>
      </c>
      <c r="K23" s="119">
        <v>33.178000000000004</v>
      </c>
      <c r="L23" s="22">
        <v>122.71727</v>
      </c>
      <c r="M23" s="22">
        <v>122.71727</v>
      </c>
      <c r="N23" s="21">
        <v>122.71727000000003</v>
      </c>
      <c r="O23" s="78">
        <v>122.71727</v>
      </c>
      <c r="P23" s="22">
        <v>122.39305000000002</v>
      </c>
      <c r="Q23" s="22">
        <v>33.462861139999994</v>
      </c>
      <c r="R23" s="22">
        <v>122.06883000000001</v>
      </c>
      <c r="S23" s="23">
        <v>122.55516</v>
      </c>
      <c r="T23" s="24">
        <f t="shared" si="0"/>
        <v>1932.5016511400004</v>
      </c>
      <c r="V23" s="2"/>
      <c r="W23" s="18"/>
    </row>
    <row r="24" spans="1:30" ht="39.950000000000003" customHeight="1" x14ac:dyDescent="0.25">
      <c r="A24" s="156" t="s">
        <v>18</v>
      </c>
      <c r="B24" s="21">
        <v>121.89919999999999</v>
      </c>
      <c r="C24" s="78">
        <v>122.06883000000002</v>
      </c>
      <c r="D24" s="22">
        <v>122.7097</v>
      </c>
      <c r="E24" s="22">
        <v>34.527299999999997</v>
      </c>
      <c r="F24" s="22">
        <v>122.71727000000003</v>
      </c>
      <c r="G24" s="22">
        <v>122.71727000000003</v>
      </c>
      <c r="H24" s="21">
        <v>118.38400000000001</v>
      </c>
      <c r="I24" s="22">
        <v>122.22339999999998</v>
      </c>
      <c r="J24" s="22">
        <v>121.89919999999999</v>
      </c>
      <c r="K24" s="119">
        <v>33.178000000000004</v>
      </c>
      <c r="L24" s="22">
        <v>122.71727</v>
      </c>
      <c r="M24" s="22">
        <v>122.71727</v>
      </c>
      <c r="N24" s="21">
        <v>122.71727000000003</v>
      </c>
      <c r="O24" s="78">
        <v>122.71727</v>
      </c>
      <c r="P24" s="22">
        <v>122.39305000000002</v>
      </c>
      <c r="Q24" s="22">
        <v>33.462861139999994</v>
      </c>
      <c r="R24" s="22">
        <v>122.06883000000001</v>
      </c>
      <c r="S24" s="23">
        <v>122.55516</v>
      </c>
      <c r="T24" s="24">
        <f t="shared" si="0"/>
        <v>1933.6731511400003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849.04410351999991</v>
      </c>
      <c r="C25" s="26">
        <f t="shared" si="1"/>
        <v>854.48181000000022</v>
      </c>
      <c r="D25" s="26">
        <f t="shared" si="1"/>
        <v>854.20789157000002</v>
      </c>
      <c r="E25" s="26">
        <f>SUM(E18:E24)</f>
        <v>233.57991941999995</v>
      </c>
      <c r="F25" s="26">
        <f t="shared" ref="F25:L25" si="2">SUM(F18:F24)</f>
        <v>859.02089000000012</v>
      </c>
      <c r="G25" s="26">
        <f t="shared" si="2"/>
        <v>859.02089000000012</v>
      </c>
      <c r="H25" s="25">
        <f t="shared" si="2"/>
        <v>825.04764670000009</v>
      </c>
      <c r="I25" s="26">
        <f t="shared" si="2"/>
        <v>839.0258203599999</v>
      </c>
      <c r="J25" s="26">
        <f>SUM(J18:J24)</f>
        <v>843.95683103999977</v>
      </c>
      <c r="K25" s="120">
        <f t="shared" ref="K25" si="3">SUM(K18:K24)</f>
        <v>227.99041588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854.55421906999993</v>
      </c>
      <c r="P25" s="26">
        <f t="shared" si="4"/>
        <v>852.23645755000007</v>
      </c>
      <c r="Q25" s="26">
        <f>SUM(Q18:Q24)</f>
        <v>234.24002797999998</v>
      </c>
      <c r="R25" s="26">
        <f t="shared" ref="R25:S25" si="5">SUM(R18:R24)</f>
        <v>854.80603000000008</v>
      </c>
      <c r="S25" s="27">
        <f t="shared" si="5"/>
        <v>857.88612000000001</v>
      </c>
      <c r="T25" s="24">
        <f t="shared" si="0"/>
        <v>13476.161743089999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156.80000000000001</v>
      </c>
      <c r="I26" s="401">
        <v>162.1</v>
      </c>
      <c r="J26" s="401">
        <v>162.1</v>
      </c>
      <c r="K26" s="403">
        <v>156.5</v>
      </c>
      <c r="L26" s="401">
        <v>162.11000000000001</v>
      </c>
      <c r="M26" s="401">
        <v>162.11000000000001</v>
      </c>
      <c r="N26" s="402">
        <v>162.11000000000004</v>
      </c>
      <c r="O26" s="401">
        <v>162.11000000000001</v>
      </c>
      <c r="P26" s="401">
        <v>162.11000000000001</v>
      </c>
      <c r="Q26" s="401">
        <v>156.36850999999999</v>
      </c>
      <c r="R26" s="401">
        <v>162.10999999999999</v>
      </c>
      <c r="S26" s="404">
        <v>162.11000000000001</v>
      </c>
      <c r="T26" s="31">
        <f>+((T25/T27)/7)*1000</f>
        <v>160.85945548951966</v>
      </c>
    </row>
    <row r="27" spans="1:30" s="2" customFormat="1" ht="33" customHeight="1" x14ac:dyDescent="0.25">
      <c r="A27" s="159" t="s">
        <v>20</v>
      </c>
      <c r="B27" s="32">
        <v>752</v>
      </c>
      <c r="C27" s="81">
        <v>753</v>
      </c>
      <c r="D27" s="33">
        <v>757</v>
      </c>
      <c r="E27" s="33">
        <v>213</v>
      </c>
      <c r="F27" s="33">
        <v>757</v>
      </c>
      <c r="G27" s="33">
        <v>757</v>
      </c>
      <c r="H27" s="32">
        <v>755</v>
      </c>
      <c r="I27" s="33">
        <v>754</v>
      </c>
      <c r="J27" s="33">
        <v>752</v>
      </c>
      <c r="K27" s="122">
        <v>212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11968</v>
      </c>
      <c r="U27" s="2">
        <f>((T25*1000)/T27)/7</f>
        <v>160.85945548951966</v>
      </c>
    </row>
    <row r="28" spans="1:30" s="2" customFormat="1" ht="33" customHeight="1" x14ac:dyDescent="0.25">
      <c r="A28" s="160" t="s">
        <v>21</v>
      </c>
      <c r="B28" s="36">
        <f>((B27*B26)*7/1000)/7</f>
        <v>121.89919999999999</v>
      </c>
      <c r="C28" s="37">
        <f t="shared" ref="C28:S28" si="6">((C27*C26)*7/1000)/7</f>
        <v>122.06883000000002</v>
      </c>
      <c r="D28" s="37">
        <f t="shared" si="6"/>
        <v>122.7097</v>
      </c>
      <c r="E28" s="37">
        <f t="shared" si="6"/>
        <v>34.527299999999997</v>
      </c>
      <c r="F28" s="37">
        <f t="shared" si="6"/>
        <v>122.71727000000003</v>
      </c>
      <c r="G28" s="37">
        <f t="shared" si="6"/>
        <v>122.71727000000003</v>
      </c>
      <c r="H28" s="36">
        <f t="shared" si="6"/>
        <v>118.38400000000001</v>
      </c>
      <c r="I28" s="37">
        <f t="shared" si="6"/>
        <v>122.22339999999998</v>
      </c>
      <c r="J28" s="37">
        <f t="shared" si="6"/>
        <v>121.89919999999999</v>
      </c>
      <c r="K28" s="123">
        <f t="shared" si="6"/>
        <v>33.178000000000004</v>
      </c>
      <c r="L28" s="37">
        <f t="shared" si="6"/>
        <v>122.71727</v>
      </c>
      <c r="M28" s="37">
        <f t="shared" si="6"/>
        <v>122.71727</v>
      </c>
      <c r="N28" s="36">
        <f t="shared" si="6"/>
        <v>122.71727000000003</v>
      </c>
      <c r="O28" s="37">
        <f t="shared" si="6"/>
        <v>122.71727</v>
      </c>
      <c r="P28" s="37">
        <f t="shared" si="6"/>
        <v>122.39305000000002</v>
      </c>
      <c r="Q28" s="37">
        <f t="shared" si="6"/>
        <v>33.462861139999994</v>
      </c>
      <c r="R28" s="37">
        <f t="shared" si="6"/>
        <v>122.06883000000001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853.2944</v>
      </c>
      <c r="C29" s="41">
        <f t="shared" si="7"/>
        <v>854.48181000000011</v>
      </c>
      <c r="D29" s="41">
        <f t="shared" si="7"/>
        <v>858.96789999999999</v>
      </c>
      <c r="E29" s="41">
        <f>((E27*E26)*7)/1000</f>
        <v>241.69109999999998</v>
      </c>
      <c r="F29" s="41">
        <f>((F27*F26)*7)/1000</f>
        <v>859.02089000000024</v>
      </c>
      <c r="G29" s="41">
        <f t="shared" ref="G29:S29" si="8">((G27*G26)*7)/1000</f>
        <v>859.02089000000024</v>
      </c>
      <c r="H29" s="40">
        <f t="shared" si="8"/>
        <v>828.6880000000001</v>
      </c>
      <c r="I29" s="41">
        <f t="shared" si="8"/>
        <v>855.5637999999999</v>
      </c>
      <c r="J29" s="41">
        <f t="shared" si="8"/>
        <v>853.2944</v>
      </c>
      <c r="K29" s="124">
        <f t="shared" si="8"/>
        <v>232.24600000000001</v>
      </c>
      <c r="L29" s="41">
        <f t="shared" si="8"/>
        <v>859.02089000000001</v>
      </c>
      <c r="M29" s="41">
        <f t="shared" si="8"/>
        <v>859.02089000000001</v>
      </c>
      <c r="N29" s="40">
        <f t="shared" si="8"/>
        <v>859.02089000000024</v>
      </c>
      <c r="O29" s="41">
        <f t="shared" si="8"/>
        <v>859.02089000000001</v>
      </c>
      <c r="P29" s="41">
        <f t="shared" si="8"/>
        <v>856.75135000000012</v>
      </c>
      <c r="Q29" s="42">
        <f t="shared" si="8"/>
        <v>234.24002797999995</v>
      </c>
      <c r="R29" s="42">
        <f t="shared" si="8"/>
        <v>854.48181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161.29257285714283</v>
      </c>
      <c r="C30" s="46">
        <f t="shared" si="9"/>
        <v>162.11000000000004</v>
      </c>
      <c r="D30" s="46">
        <f t="shared" si="9"/>
        <v>161.20171571428571</v>
      </c>
      <c r="E30" s="46">
        <f>+(E25/E27)/7*1000</f>
        <v>156.65990571428569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156.11119142857146</v>
      </c>
      <c r="I30" s="46">
        <f t="shared" si="10"/>
        <v>158.96661999999998</v>
      </c>
      <c r="J30" s="46">
        <f>+(J25/J27)/7*1000</f>
        <v>160.3261457142857</v>
      </c>
      <c r="K30" s="125">
        <f t="shared" ref="K30" si="11">+(K25/K27)/7*1000</f>
        <v>153.63235571428572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161.26707285714284</v>
      </c>
      <c r="P30" s="46">
        <f t="shared" si="12"/>
        <v>161.25571571428574</v>
      </c>
      <c r="Q30" s="46">
        <f t="shared" si="12"/>
        <v>156.36850999999999</v>
      </c>
      <c r="R30" s="46">
        <f t="shared" si="12"/>
        <v>162.1715101498767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32"/>
      <c r="I36" s="426"/>
      <c r="J36" s="97"/>
      <c r="K36" s="52" t="s">
        <v>26</v>
      </c>
      <c r="L36" s="105"/>
      <c r="M36" s="431" t="s">
        <v>25</v>
      </c>
      <c r="N36" s="432"/>
      <c r="O36" s="432"/>
      <c r="P36" s="432"/>
      <c r="Q36" s="432"/>
      <c r="R36" s="42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86.755200000000016</v>
      </c>
      <c r="C39" s="78">
        <v>88.506999999999991</v>
      </c>
      <c r="D39" s="78">
        <v>87.888722400000006</v>
      </c>
      <c r="E39" s="78">
        <v>27.740619199999998</v>
      </c>
      <c r="F39" s="78">
        <v>91.631076000000007</v>
      </c>
      <c r="G39" s="78">
        <v>90.882226799999998</v>
      </c>
      <c r="H39" s="78"/>
      <c r="I39" s="78"/>
      <c r="J39" s="99">
        <f t="shared" ref="J39:J46" si="13">SUM(B39:I39)</f>
        <v>473.4048444</v>
      </c>
      <c r="K39" s="2"/>
      <c r="L39" s="89" t="s">
        <v>12</v>
      </c>
      <c r="M39" s="78">
        <v>7.4</v>
      </c>
      <c r="N39" s="78">
        <v>7.2</v>
      </c>
      <c r="O39" s="78">
        <v>6.8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89.175899999999999</v>
      </c>
      <c r="C40" s="78">
        <v>88.506999999999991</v>
      </c>
      <c r="D40" s="78">
        <v>87.888722400000006</v>
      </c>
      <c r="E40" s="78">
        <v>27.740619199999998</v>
      </c>
      <c r="F40" s="78">
        <v>91.631076000000007</v>
      </c>
      <c r="G40" s="78">
        <v>94.105800000000002</v>
      </c>
      <c r="H40" s="78"/>
      <c r="I40" s="78"/>
      <c r="J40" s="99">
        <f t="shared" si="13"/>
        <v>479.04911759999999</v>
      </c>
      <c r="K40" s="2"/>
      <c r="L40" s="90" t="s">
        <v>13</v>
      </c>
      <c r="M40" s="78">
        <v>7.4</v>
      </c>
      <c r="N40" s="78">
        <v>7.2</v>
      </c>
      <c r="O40" s="78">
        <v>6.8</v>
      </c>
      <c r="P40" s="78">
        <v>2.2999999999999998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89.175899999999999</v>
      </c>
      <c r="C41" s="78">
        <v>91.454999999999998</v>
      </c>
      <c r="D41" s="78">
        <v>90.70920000000001</v>
      </c>
      <c r="E41" s="78">
        <v>27.740619199999998</v>
      </c>
      <c r="F41" s="78">
        <v>94.804999999999993</v>
      </c>
      <c r="G41" s="78">
        <v>94.105800000000002</v>
      </c>
      <c r="H41" s="22"/>
      <c r="I41" s="22"/>
      <c r="J41" s="99">
        <f t="shared" si="13"/>
        <v>487.99151919999997</v>
      </c>
      <c r="K41" s="2"/>
      <c r="L41" s="89" t="s">
        <v>14</v>
      </c>
      <c r="M41" s="78">
        <v>7.4</v>
      </c>
      <c r="N41" s="78">
        <v>7.2</v>
      </c>
      <c r="O41" s="78">
        <v>6.8</v>
      </c>
      <c r="P41" s="78">
        <v>2.2999999999999998</v>
      </c>
      <c r="Q41" s="78">
        <v>7.4</v>
      </c>
      <c r="R41" s="78">
        <v>7.1</v>
      </c>
      <c r="S41" s="99">
        <f t="shared" si="14"/>
        <v>38.200000000000003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89.175899999999999</v>
      </c>
      <c r="C42" s="22">
        <v>91.454999999999998</v>
      </c>
      <c r="D42" s="22">
        <v>90.70920000000001</v>
      </c>
      <c r="E42" s="78">
        <v>28.551600000000001</v>
      </c>
      <c r="F42" s="22">
        <v>94.804999999999993</v>
      </c>
      <c r="G42" s="78">
        <v>97.635599999999982</v>
      </c>
      <c r="H42" s="22"/>
      <c r="I42" s="22"/>
      <c r="J42" s="99">
        <f t="shared" si="13"/>
        <v>492.33230000000003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2.1</v>
      </c>
      <c r="Q42" s="78">
        <v>7.2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91.994099999999989</v>
      </c>
      <c r="C43" s="22">
        <v>91.454999999999998</v>
      </c>
      <c r="D43" s="22">
        <v>90.70920000000001</v>
      </c>
      <c r="E43" s="78">
        <v>28.551600000000001</v>
      </c>
      <c r="F43" s="22">
        <v>98.356000000000009</v>
      </c>
      <c r="G43" s="78">
        <v>97.635599999999982</v>
      </c>
      <c r="H43" s="22"/>
      <c r="I43" s="22"/>
      <c r="J43" s="99">
        <f t="shared" si="13"/>
        <v>498.70150000000001</v>
      </c>
      <c r="K43" s="2"/>
      <c r="L43" s="89" t="s">
        <v>16</v>
      </c>
      <c r="M43" s="78">
        <v>7.4</v>
      </c>
      <c r="N43" s="78">
        <v>7.2</v>
      </c>
      <c r="O43" s="78">
        <v>7.1</v>
      </c>
      <c r="P43" s="78">
        <v>2.2000000000000002</v>
      </c>
      <c r="Q43" s="78">
        <v>7.3</v>
      </c>
      <c r="R43" s="78">
        <v>7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91.994099999999989</v>
      </c>
      <c r="C44" s="22">
        <v>91.454999999999998</v>
      </c>
      <c r="D44" s="22">
        <v>90.70920000000001</v>
      </c>
      <c r="E44" s="78">
        <v>28.551600000000001</v>
      </c>
      <c r="F44" s="22">
        <v>98.356000000000009</v>
      </c>
      <c r="G44" s="78">
        <v>97.635599999999982</v>
      </c>
      <c r="H44" s="78"/>
      <c r="I44" s="78"/>
      <c r="J44" s="99">
        <f t="shared" si="13"/>
        <v>498.70150000000001</v>
      </c>
      <c r="K44" s="2"/>
      <c r="L44" s="90" t="s">
        <v>17</v>
      </c>
      <c r="M44" s="78">
        <v>7.4</v>
      </c>
      <c r="N44" s="78">
        <v>7.3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91.994099999999989</v>
      </c>
      <c r="C45" s="22">
        <v>94.671000000000021</v>
      </c>
      <c r="D45" s="22">
        <v>93.972599999999986</v>
      </c>
      <c r="E45" s="78">
        <v>29.457999999999998</v>
      </c>
      <c r="F45" s="22">
        <v>102.175</v>
      </c>
      <c r="G45" s="78">
        <v>101.49840000000002</v>
      </c>
      <c r="H45" s="78"/>
      <c r="I45" s="78"/>
      <c r="J45" s="99">
        <f t="shared" si="13"/>
        <v>513.76909999999998</v>
      </c>
      <c r="K45" s="2"/>
      <c r="L45" s="89" t="s">
        <v>18</v>
      </c>
      <c r="M45" s="78">
        <v>7.4</v>
      </c>
      <c r="N45" s="78">
        <v>7.3</v>
      </c>
      <c r="O45" s="78">
        <v>7.1</v>
      </c>
      <c r="P45" s="78">
        <v>2.2000000000000002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630.26520000000005</v>
      </c>
      <c r="C46" s="26">
        <f t="shared" si="15"/>
        <v>637.505</v>
      </c>
      <c r="D46" s="26">
        <f t="shared" si="15"/>
        <v>632.58684479999999</v>
      </c>
      <c r="E46" s="26">
        <f t="shared" si="15"/>
        <v>198.33465760000001</v>
      </c>
      <c r="F46" s="26">
        <f t="shared" si="15"/>
        <v>671.75915199999997</v>
      </c>
      <c r="G46" s="26">
        <f t="shared" si="15"/>
        <v>673.49902679999991</v>
      </c>
      <c r="H46" s="26">
        <f t="shared" si="15"/>
        <v>0</v>
      </c>
      <c r="I46" s="26">
        <f t="shared" si="15"/>
        <v>0</v>
      </c>
      <c r="J46" s="99">
        <f t="shared" si="13"/>
        <v>3443.9498812000002</v>
      </c>
      <c r="L46" s="76" t="s">
        <v>10</v>
      </c>
      <c r="M46" s="79">
        <f t="shared" ref="M46:R46" si="16">SUM(M39:M45)</f>
        <v>51.8</v>
      </c>
      <c r="N46" s="26">
        <f t="shared" si="16"/>
        <v>50.599999999999994</v>
      </c>
      <c r="O46" s="26">
        <f t="shared" si="16"/>
        <v>48.800000000000004</v>
      </c>
      <c r="P46" s="26">
        <f t="shared" si="16"/>
        <v>15.599999999999998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137.1</v>
      </c>
      <c r="C47" s="29">
        <v>141.30000000000001</v>
      </c>
      <c r="D47" s="29">
        <v>141.1</v>
      </c>
      <c r="E47" s="29">
        <v>143</v>
      </c>
      <c r="F47" s="29">
        <v>152.5</v>
      </c>
      <c r="G47" s="29">
        <v>152.4</v>
      </c>
      <c r="H47" s="29"/>
      <c r="I47" s="29"/>
      <c r="J47" s="100">
        <f>+((J46/J48)/7)*1000</f>
        <v>138.62858274765526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671</v>
      </c>
      <c r="C48" s="33">
        <v>670</v>
      </c>
      <c r="D48" s="33">
        <v>666</v>
      </c>
      <c r="E48" s="33">
        <v>206</v>
      </c>
      <c r="F48" s="33">
        <v>670</v>
      </c>
      <c r="G48" s="33">
        <v>666</v>
      </c>
      <c r="H48" s="33"/>
      <c r="I48" s="33"/>
      <c r="J48" s="101">
        <f>SUM(B48:I48)</f>
        <v>3549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91.994099999999989</v>
      </c>
      <c r="C49" s="37">
        <f t="shared" si="17"/>
        <v>94.671000000000021</v>
      </c>
      <c r="D49" s="37">
        <f t="shared" si="17"/>
        <v>93.972599999999986</v>
      </c>
      <c r="E49" s="37">
        <f t="shared" si="17"/>
        <v>29.457999999999998</v>
      </c>
      <c r="F49" s="37">
        <f t="shared" si="17"/>
        <v>102.175</v>
      </c>
      <c r="G49" s="37">
        <f t="shared" si="17"/>
        <v>101.49840000000002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138.62858274765529</v>
      </c>
      <c r="L49" s="93" t="s">
        <v>21</v>
      </c>
      <c r="M49" s="82">
        <f t="shared" ref="M49:R49" si="19">((M48*M47)*7/1000-M39-M40-M41)/4</f>
        <v>7.386000000000001</v>
      </c>
      <c r="N49" s="37">
        <f t="shared" si="19"/>
        <v>7.2568749999999982</v>
      </c>
      <c r="O49" s="37">
        <f t="shared" si="19"/>
        <v>7.0966250000000004</v>
      </c>
      <c r="P49" s="37">
        <f t="shared" si="19"/>
        <v>2.187125</v>
      </c>
      <c r="Q49" s="37">
        <f t="shared" si="19"/>
        <v>7.2880000000000003</v>
      </c>
      <c r="R49" s="37">
        <f t="shared" si="19"/>
        <v>7.0544999999999991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643.95869999999991</v>
      </c>
      <c r="C50" s="41">
        <f t="shared" si="20"/>
        <v>662.69700000000012</v>
      </c>
      <c r="D50" s="41">
        <f t="shared" si="20"/>
        <v>657.80819999999994</v>
      </c>
      <c r="E50" s="41">
        <f t="shared" si="20"/>
        <v>206.20599999999999</v>
      </c>
      <c r="F50" s="41">
        <f t="shared" si="20"/>
        <v>715.22500000000002</v>
      </c>
      <c r="G50" s="41">
        <f t="shared" si="20"/>
        <v>710.48880000000008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134.18462848626783</v>
      </c>
      <c r="C51" s="46">
        <f t="shared" si="22"/>
        <v>135.92857142857142</v>
      </c>
      <c r="D51" s="46">
        <f t="shared" si="22"/>
        <v>135.69001389961392</v>
      </c>
      <c r="E51" s="46">
        <f t="shared" si="22"/>
        <v>137.54137142857144</v>
      </c>
      <c r="F51" s="46">
        <f t="shared" si="22"/>
        <v>143.23222857142855</v>
      </c>
      <c r="G51" s="46">
        <f t="shared" si="22"/>
        <v>144.46568571428568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131.0924369747899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6" t="s">
        <v>8</v>
      </c>
      <c r="C55" s="447"/>
      <c r="D55" s="447"/>
      <c r="E55" s="447"/>
      <c r="F55" s="447"/>
      <c r="G55" s="448"/>
      <c r="H55" s="446" t="s">
        <v>51</v>
      </c>
      <c r="I55" s="447"/>
      <c r="J55" s="447"/>
      <c r="K55" s="447"/>
      <c r="L55" s="447"/>
      <c r="M55" s="448"/>
      <c r="N55" s="447" t="s">
        <v>50</v>
      </c>
      <c r="O55" s="447"/>
      <c r="P55" s="447"/>
      <c r="Q55" s="447"/>
      <c r="R55" s="447"/>
      <c r="S55" s="44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8.8000000000000007</v>
      </c>
      <c r="E58" s="78">
        <v>2.2000000000000002</v>
      </c>
      <c r="F58" s="78">
        <v>8.8000000000000007</v>
      </c>
      <c r="G58" s="78">
        <v>8.8000000000000007</v>
      </c>
      <c r="H58" s="21">
        <v>8.8000000000000007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8.8000000000000007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139.00000000000003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8.8000000000000007</v>
      </c>
      <c r="E59" s="78">
        <v>2.2000000000000002</v>
      </c>
      <c r="F59" s="78">
        <v>8.8000000000000007</v>
      </c>
      <c r="G59" s="78">
        <v>8.8000000000000007</v>
      </c>
      <c r="H59" s="21">
        <v>8.8000000000000007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8.8000000000000007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139.00000000000003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8.8000000000000007</v>
      </c>
      <c r="H60" s="21">
        <v>8.8000000000000007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8.8000000000000007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139.00000000000003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8.9</v>
      </c>
      <c r="E61" s="78">
        <v>2.2000000000000002</v>
      </c>
      <c r="F61" s="78">
        <v>8.9</v>
      </c>
      <c r="G61" s="182">
        <v>8.6999999999999993</v>
      </c>
      <c r="H61" s="21">
        <v>8.9</v>
      </c>
      <c r="I61" s="78">
        <v>8.9</v>
      </c>
      <c r="J61" s="78">
        <v>8.6999999999999993</v>
      </c>
      <c r="K61" s="78">
        <v>2.2000000000000002</v>
      </c>
      <c r="L61" s="78">
        <v>8.6999999999999993</v>
      </c>
      <c r="M61" s="182">
        <v>8.5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182">
        <v>8.6999999999999993</v>
      </c>
      <c r="H62" s="21">
        <v>8.9</v>
      </c>
      <c r="I62" s="78">
        <v>8.9</v>
      </c>
      <c r="J62" s="78">
        <v>8.6999999999999993</v>
      </c>
      <c r="K62" s="78">
        <v>2.2000000000000002</v>
      </c>
      <c r="L62" s="78">
        <v>8.6999999999999993</v>
      </c>
      <c r="M62" s="182">
        <v>8.5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138.70000000000002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182">
        <v>8.8000000000000007</v>
      </c>
      <c r="H63" s="21">
        <v>8.9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182">
        <v>8.5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139.4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9</v>
      </c>
      <c r="E64" s="78">
        <v>2.2000000000000002</v>
      </c>
      <c r="F64" s="78">
        <v>9</v>
      </c>
      <c r="G64" s="182">
        <v>8.8000000000000007</v>
      </c>
      <c r="H64" s="21">
        <v>9</v>
      </c>
      <c r="I64" s="78">
        <v>9</v>
      </c>
      <c r="J64" s="78">
        <v>8.8000000000000007</v>
      </c>
      <c r="K64" s="78">
        <v>2.2000000000000002</v>
      </c>
      <c r="L64" s="78">
        <v>8.8000000000000007</v>
      </c>
      <c r="M64" s="182">
        <v>8.6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8.6999999999999993</v>
      </c>
      <c r="S64" s="182">
        <v>8.8000000000000007</v>
      </c>
      <c r="T64" s="24">
        <f t="shared" si="24"/>
        <v>140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62.1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</v>
      </c>
      <c r="M65" s="183">
        <f t="shared" si="25"/>
        <v>60.500000000000007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973.8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3">
        <f>+((T65/T67)/7)*1000</f>
        <v>136.11965334078837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((B67*B66)*7/1000-B58-B59-B60)/4</f>
        <v>8.9656250000000011</v>
      </c>
      <c r="C68" s="82">
        <f t="shared" ref="C68:S68" si="26">((C67*C66)*7/1000-C58-C59-C60)/4</f>
        <v>8.9656250000000011</v>
      </c>
      <c r="D68" s="82">
        <f t="shared" si="26"/>
        <v>8.9268750000000026</v>
      </c>
      <c r="E68" s="82">
        <f t="shared" si="26"/>
        <v>2.2000000000000002</v>
      </c>
      <c r="F68" s="82">
        <f t="shared" si="26"/>
        <v>8.9268750000000026</v>
      </c>
      <c r="G68" s="186">
        <f t="shared" si="26"/>
        <v>8.7562500000000014</v>
      </c>
      <c r="H68" s="36">
        <f t="shared" si="26"/>
        <v>8.9268750000000026</v>
      </c>
      <c r="I68" s="82">
        <f t="shared" si="26"/>
        <v>8.870000000000001</v>
      </c>
      <c r="J68" s="82">
        <f t="shared" si="26"/>
        <v>8.7562500000000014</v>
      </c>
      <c r="K68" s="82">
        <f t="shared" si="26"/>
        <v>2.1859999999999999</v>
      </c>
      <c r="L68" s="82">
        <f t="shared" si="26"/>
        <v>8.7174999999999976</v>
      </c>
      <c r="M68" s="186">
        <f t="shared" si="26"/>
        <v>8.52</v>
      </c>
      <c r="N68" s="36">
        <f t="shared" si="26"/>
        <v>8.9656250000000011</v>
      </c>
      <c r="O68" s="82">
        <f t="shared" si="26"/>
        <v>8.9656250000000011</v>
      </c>
      <c r="P68" s="82">
        <f t="shared" si="26"/>
        <v>8.9087500000000013</v>
      </c>
      <c r="Q68" s="82">
        <f t="shared" si="26"/>
        <v>2.1859999999999999</v>
      </c>
      <c r="R68" s="82">
        <f t="shared" si="26"/>
        <v>8.6993749999999999</v>
      </c>
      <c r="S68" s="38">
        <f t="shared" si="26"/>
        <v>8.7562500000000014</v>
      </c>
      <c r="T68" s="305">
        <f>((T65*1000)/T67)/7</f>
        <v>136.11965334078837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6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6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136.48351648351647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134.06593406593407</v>
      </c>
      <c r="M70" s="188">
        <f t="shared" si="28"/>
        <v>135.04464285714289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5" zoomScale="30" zoomScaleNormal="30" zoomScaleSheetLayoutView="30" workbookViewId="0">
      <selection activeCell="B44" sqref="B44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2"/>
      <c r="Z3" s="2"/>
      <c r="AA3" s="2"/>
      <c r="AB3" s="2"/>
      <c r="AC3" s="2"/>
      <c r="AD3" s="40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9" t="s">
        <v>1</v>
      </c>
      <c r="B9" s="409"/>
      <c r="C9" s="409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9"/>
      <c r="B10" s="409"/>
      <c r="C10" s="40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9" t="s">
        <v>4</v>
      </c>
      <c r="B11" s="409"/>
      <c r="C11" s="409"/>
      <c r="D11" s="1"/>
      <c r="E11" s="410">
        <v>3</v>
      </c>
      <c r="F11" s="1"/>
      <c r="G11" s="1"/>
      <c r="H11" s="1"/>
      <c r="I11" s="1"/>
      <c r="J11" s="1"/>
      <c r="K11" s="425" t="s">
        <v>138</v>
      </c>
      <c r="L11" s="425"/>
      <c r="M11" s="411"/>
      <c r="N11" s="41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9"/>
      <c r="B12" s="409"/>
      <c r="C12" s="409"/>
      <c r="D12" s="1"/>
      <c r="E12" s="5"/>
      <c r="F12" s="1"/>
      <c r="G12" s="1"/>
      <c r="H12" s="1"/>
      <c r="I12" s="1"/>
      <c r="J12" s="1"/>
      <c r="K12" s="411"/>
      <c r="L12" s="411"/>
      <c r="M12" s="411"/>
      <c r="N12" s="41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9"/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1"/>
      <c r="M13" s="411"/>
      <c r="N13" s="411"/>
      <c r="O13" s="411"/>
      <c r="P13" s="411"/>
      <c r="Q13" s="411"/>
      <c r="R13" s="411"/>
      <c r="S13" s="411"/>
      <c r="T13" s="411"/>
      <c r="U13" s="411"/>
      <c r="V13" s="411"/>
      <c r="W13" s="1"/>
      <c r="X13" s="1"/>
      <c r="Y13" s="1"/>
    </row>
    <row r="14" spans="1:30" s="3" customFormat="1" ht="27" thickBot="1" x14ac:dyDescent="0.3">
      <c r="A14" s="40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9"/>
      <c r="H15" s="440" t="s">
        <v>51</v>
      </c>
      <c r="I15" s="441"/>
      <c r="J15" s="441"/>
      <c r="K15" s="441"/>
      <c r="L15" s="441"/>
      <c r="M15" s="442"/>
      <c r="N15" s="445" t="s">
        <v>50</v>
      </c>
      <c r="O15" s="443"/>
      <c r="P15" s="443"/>
      <c r="Q15" s="443"/>
      <c r="R15" s="443"/>
      <c r="S15" s="44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121.89919999999999</v>
      </c>
      <c r="C18" s="78">
        <v>122.06883000000002</v>
      </c>
      <c r="D18" s="22">
        <v>122.7097</v>
      </c>
      <c r="E18" s="22">
        <v>34.527299999999997</v>
      </c>
      <c r="F18" s="22">
        <v>122.71727000000003</v>
      </c>
      <c r="G18" s="22">
        <v>122.71727000000003</v>
      </c>
      <c r="H18" s="21">
        <v>118.38400000000001</v>
      </c>
      <c r="I18" s="22">
        <v>122.22339999999998</v>
      </c>
      <c r="J18" s="22">
        <v>121.89919999999999</v>
      </c>
      <c r="K18" s="119">
        <v>33.178000000000004</v>
      </c>
      <c r="L18" s="22">
        <v>122.71727</v>
      </c>
      <c r="M18" s="22">
        <v>122.71727</v>
      </c>
      <c r="N18" s="21">
        <v>122.71727000000003</v>
      </c>
      <c r="O18" s="78">
        <v>122.71727</v>
      </c>
      <c r="P18" s="22">
        <v>122.39305000000002</v>
      </c>
      <c r="Q18" s="22">
        <v>33.462861139999994</v>
      </c>
      <c r="R18" s="22">
        <v>122.06883000000001</v>
      </c>
      <c r="S18" s="23">
        <v>122.55516</v>
      </c>
      <c r="T18" s="24">
        <f t="shared" ref="T18:T25" si="0">SUM(B18:S18)</f>
        <v>1933.6731511400003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34.527299999999997</v>
      </c>
      <c r="F19" s="22">
        <v>122.71727000000003</v>
      </c>
      <c r="G19" s="22">
        <v>122.71727000000003</v>
      </c>
      <c r="H19" s="21">
        <v>118.38400000000001</v>
      </c>
      <c r="I19" s="22">
        <v>122.22339999999998</v>
      </c>
      <c r="J19" s="22">
        <v>121.89919999999999</v>
      </c>
      <c r="K19" s="119">
        <v>34.365199999999994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34.691539999999996</v>
      </c>
      <c r="R19" s="22">
        <v>122.06883000000001</v>
      </c>
      <c r="S19" s="23">
        <v>122.55516</v>
      </c>
      <c r="T19" s="24">
        <f t="shared" si="0"/>
        <v>1936.0890300000001</v>
      </c>
      <c r="V19" s="2"/>
      <c r="W19" s="18"/>
    </row>
    <row r="20" spans="1:30" ht="39.75" customHeight="1" x14ac:dyDescent="0.25">
      <c r="A20" s="156" t="s">
        <v>14</v>
      </c>
      <c r="B20" s="21">
        <v>121.73709999999998</v>
      </c>
      <c r="C20" s="78">
        <v>121.74461000000001</v>
      </c>
      <c r="D20" s="22">
        <v>122.54759999999999</v>
      </c>
      <c r="E20" s="22">
        <v>34.041000000000004</v>
      </c>
      <c r="F20" s="22">
        <v>122.55516000000003</v>
      </c>
      <c r="G20" s="22">
        <v>122.71727000000003</v>
      </c>
      <c r="H20" s="21">
        <v>122.06883000000003</v>
      </c>
      <c r="I20" s="22">
        <v>122.06883000000003</v>
      </c>
      <c r="J20" s="22">
        <v>121.74461000000004</v>
      </c>
      <c r="K20" s="119">
        <v>34.043100000000003</v>
      </c>
      <c r="L20" s="22">
        <v>122.71727000000003</v>
      </c>
      <c r="M20" s="22">
        <v>122.71727000000003</v>
      </c>
      <c r="N20" s="21">
        <v>122.71727000000003</v>
      </c>
      <c r="O20" s="78">
        <v>122.71727000000003</v>
      </c>
      <c r="P20" s="22">
        <v>122.39305000000003</v>
      </c>
      <c r="Q20" s="22">
        <v>34.69154000000001</v>
      </c>
      <c r="R20" s="22">
        <v>122.06883000000003</v>
      </c>
      <c r="S20" s="23">
        <v>122.55516000000003</v>
      </c>
      <c r="T20" s="24">
        <f t="shared" si="0"/>
        <v>1937.8457700000008</v>
      </c>
      <c r="V20" s="2"/>
      <c r="W20" s="18"/>
    </row>
    <row r="21" spans="1:30" ht="39.950000000000003" customHeight="1" x14ac:dyDescent="0.25">
      <c r="A21" s="157" t="s">
        <v>15</v>
      </c>
      <c r="B21" s="21">
        <v>121.73709999999998</v>
      </c>
      <c r="C21" s="78">
        <v>121.74461000000001</v>
      </c>
      <c r="D21" s="22">
        <v>122.54759999999999</v>
      </c>
      <c r="E21" s="22">
        <v>34.041000000000004</v>
      </c>
      <c r="F21" s="22">
        <v>122.55516000000003</v>
      </c>
      <c r="G21" s="22">
        <v>122.71727000000003</v>
      </c>
      <c r="H21" s="21">
        <v>122.06883000000003</v>
      </c>
      <c r="I21" s="22">
        <v>122.06883000000003</v>
      </c>
      <c r="J21" s="22">
        <v>121.74461000000004</v>
      </c>
      <c r="K21" s="119">
        <v>34.043100000000003</v>
      </c>
      <c r="L21" s="22">
        <v>122.71727000000003</v>
      </c>
      <c r="M21" s="22">
        <v>122.71727000000003</v>
      </c>
      <c r="N21" s="21">
        <v>122.71727000000003</v>
      </c>
      <c r="O21" s="78">
        <v>122.71727000000003</v>
      </c>
      <c r="P21" s="22">
        <v>122.39305000000003</v>
      </c>
      <c r="Q21" s="22">
        <v>34.69154000000001</v>
      </c>
      <c r="R21" s="22">
        <v>122.06883000000003</v>
      </c>
      <c r="S21" s="23">
        <v>122.55516000000003</v>
      </c>
      <c r="T21" s="24">
        <f t="shared" si="0"/>
        <v>1937.8457700000008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121.73709999999998</v>
      </c>
      <c r="C22" s="78">
        <v>121.74461000000001</v>
      </c>
      <c r="D22" s="22">
        <v>122.54759999999999</v>
      </c>
      <c r="E22" s="22">
        <v>34.041000000000004</v>
      </c>
      <c r="F22" s="22">
        <v>122.55516000000003</v>
      </c>
      <c r="G22" s="22">
        <v>122.71727000000003</v>
      </c>
      <c r="H22" s="21">
        <v>122.06883000000003</v>
      </c>
      <c r="I22" s="22">
        <v>122.06883000000003</v>
      </c>
      <c r="J22" s="22">
        <v>121.74461000000004</v>
      </c>
      <c r="K22" s="119">
        <v>34.043100000000003</v>
      </c>
      <c r="L22" s="22">
        <v>122.71727000000003</v>
      </c>
      <c r="M22" s="22">
        <v>122.71727000000003</v>
      </c>
      <c r="N22" s="21">
        <v>122.71727000000003</v>
      </c>
      <c r="O22" s="78">
        <v>122.71727000000003</v>
      </c>
      <c r="P22" s="22">
        <v>122.39305000000003</v>
      </c>
      <c r="Q22" s="22">
        <v>34.69154000000001</v>
      </c>
      <c r="R22" s="22">
        <v>122.06883000000003</v>
      </c>
      <c r="S22" s="23">
        <v>122.55516000000003</v>
      </c>
      <c r="T22" s="24">
        <f t="shared" si="0"/>
        <v>1937.8457700000008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121.73709999999998</v>
      </c>
      <c r="C23" s="78">
        <v>121.74461000000001</v>
      </c>
      <c r="D23" s="22">
        <v>122.54759999999999</v>
      </c>
      <c r="E23" s="22">
        <v>34.041000000000004</v>
      </c>
      <c r="F23" s="22">
        <v>122.55516000000003</v>
      </c>
      <c r="G23" s="22">
        <v>122.71727000000003</v>
      </c>
      <c r="H23" s="21">
        <v>122.06883000000003</v>
      </c>
      <c r="I23" s="22">
        <v>122.06883000000003</v>
      </c>
      <c r="J23" s="22">
        <v>121.74461000000004</v>
      </c>
      <c r="K23" s="119">
        <v>34.043100000000003</v>
      </c>
      <c r="L23" s="22">
        <v>122.71727000000003</v>
      </c>
      <c r="M23" s="22">
        <v>122.71727000000003</v>
      </c>
      <c r="N23" s="21">
        <v>122.71727000000003</v>
      </c>
      <c r="O23" s="78">
        <v>122.71727000000003</v>
      </c>
      <c r="P23" s="22">
        <v>122.39305000000003</v>
      </c>
      <c r="Q23" s="22">
        <v>34.69154000000001</v>
      </c>
      <c r="R23" s="22">
        <v>122.06883000000003</v>
      </c>
      <c r="S23" s="23">
        <v>122.55516000000003</v>
      </c>
      <c r="T23" s="24">
        <f t="shared" si="0"/>
        <v>1937.8457700000008</v>
      </c>
      <c r="V23" s="2"/>
      <c r="W23" s="18"/>
    </row>
    <row r="24" spans="1:30" ht="39.950000000000003" customHeight="1" x14ac:dyDescent="0.25">
      <c r="A24" s="156" t="s">
        <v>18</v>
      </c>
      <c r="B24" s="21">
        <v>121.73709999999998</v>
      </c>
      <c r="C24" s="78">
        <v>121.74461000000001</v>
      </c>
      <c r="D24" s="22">
        <v>122.54759999999999</v>
      </c>
      <c r="E24" s="22">
        <v>34.041000000000004</v>
      </c>
      <c r="F24" s="22">
        <v>122.55516000000003</v>
      </c>
      <c r="G24" s="22">
        <v>122.71727000000003</v>
      </c>
      <c r="H24" s="21">
        <v>122.06883000000003</v>
      </c>
      <c r="I24" s="22">
        <v>122.06883000000003</v>
      </c>
      <c r="J24" s="22">
        <v>121.74461000000004</v>
      </c>
      <c r="K24" s="119">
        <v>34.043100000000003</v>
      </c>
      <c r="L24" s="22">
        <v>122.71727000000003</v>
      </c>
      <c r="M24" s="22">
        <v>122.71727000000003</v>
      </c>
      <c r="N24" s="21">
        <v>122.71727000000003</v>
      </c>
      <c r="O24" s="78">
        <v>122.71727000000003</v>
      </c>
      <c r="P24" s="22">
        <v>122.39305000000003</v>
      </c>
      <c r="Q24" s="22">
        <v>34.69154000000001</v>
      </c>
      <c r="R24" s="22">
        <v>122.06883000000003</v>
      </c>
      <c r="S24" s="23">
        <v>122.55516000000003</v>
      </c>
      <c r="T24" s="24">
        <f t="shared" si="0"/>
        <v>1937.8457700000008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852.48389999999984</v>
      </c>
      <c r="C25" s="26">
        <f t="shared" si="1"/>
        <v>852.86071000000004</v>
      </c>
      <c r="D25" s="26">
        <f t="shared" si="1"/>
        <v>858.15739999999994</v>
      </c>
      <c r="E25" s="26">
        <f>SUM(E18:E24)</f>
        <v>239.25959999999998</v>
      </c>
      <c r="F25" s="26">
        <f t="shared" ref="F25:L25" si="2">SUM(F18:F24)</f>
        <v>858.21034000000009</v>
      </c>
      <c r="G25" s="26">
        <f t="shared" si="2"/>
        <v>859.02089000000012</v>
      </c>
      <c r="H25" s="25">
        <f t="shared" si="2"/>
        <v>847.11215000000027</v>
      </c>
      <c r="I25" s="26">
        <f t="shared" si="2"/>
        <v>854.79095000000018</v>
      </c>
      <c r="J25" s="26">
        <f>SUM(J18:J24)</f>
        <v>852.5214500000003</v>
      </c>
      <c r="K25" s="120">
        <f t="shared" ref="K25" si="3">SUM(K18:K24)</f>
        <v>237.75870000000003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859.02089000000001</v>
      </c>
      <c r="P25" s="26">
        <f t="shared" si="4"/>
        <v>856.75135000000012</v>
      </c>
      <c r="Q25" s="26">
        <f>SUM(Q18:Q24)</f>
        <v>241.61210114000002</v>
      </c>
      <c r="R25" s="26">
        <f t="shared" ref="R25:S25" si="5">SUM(R18:R24)</f>
        <v>854.48181000000022</v>
      </c>
      <c r="S25" s="27">
        <f t="shared" si="5"/>
        <v>857.88612000000001</v>
      </c>
      <c r="T25" s="24">
        <f t="shared" si="0"/>
        <v>13558.991031139998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162.03770442816509</v>
      </c>
    </row>
    <row r="27" spans="1:30" s="2" customFormat="1" ht="33" customHeight="1" x14ac:dyDescent="0.25">
      <c r="A27" s="159" t="s">
        <v>20</v>
      </c>
      <c r="B27" s="32">
        <v>751</v>
      </c>
      <c r="C27" s="81">
        <v>751</v>
      </c>
      <c r="D27" s="33">
        <v>756</v>
      </c>
      <c r="E27" s="33">
        <v>210</v>
      </c>
      <c r="F27" s="33">
        <v>756</v>
      </c>
      <c r="G27" s="33">
        <v>757</v>
      </c>
      <c r="H27" s="32">
        <v>753</v>
      </c>
      <c r="I27" s="33">
        <v>753</v>
      </c>
      <c r="J27" s="33">
        <v>751</v>
      </c>
      <c r="K27" s="122">
        <v>210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11954</v>
      </c>
      <c r="U27" s="2">
        <f>((T25*1000)/T27)/7</f>
        <v>162.03770442816509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121.73709999999998</v>
      </c>
      <c r="C28" s="37">
        <f t="shared" si="6"/>
        <v>121.74461000000001</v>
      </c>
      <c r="D28" s="37">
        <f t="shared" si="6"/>
        <v>122.54759999999999</v>
      </c>
      <c r="E28" s="37">
        <f t="shared" si="6"/>
        <v>34.041000000000004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122.06883000000003</v>
      </c>
      <c r="I28" s="37">
        <f t="shared" si="6"/>
        <v>122.06883000000003</v>
      </c>
      <c r="J28" s="37">
        <f t="shared" si="6"/>
        <v>121.74461000000004</v>
      </c>
      <c r="K28" s="123">
        <f t="shared" si="6"/>
        <v>34.043100000000003</v>
      </c>
      <c r="L28" s="37">
        <f t="shared" si="6"/>
        <v>122.71727000000003</v>
      </c>
      <c r="M28" s="37">
        <f t="shared" si="6"/>
        <v>122.71727000000003</v>
      </c>
      <c r="N28" s="36">
        <f t="shared" si="6"/>
        <v>122.71727000000003</v>
      </c>
      <c r="O28" s="37">
        <f t="shared" si="6"/>
        <v>122.71727000000003</v>
      </c>
      <c r="P28" s="37">
        <f t="shared" si="6"/>
        <v>122.39305000000003</v>
      </c>
      <c r="Q28" s="37">
        <f t="shared" si="6"/>
        <v>34.69154000000001</v>
      </c>
      <c r="R28" s="37">
        <f t="shared" si="6"/>
        <v>122.06883000000003</v>
      </c>
      <c r="S28" s="38">
        <f t="shared" si="6"/>
        <v>122.55516000000003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852.15969999999993</v>
      </c>
      <c r="C29" s="41">
        <f t="shared" si="7"/>
        <v>852.2122700000001</v>
      </c>
      <c r="D29" s="41">
        <f t="shared" si="7"/>
        <v>857.83319999999992</v>
      </c>
      <c r="E29" s="41">
        <f>((E27*E26)*7)/1000</f>
        <v>238.28700000000001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854.48181000000022</v>
      </c>
      <c r="I29" s="41">
        <f t="shared" si="8"/>
        <v>854.48181000000022</v>
      </c>
      <c r="J29" s="41">
        <f t="shared" si="8"/>
        <v>852.21227000000022</v>
      </c>
      <c r="K29" s="124">
        <f t="shared" si="8"/>
        <v>238.30170000000004</v>
      </c>
      <c r="L29" s="41">
        <f t="shared" si="8"/>
        <v>859.02089000000024</v>
      </c>
      <c r="M29" s="41">
        <f t="shared" si="8"/>
        <v>859.02089000000024</v>
      </c>
      <c r="N29" s="40">
        <f t="shared" si="8"/>
        <v>859.02089000000024</v>
      </c>
      <c r="O29" s="41">
        <f t="shared" si="8"/>
        <v>859.02089000000024</v>
      </c>
      <c r="P29" s="41">
        <f t="shared" si="8"/>
        <v>856.75135000000023</v>
      </c>
      <c r="Q29" s="42">
        <f t="shared" si="8"/>
        <v>242.84078000000005</v>
      </c>
      <c r="R29" s="42">
        <f t="shared" si="8"/>
        <v>854.48181000000022</v>
      </c>
      <c r="S29" s="43">
        <f t="shared" si="8"/>
        <v>857.88612000000023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162.16167015408024</v>
      </c>
      <c r="C30" s="46">
        <f t="shared" si="9"/>
        <v>162.23334791706299</v>
      </c>
      <c r="D30" s="46">
        <f t="shared" si="9"/>
        <v>162.16126228269084</v>
      </c>
      <c r="E30" s="46">
        <f>+(E25/E27)/7*1000</f>
        <v>162.76163265306121</v>
      </c>
      <c r="F30" s="46">
        <f t="shared" ref="F30:L30" si="10">+(F25/F27)/7*1000</f>
        <v>162.17126606198033</v>
      </c>
      <c r="G30" s="46">
        <f t="shared" si="10"/>
        <v>162.11000000000001</v>
      </c>
      <c r="H30" s="45">
        <f t="shared" si="10"/>
        <v>160.71184784670845</v>
      </c>
      <c r="I30" s="46">
        <f t="shared" si="10"/>
        <v>162.16864921267313</v>
      </c>
      <c r="J30" s="46">
        <f>+(J25/J27)/7*1000</f>
        <v>162.16881301122319</v>
      </c>
      <c r="K30" s="125">
        <f t="shared" ref="K30" si="11">+(K25/K27)/7*1000</f>
        <v>161.74061224489796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162.11000000000001</v>
      </c>
      <c r="P30" s="46">
        <f t="shared" si="12"/>
        <v>162.11000000000001</v>
      </c>
      <c r="Q30" s="46">
        <f t="shared" si="12"/>
        <v>161.28978714285716</v>
      </c>
      <c r="R30" s="46">
        <f t="shared" si="12"/>
        <v>162.11000000000004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32"/>
      <c r="I36" s="426"/>
      <c r="J36" s="97"/>
      <c r="K36" s="52" t="s">
        <v>26</v>
      </c>
      <c r="L36" s="105"/>
      <c r="M36" s="431" t="s">
        <v>25</v>
      </c>
      <c r="N36" s="432"/>
      <c r="O36" s="432"/>
      <c r="P36" s="432"/>
      <c r="Q36" s="432"/>
      <c r="R36" s="42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91.994099999999989</v>
      </c>
      <c r="C39" s="78">
        <v>94.671000000000021</v>
      </c>
      <c r="D39" s="78">
        <v>93.972599999999986</v>
      </c>
      <c r="E39" s="78">
        <v>29.457999999999998</v>
      </c>
      <c r="F39" s="78">
        <v>102.175</v>
      </c>
      <c r="G39" s="78">
        <v>101.49840000000002</v>
      </c>
      <c r="H39" s="78"/>
      <c r="I39" s="78"/>
      <c r="J39" s="99">
        <f t="shared" ref="J39:J46" si="13">SUM(B39:I39)</f>
        <v>513.76909999999998</v>
      </c>
      <c r="K39" s="2"/>
      <c r="L39" s="89" t="s">
        <v>12</v>
      </c>
      <c r="M39" s="78">
        <v>7.4</v>
      </c>
      <c r="N39" s="78">
        <v>7.3</v>
      </c>
      <c r="O39" s="78">
        <v>7.1</v>
      </c>
      <c r="P39" s="78">
        <v>2.2000000000000002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94.5660594</v>
      </c>
      <c r="C40" s="78">
        <v>97.359464799999998</v>
      </c>
      <c r="D40" s="78">
        <v>97.396698000000029</v>
      </c>
      <c r="E40" s="78">
        <v>30.146548799999994</v>
      </c>
      <c r="F40" s="78">
        <v>106.0116</v>
      </c>
      <c r="G40" s="78">
        <v>105.21810000000001</v>
      </c>
      <c r="H40" s="78"/>
      <c r="I40" s="78"/>
      <c r="J40" s="99">
        <f t="shared" si="13"/>
        <v>530.69847100000004</v>
      </c>
      <c r="K40" s="2"/>
      <c r="L40" s="90" t="s">
        <v>13</v>
      </c>
      <c r="M40" s="78">
        <v>7.4</v>
      </c>
      <c r="N40" s="78">
        <v>7.3</v>
      </c>
      <c r="O40" s="78">
        <v>7.1</v>
      </c>
      <c r="P40" s="78">
        <v>2.2000000000000002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94.5660594</v>
      </c>
      <c r="C41" s="78">
        <v>97.359464799999998</v>
      </c>
      <c r="D41" s="78">
        <v>97.396698000000029</v>
      </c>
      <c r="E41" s="78">
        <v>30.146548799999994</v>
      </c>
      <c r="F41" s="78">
        <v>106.0116</v>
      </c>
      <c r="G41" s="78">
        <v>105.21810000000001</v>
      </c>
      <c r="H41" s="22"/>
      <c r="I41" s="22"/>
      <c r="J41" s="99">
        <f t="shared" si="13"/>
        <v>530.69847100000004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38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98.018784900000014</v>
      </c>
      <c r="C42" s="22">
        <v>101.2097352</v>
      </c>
      <c r="D42" s="22">
        <v>101.30530200000001</v>
      </c>
      <c r="E42" s="78">
        <v>31.216651199999994</v>
      </c>
      <c r="F42" s="22">
        <v>106.0116</v>
      </c>
      <c r="G42" s="78">
        <v>105.21810000000001</v>
      </c>
      <c r="H42" s="22"/>
      <c r="I42" s="22"/>
      <c r="J42" s="99">
        <f t="shared" si="13"/>
        <v>542.98017330000005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98.018784900000014</v>
      </c>
      <c r="C43" s="22">
        <v>101.2097352</v>
      </c>
      <c r="D43" s="22">
        <v>101.30530200000001</v>
      </c>
      <c r="E43" s="78">
        <v>31.216651199999994</v>
      </c>
      <c r="F43" s="22">
        <v>106.0116</v>
      </c>
      <c r="G43" s="78">
        <v>105.21810000000001</v>
      </c>
      <c r="H43" s="22"/>
      <c r="I43" s="22"/>
      <c r="J43" s="99">
        <f t="shared" si="13"/>
        <v>542.98017330000005</v>
      </c>
      <c r="K43" s="2"/>
      <c r="L43" s="89" t="s">
        <v>16</v>
      </c>
      <c r="M43" s="78">
        <v>7.4</v>
      </c>
      <c r="N43" s="78">
        <v>7.2</v>
      </c>
      <c r="O43" s="78">
        <v>6.9</v>
      </c>
      <c r="P43" s="78">
        <v>2.2000000000000002</v>
      </c>
      <c r="Q43" s="78">
        <v>7.3</v>
      </c>
      <c r="R43" s="78">
        <v>7.1</v>
      </c>
      <c r="S43" s="99">
        <f t="shared" si="14"/>
        <v>38.1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101.78420000000001</v>
      </c>
      <c r="C44" s="22">
        <v>101.2097352</v>
      </c>
      <c r="D44" s="22">
        <v>105.53549999999998</v>
      </c>
      <c r="E44" s="78">
        <v>32.3748</v>
      </c>
      <c r="F44" s="22">
        <v>106.0116</v>
      </c>
      <c r="G44" s="78">
        <v>105.21810000000001</v>
      </c>
      <c r="H44" s="78"/>
      <c r="I44" s="78"/>
      <c r="J44" s="99">
        <f t="shared" si="13"/>
        <v>552.1339352</v>
      </c>
      <c r="K44" s="2"/>
      <c r="L44" s="90" t="s">
        <v>17</v>
      </c>
      <c r="M44" s="78">
        <v>7.4</v>
      </c>
      <c r="N44" s="78">
        <v>7.2</v>
      </c>
      <c r="O44" s="78">
        <v>6.9</v>
      </c>
      <c r="P44" s="78">
        <v>2.2999999999999998</v>
      </c>
      <c r="Q44" s="78">
        <v>7.4</v>
      </c>
      <c r="R44" s="78">
        <v>7.1</v>
      </c>
      <c r="S44" s="99">
        <f t="shared" si="14"/>
        <v>38.300000000000004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101.78420000000001</v>
      </c>
      <c r="C45" s="22">
        <v>101.2097352</v>
      </c>
      <c r="D45" s="22">
        <v>105.53549999999998</v>
      </c>
      <c r="E45" s="78">
        <v>32.3748</v>
      </c>
      <c r="F45" s="22">
        <v>106.0116</v>
      </c>
      <c r="G45" s="78">
        <v>105.21810000000001</v>
      </c>
      <c r="H45" s="78"/>
      <c r="I45" s="78"/>
      <c r="J45" s="99">
        <f t="shared" si="13"/>
        <v>552.1339352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2.2999999999999998</v>
      </c>
      <c r="Q45" s="78">
        <v>7.4</v>
      </c>
      <c r="R45" s="78">
        <v>7.1</v>
      </c>
      <c r="S45" s="99">
        <f t="shared" si="14"/>
        <v>38.400000000000006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680.73218860000009</v>
      </c>
      <c r="C46" s="26">
        <f t="shared" si="15"/>
        <v>694.22887040000001</v>
      </c>
      <c r="D46" s="26">
        <f t="shared" si="15"/>
        <v>702.44759999999997</v>
      </c>
      <c r="E46" s="26">
        <f t="shared" si="15"/>
        <v>216.93399999999997</v>
      </c>
      <c r="F46" s="26">
        <f t="shared" si="15"/>
        <v>738.2446000000001</v>
      </c>
      <c r="G46" s="26">
        <f t="shared" si="15"/>
        <v>732.80700000000013</v>
      </c>
      <c r="H46" s="26">
        <f t="shared" si="15"/>
        <v>0</v>
      </c>
      <c r="I46" s="26">
        <f t="shared" si="15"/>
        <v>0</v>
      </c>
      <c r="J46" s="99">
        <f t="shared" si="13"/>
        <v>3765.3942590000001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15.600000000000001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152.6</v>
      </c>
      <c r="C47" s="29">
        <v>152.42429999999999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152.34026212728082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667</v>
      </c>
      <c r="C48" s="33">
        <v>664</v>
      </c>
      <c r="D48" s="33">
        <v>665</v>
      </c>
      <c r="E48" s="33">
        <v>204</v>
      </c>
      <c r="F48" s="33">
        <v>668</v>
      </c>
      <c r="G48" s="33">
        <v>663</v>
      </c>
      <c r="H48" s="33"/>
      <c r="I48" s="33"/>
      <c r="J48" s="101">
        <f>SUM(B48:I48)</f>
        <v>3531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101.78420000000001</v>
      </c>
      <c r="C49" s="37">
        <f t="shared" si="17"/>
        <v>101.2097352</v>
      </c>
      <c r="D49" s="37">
        <f t="shared" si="17"/>
        <v>105.53549999999998</v>
      </c>
      <c r="E49" s="37">
        <f t="shared" si="17"/>
        <v>32.3748</v>
      </c>
      <c r="F49" s="37">
        <f t="shared" si="17"/>
        <v>106.0116</v>
      </c>
      <c r="G49" s="37">
        <f t="shared" si="17"/>
        <v>105.21810000000001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152.34026212728082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6.9172999999999991</v>
      </c>
      <c r="P49" s="37">
        <f t="shared" si="19"/>
        <v>2.2496999999999998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712.48940000000005</v>
      </c>
      <c r="C50" s="41">
        <f t="shared" si="20"/>
        <v>708.46814640000002</v>
      </c>
      <c r="D50" s="41">
        <f t="shared" si="20"/>
        <v>738.74849999999992</v>
      </c>
      <c r="E50" s="41">
        <f t="shared" si="20"/>
        <v>226.62360000000001</v>
      </c>
      <c r="F50" s="41">
        <f t="shared" si="20"/>
        <v>742.08119999999997</v>
      </c>
      <c r="G50" s="41">
        <f t="shared" si="20"/>
        <v>736.52670000000001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145.79828412936391</v>
      </c>
      <c r="C51" s="46">
        <f t="shared" si="22"/>
        <v>149.36077246127368</v>
      </c>
      <c r="D51" s="46">
        <f t="shared" si="22"/>
        <v>150.90174006444681</v>
      </c>
      <c r="E51" s="46">
        <f t="shared" si="22"/>
        <v>151.91456582633052</v>
      </c>
      <c r="F51" s="46">
        <f t="shared" si="22"/>
        <v>157.87951240376393</v>
      </c>
      <c r="G51" s="46">
        <f t="shared" si="22"/>
        <v>157.89851325145446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131.09243697478993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6" t="s">
        <v>8</v>
      </c>
      <c r="C55" s="447"/>
      <c r="D55" s="447"/>
      <c r="E55" s="447"/>
      <c r="F55" s="447"/>
      <c r="G55" s="448"/>
      <c r="H55" s="446" t="s">
        <v>51</v>
      </c>
      <c r="I55" s="447"/>
      <c r="J55" s="447"/>
      <c r="K55" s="447"/>
      <c r="L55" s="447"/>
      <c r="M55" s="448"/>
      <c r="N55" s="447" t="s">
        <v>50</v>
      </c>
      <c r="O55" s="447"/>
      <c r="P55" s="447"/>
      <c r="Q55" s="447"/>
      <c r="R55" s="447"/>
      <c r="S55" s="44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9</v>
      </c>
      <c r="E58" s="78">
        <v>2.2000000000000002</v>
      </c>
      <c r="F58" s="78">
        <v>9</v>
      </c>
      <c r="G58" s="78">
        <v>8.8000000000000007</v>
      </c>
      <c r="H58" s="21">
        <v>9</v>
      </c>
      <c r="I58" s="78">
        <v>9</v>
      </c>
      <c r="J58" s="78">
        <v>8.8000000000000007</v>
      </c>
      <c r="K58" s="78">
        <v>2.2000000000000002</v>
      </c>
      <c r="L58" s="78">
        <v>8.8000000000000007</v>
      </c>
      <c r="M58" s="78">
        <v>8.6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8.6999999999999993</v>
      </c>
      <c r="S58" s="182">
        <v>8.8000000000000007</v>
      </c>
      <c r="T58" s="24">
        <f t="shared" ref="T58:T65" si="24">SUM(B58:S58)</f>
        <v>140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9</v>
      </c>
      <c r="E59" s="78">
        <v>2.2000000000000002</v>
      </c>
      <c r="F59" s="78">
        <v>9</v>
      </c>
      <c r="G59" s="78">
        <v>8.8000000000000007</v>
      </c>
      <c r="H59" s="21">
        <v>9</v>
      </c>
      <c r="I59" s="78">
        <v>9</v>
      </c>
      <c r="J59" s="78">
        <v>8.8000000000000007</v>
      </c>
      <c r="K59" s="78">
        <v>2.2000000000000002</v>
      </c>
      <c r="L59" s="78">
        <v>8.8000000000000007</v>
      </c>
      <c r="M59" s="78">
        <v>8.6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8.6999999999999993</v>
      </c>
      <c r="S59" s="182">
        <v>8.8000000000000007</v>
      </c>
      <c r="T59" s="24">
        <f t="shared" si="24"/>
        <v>140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8.8000000000000007</v>
      </c>
      <c r="I60" s="78">
        <v>8.6999999999999993</v>
      </c>
      <c r="J60" s="78">
        <v>8.6999999999999993</v>
      </c>
      <c r="K60" s="78">
        <v>2.1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137.99999999999997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78">
        <v>8.8000000000000007</v>
      </c>
      <c r="H62" s="21">
        <v>8.8000000000000007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8.9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61.899999999999991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15.299999999999997</v>
      </c>
      <c r="R65" s="79">
        <f t="shared" si="25"/>
        <v>61.199999999999989</v>
      </c>
      <c r="S65" s="27">
        <f>SUM(S58:S64)</f>
        <v>61.399999999999991</v>
      </c>
      <c r="T65" s="24">
        <f t="shared" si="24"/>
        <v>973.39999999999975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3">
        <f>+((T65/T67)/7)*1000</f>
        <v>136.06374056471901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8.8215000000000003</v>
      </c>
      <c r="E68" s="82">
        <f t="shared" si="26"/>
        <v>2.2000000000000002</v>
      </c>
      <c r="F68" s="82">
        <f t="shared" si="26"/>
        <v>8.8215000000000003</v>
      </c>
      <c r="G68" s="186">
        <f t="shared" si="26"/>
        <v>8.7650000000000006</v>
      </c>
      <c r="H68" s="36">
        <f t="shared" si="26"/>
        <v>8.8215000000000003</v>
      </c>
      <c r="I68" s="82">
        <f t="shared" si="26"/>
        <v>8.7759999999999998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8.6559999999999988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8.7594999999999992</v>
      </c>
      <c r="S68" s="38">
        <f t="shared" si="26"/>
        <v>8.7650000000000006</v>
      </c>
      <c r="T68" s="305">
        <f>((T65*1000)/T67)/7</f>
        <v>136.06374056471901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6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6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136.04395604395603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134.50549450549448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5" zoomScale="30" zoomScaleNormal="30" zoomScaleSheetLayoutView="30" workbookViewId="0">
      <selection activeCell="H20" sqref="H20:S20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  <c r="X3" s="412"/>
      <c r="Y3" s="2"/>
      <c r="Z3" s="2"/>
      <c r="AA3" s="2"/>
      <c r="AB3" s="2"/>
      <c r="AC3" s="2"/>
      <c r="AD3" s="4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2" t="s">
        <v>1</v>
      </c>
      <c r="B9" s="412"/>
      <c r="C9" s="412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2"/>
      <c r="B10" s="412"/>
      <c r="C10" s="4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2" t="s">
        <v>4</v>
      </c>
      <c r="B11" s="412"/>
      <c r="C11" s="412"/>
      <c r="D11" s="1"/>
      <c r="E11" s="413">
        <v>3</v>
      </c>
      <c r="F11" s="1"/>
      <c r="G11" s="1"/>
      <c r="H11" s="1"/>
      <c r="I11" s="1"/>
      <c r="J11" s="1"/>
      <c r="K11" s="425" t="s">
        <v>140</v>
      </c>
      <c r="L11" s="425"/>
      <c r="M11" s="414"/>
      <c r="N11" s="4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2"/>
      <c r="B12" s="412"/>
      <c r="C12" s="412"/>
      <c r="D12" s="1"/>
      <c r="E12" s="5"/>
      <c r="F12" s="1"/>
      <c r="G12" s="1"/>
      <c r="H12" s="1"/>
      <c r="I12" s="1"/>
      <c r="J12" s="1"/>
      <c r="K12" s="414"/>
      <c r="L12" s="414"/>
      <c r="M12" s="414"/>
      <c r="N12" s="4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2"/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1"/>
      <c r="X13" s="1"/>
      <c r="Y13" s="1"/>
    </row>
    <row r="14" spans="1:30" s="3" customFormat="1" ht="27" thickBot="1" x14ac:dyDescent="0.3">
      <c r="A14" s="412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9"/>
      <c r="H15" s="440" t="s">
        <v>51</v>
      </c>
      <c r="I15" s="441"/>
      <c r="J15" s="441"/>
      <c r="K15" s="441"/>
      <c r="L15" s="441"/>
      <c r="M15" s="442"/>
      <c r="N15" s="445" t="s">
        <v>50</v>
      </c>
      <c r="O15" s="443"/>
      <c r="P15" s="443"/>
      <c r="Q15" s="443"/>
      <c r="R15" s="443"/>
      <c r="S15" s="44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121.73709999999998</v>
      </c>
      <c r="C18" s="78">
        <v>121.74461000000001</v>
      </c>
      <c r="D18" s="22">
        <v>122.54759999999999</v>
      </c>
      <c r="E18" s="22">
        <v>34.041000000000004</v>
      </c>
      <c r="F18" s="22">
        <v>122.55516000000003</v>
      </c>
      <c r="G18" s="22">
        <v>122.71727000000003</v>
      </c>
      <c r="H18" s="21">
        <v>122.06883000000003</v>
      </c>
      <c r="I18" s="22">
        <v>122.06883000000003</v>
      </c>
      <c r="J18" s="22">
        <v>121.74461000000004</v>
      </c>
      <c r="K18" s="119">
        <v>34.043100000000003</v>
      </c>
      <c r="L18" s="22">
        <v>122.71727000000003</v>
      </c>
      <c r="M18" s="22">
        <v>122.71727000000003</v>
      </c>
      <c r="N18" s="21">
        <v>122.71727000000003</v>
      </c>
      <c r="O18" s="78">
        <v>122.71727000000003</v>
      </c>
      <c r="P18" s="22">
        <v>122.39305000000003</v>
      </c>
      <c r="Q18" s="22">
        <v>34.69154000000001</v>
      </c>
      <c r="R18" s="22">
        <v>122.06883000000003</v>
      </c>
      <c r="S18" s="23">
        <v>122.55516000000003</v>
      </c>
      <c r="T18" s="24">
        <f t="shared" ref="T18:T25" si="0">SUM(B18:S18)</f>
        <v>1937.8457700000008</v>
      </c>
      <c r="V18" s="2"/>
      <c r="W18" s="18"/>
    </row>
    <row r="19" spans="1:30" ht="39.950000000000003" customHeight="1" x14ac:dyDescent="0.25">
      <c r="A19" s="157" t="s">
        <v>13</v>
      </c>
      <c r="B19" s="21">
        <v>121.73709999999998</v>
      </c>
      <c r="C19" s="78">
        <v>121.74461000000001</v>
      </c>
      <c r="D19" s="22">
        <v>122.54759999999999</v>
      </c>
      <c r="E19" s="22">
        <v>34.041000000000004</v>
      </c>
      <c r="F19" s="22">
        <v>122.55516000000003</v>
      </c>
      <c r="G19" s="22">
        <v>122.71727000000003</v>
      </c>
      <c r="H19" s="21">
        <v>122.06883000000003</v>
      </c>
      <c r="I19" s="22">
        <v>122.06883000000003</v>
      </c>
      <c r="J19" s="22">
        <v>121.74461000000004</v>
      </c>
      <c r="K19" s="119">
        <v>34.043100000000003</v>
      </c>
      <c r="L19" s="22">
        <v>122.71727000000003</v>
      </c>
      <c r="M19" s="22">
        <v>122.71727000000003</v>
      </c>
      <c r="N19" s="21">
        <v>122.71727000000003</v>
      </c>
      <c r="O19" s="78">
        <v>122.71727000000003</v>
      </c>
      <c r="P19" s="22">
        <v>122.39305000000003</v>
      </c>
      <c r="Q19" s="22">
        <v>34.69154000000001</v>
      </c>
      <c r="R19" s="22">
        <v>122.06883000000003</v>
      </c>
      <c r="S19" s="23">
        <v>122.55516000000003</v>
      </c>
      <c r="T19" s="24">
        <f t="shared" si="0"/>
        <v>1937.8457700000008</v>
      </c>
      <c r="V19" s="2"/>
      <c r="W19" s="18"/>
    </row>
    <row r="20" spans="1:30" ht="39.75" customHeight="1" x14ac:dyDescent="0.25">
      <c r="A20" s="156" t="s">
        <v>14</v>
      </c>
      <c r="B20" s="21">
        <v>121.575</v>
      </c>
      <c r="C20" s="78">
        <v>121.09617000000001</v>
      </c>
      <c r="D20" s="22">
        <v>122.54759999999999</v>
      </c>
      <c r="E20" s="22">
        <v>33.878900000000002</v>
      </c>
      <c r="F20" s="22">
        <v>122.55516000000003</v>
      </c>
      <c r="G20" s="22">
        <v>122.71727000000003</v>
      </c>
      <c r="H20" s="21">
        <v>127.08799999999999</v>
      </c>
      <c r="I20" s="22">
        <v>127.08799999999999</v>
      </c>
      <c r="J20" s="22">
        <v>126.581</v>
      </c>
      <c r="K20" s="119">
        <v>35.320999999999998</v>
      </c>
      <c r="L20" s="22">
        <v>127.93300000000001</v>
      </c>
      <c r="M20" s="22">
        <v>127.764</v>
      </c>
      <c r="N20" s="21">
        <v>127.595</v>
      </c>
      <c r="O20" s="78">
        <v>127.764</v>
      </c>
      <c r="P20" s="22">
        <v>127.426</v>
      </c>
      <c r="Q20" s="22">
        <v>35.997</v>
      </c>
      <c r="R20" s="22">
        <v>127.25700000000001</v>
      </c>
      <c r="S20" s="23">
        <v>127.595</v>
      </c>
      <c r="T20" s="24">
        <f t="shared" si="0"/>
        <v>1989.7790999999997</v>
      </c>
      <c r="V20" s="2"/>
      <c r="W20" s="18"/>
    </row>
    <row r="21" spans="1:30" ht="39.950000000000003" customHeight="1" x14ac:dyDescent="0.25">
      <c r="A21" s="157" t="s">
        <v>15</v>
      </c>
      <c r="B21" s="21">
        <v>121.575</v>
      </c>
      <c r="C21" s="78">
        <v>121.09617000000001</v>
      </c>
      <c r="D21" s="22">
        <v>122.54759999999999</v>
      </c>
      <c r="E21" s="22">
        <v>33.878900000000002</v>
      </c>
      <c r="F21" s="22">
        <v>122.55516000000003</v>
      </c>
      <c r="G21" s="22">
        <v>122.71727000000003</v>
      </c>
      <c r="H21" s="21">
        <v>121.90672000000004</v>
      </c>
      <c r="I21" s="22">
        <v>121.90672000000004</v>
      </c>
      <c r="J21" s="22">
        <v>121.42039000000003</v>
      </c>
      <c r="K21" s="119">
        <v>33.880990000000011</v>
      </c>
      <c r="L21" s="22">
        <v>122.71727000000003</v>
      </c>
      <c r="M21" s="22">
        <v>122.55516000000003</v>
      </c>
      <c r="N21" s="21">
        <v>122.39305000000003</v>
      </c>
      <c r="O21" s="78">
        <v>122.55516000000003</v>
      </c>
      <c r="P21" s="22">
        <v>122.23094000000003</v>
      </c>
      <c r="Q21" s="22">
        <v>34.529430000000012</v>
      </c>
      <c r="R21" s="22">
        <v>122.06883000000003</v>
      </c>
      <c r="S21" s="23">
        <v>122.39305000000003</v>
      </c>
      <c r="T21" s="24">
        <f t="shared" si="0"/>
        <v>1934.9278100000008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121.575</v>
      </c>
      <c r="C22" s="78">
        <v>121.09617000000001</v>
      </c>
      <c r="D22" s="22">
        <v>122.54759999999999</v>
      </c>
      <c r="E22" s="22">
        <v>33.878900000000002</v>
      </c>
      <c r="F22" s="22">
        <v>122.55516000000003</v>
      </c>
      <c r="G22" s="22">
        <v>122.71727000000003</v>
      </c>
      <c r="H22" s="21">
        <v>121.90672000000004</v>
      </c>
      <c r="I22" s="22">
        <v>121.90672000000004</v>
      </c>
      <c r="J22" s="22">
        <v>121.42039000000003</v>
      </c>
      <c r="K22" s="119">
        <v>33.880990000000011</v>
      </c>
      <c r="L22" s="22">
        <v>122.71727000000003</v>
      </c>
      <c r="M22" s="22">
        <v>122.55516000000003</v>
      </c>
      <c r="N22" s="21">
        <v>122.39305000000003</v>
      </c>
      <c r="O22" s="78">
        <v>122.55516000000003</v>
      </c>
      <c r="P22" s="22">
        <v>122.23094000000003</v>
      </c>
      <c r="Q22" s="22">
        <v>34.529430000000012</v>
      </c>
      <c r="R22" s="22">
        <v>122.06883000000003</v>
      </c>
      <c r="S22" s="23">
        <v>122.39305000000003</v>
      </c>
      <c r="T22" s="24">
        <f t="shared" si="0"/>
        <v>1934.9278100000008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121.575</v>
      </c>
      <c r="C23" s="78">
        <v>121.09617000000001</v>
      </c>
      <c r="D23" s="22">
        <v>122.54759999999999</v>
      </c>
      <c r="E23" s="22">
        <v>33.878900000000002</v>
      </c>
      <c r="F23" s="22">
        <v>122.55516000000003</v>
      </c>
      <c r="G23" s="22">
        <v>122.71727000000003</v>
      </c>
      <c r="H23" s="21">
        <v>127.08799999999999</v>
      </c>
      <c r="I23" s="22">
        <v>127.08799999999999</v>
      </c>
      <c r="J23" s="22">
        <v>126.581</v>
      </c>
      <c r="K23" s="119">
        <v>35.320999999999998</v>
      </c>
      <c r="L23" s="22">
        <v>127.93300000000001</v>
      </c>
      <c r="M23" s="22">
        <v>127.764</v>
      </c>
      <c r="N23" s="21">
        <v>127.595</v>
      </c>
      <c r="O23" s="78">
        <v>127.764</v>
      </c>
      <c r="P23" s="22">
        <v>127.426</v>
      </c>
      <c r="Q23" s="22">
        <v>35.997</v>
      </c>
      <c r="R23" s="22">
        <v>127.25700000000001</v>
      </c>
      <c r="S23" s="23">
        <v>127.595</v>
      </c>
      <c r="T23" s="24">
        <f t="shared" si="0"/>
        <v>1989.7790999999997</v>
      </c>
      <c r="V23" s="2"/>
      <c r="W23" s="18"/>
    </row>
    <row r="24" spans="1:30" ht="39.950000000000003" customHeight="1" x14ac:dyDescent="0.25">
      <c r="A24" s="156" t="s">
        <v>18</v>
      </c>
      <c r="B24" s="21">
        <v>121.575</v>
      </c>
      <c r="C24" s="78">
        <v>121.09617000000001</v>
      </c>
      <c r="D24" s="22">
        <v>122.54759999999999</v>
      </c>
      <c r="E24" s="22">
        <v>33.878900000000002</v>
      </c>
      <c r="F24" s="22">
        <v>122.55516000000003</v>
      </c>
      <c r="G24" s="22">
        <v>122.71727000000003</v>
      </c>
      <c r="H24" s="21">
        <v>121.90672000000004</v>
      </c>
      <c r="I24" s="22">
        <v>121.90672000000004</v>
      </c>
      <c r="J24" s="22">
        <v>121.42039000000003</v>
      </c>
      <c r="K24" s="119">
        <v>33.880990000000011</v>
      </c>
      <c r="L24" s="22">
        <v>122.71727000000003</v>
      </c>
      <c r="M24" s="22">
        <v>122.55516000000003</v>
      </c>
      <c r="N24" s="21">
        <v>122.39305000000003</v>
      </c>
      <c r="O24" s="78">
        <v>122.55516000000003</v>
      </c>
      <c r="P24" s="22">
        <v>122.23094000000003</v>
      </c>
      <c r="Q24" s="22">
        <v>34.529430000000012</v>
      </c>
      <c r="R24" s="22">
        <v>122.06883000000003</v>
      </c>
      <c r="S24" s="23">
        <v>122.39305000000003</v>
      </c>
      <c r="T24" s="24">
        <f t="shared" si="0"/>
        <v>1934.9278100000008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851.34920000000011</v>
      </c>
      <c r="C25" s="26">
        <f t="shared" si="1"/>
        <v>848.97007000000008</v>
      </c>
      <c r="D25" s="26">
        <f t="shared" si="1"/>
        <v>857.83319999999992</v>
      </c>
      <c r="E25" s="26">
        <f>SUM(E18:E24)</f>
        <v>237.47649999999999</v>
      </c>
      <c r="F25" s="26">
        <f t="shared" ref="F25:L25" si="2">SUM(F18:F24)</f>
        <v>857.88612000000012</v>
      </c>
      <c r="G25" s="26">
        <f t="shared" si="2"/>
        <v>859.02089000000012</v>
      </c>
      <c r="H25" s="25">
        <f t="shared" si="2"/>
        <v>864.03382000000022</v>
      </c>
      <c r="I25" s="26">
        <f t="shared" si="2"/>
        <v>864.03382000000022</v>
      </c>
      <c r="J25" s="26">
        <f>SUM(J18:J24)</f>
        <v>860.91239000000007</v>
      </c>
      <c r="K25" s="120">
        <f t="shared" ref="K25" si="3">SUM(K18:K24)</f>
        <v>240.37117000000006</v>
      </c>
      <c r="L25" s="26">
        <f t="shared" si="2"/>
        <v>869.45235000000014</v>
      </c>
      <c r="M25" s="26">
        <f>SUM(M18:M24)</f>
        <v>868.62802000000011</v>
      </c>
      <c r="N25" s="25">
        <f t="shared" ref="N25:P25" si="4">SUM(N18:N24)</f>
        <v>867.80369000000019</v>
      </c>
      <c r="O25" s="26">
        <f t="shared" si="4"/>
        <v>868.62802000000011</v>
      </c>
      <c r="P25" s="26">
        <f t="shared" si="4"/>
        <v>866.33092000000022</v>
      </c>
      <c r="Q25" s="26">
        <f>SUM(Q18:Q24)</f>
        <v>244.96537000000009</v>
      </c>
      <c r="R25" s="26">
        <f t="shared" ref="R25:S25" si="5">SUM(R18:R24)</f>
        <v>864.85815000000014</v>
      </c>
      <c r="S25" s="27">
        <f t="shared" si="5"/>
        <v>867.47947000000011</v>
      </c>
      <c r="T25" s="24">
        <f t="shared" si="0"/>
        <v>13660.033170000002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163.49139661528153</v>
      </c>
    </row>
    <row r="27" spans="1:30" s="2" customFormat="1" ht="33" customHeight="1" x14ac:dyDescent="0.25">
      <c r="A27" s="159" t="s">
        <v>20</v>
      </c>
      <c r="B27" s="32">
        <v>750</v>
      </c>
      <c r="C27" s="81">
        <v>747</v>
      </c>
      <c r="D27" s="33">
        <v>756</v>
      </c>
      <c r="E27" s="33">
        <v>209</v>
      </c>
      <c r="F27" s="33">
        <v>756</v>
      </c>
      <c r="G27" s="33">
        <v>757</v>
      </c>
      <c r="H27" s="32">
        <v>752</v>
      </c>
      <c r="I27" s="33">
        <v>752</v>
      </c>
      <c r="J27" s="33">
        <v>749</v>
      </c>
      <c r="K27" s="122">
        <v>209</v>
      </c>
      <c r="L27" s="33">
        <v>757</v>
      </c>
      <c r="M27" s="33">
        <v>756</v>
      </c>
      <c r="N27" s="32">
        <v>755</v>
      </c>
      <c r="O27" s="33">
        <v>756</v>
      </c>
      <c r="P27" s="33">
        <v>754</v>
      </c>
      <c r="Q27" s="33">
        <v>213</v>
      </c>
      <c r="R27" s="33">
        <v>753</v>
      </c>
      <c r="S27" s="34">
        <v>755</v>
      </c>
      <c r="T27" s="35">
        <f>SUM(B27:S27)</f>
        <v>11936</v>
      </c>
      <c r="U27" s="2">
        <f>((T25*1000)/T27)/7</f>
        <v>163.49139661528153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121.575</v>
      </c>
      <c r="C28" s="37">
        <f t="shared" si="6"/>
        <v>121.09617000000001</v>
      </c>
      <c r="D28" s="37">
        <f t="shared" si="6"/>
        <v>122.54759999999999</v>
      </c>
      <c r="E28" s="37">
        <f t="shared" si="6"/>
        <v>33.878900000000002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121.90672000000004</v>
      </c>
      <c r="I28" s="37">
        <f t="shared" si="6"/>
        <v>121.90672000000004</v>
      </c>
      <c r="J28" s="37">
        <f t="shared" si="6"/>
        <v>121.42039000000003</v>
      </c>
      <c r="K28" s="123">
        <f t="shared" si="6"/>
        <v>33.880990000000011</v>
      </c>
      <c r="L28" s="37">
        <f t="shared" si="6"/>
        <v>122.71727000000003</v>
      </c>
      <c r="M28" s="37">
        <f t="shared" si="6"/>
        <v>122.55516000000003</v>
      </c>
      <c r="N28" s="36">
        <f t="shared" si="6"/>
        <v>122.39305000000003</v>
      </c>
      <c r="O28" s="37">
        <f t="shared" si="6"/>
        <v>122.55516000000003</v>
      </c>
      <c r="P28" s="37">
        <f t="shared" si="6"/>
        <v>122.23094000000003</v>
      </c>
      <c r="Q28" s="37">
        <f t="shared" si="6"/>
        <v>34.529430000000012</v>
      </c>
      <c r="R28" s="37">
        <f t="shared" si="6"/>
        <v>122.06883000000003</v>
      </c>
      <c r="S28" s="38">
        <f t="shared" si="6"/>
        <v>122.39305000000003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851.02499999999998</v>
      </c>
      <c r="C29" s="41">
        <f t="shared" si="7"/>
        <v>847.67319000000009</v>
      </c>
      <c r="D29" s="41">
        <f t="shared" si="7"/>
        <v>857.83319999999992</v>
      </c>
      <c r="E29" s="41">
        <f>((E27*E26)*7)/1000</f>
        <v>237.15230000000003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853.34704000000022</v>
      </c>
      <c r="I29" s="41">
        <f t="shared" si="8"/>
        <v>853.34704000000022</v>
      </c>
      <c r="J29" s="41">
        <f t="shared" si="8"/>
        <v>849.94273000000021</v>
      </c>
      <c r="K29" s="124">
        <f t="shared" si="8"/>
        <v>237.16693000000006</v>
      </c>
      <c r="L29" s="41">
        <f t="shared" si="8"/>
        <v>859.02089000000024</v>
      </c>
      <c r="M29" s="41">
        <f t="shared" si="8"/>
        <v>857.88612000000023</v>
      </c>
      <c r="N29" s="40">
        <f t="shared" si="8"/>
        <v>856.75135000000023</v>
      </c>
      <c r="O29" s="41">
        <f t="shared" si="8"/>
        <v>857.88612000000023</v>
      </c>
      <c r="P29" s="41">
        <f t="shared" si="8"/>
        <v>855.61658000000023</v>
      </c>
      <c r="Q29" s="42">
        <f t="shared" si="8"/>
        <v>241.70601000000008</v>
      </c>
      <c r="R29" s="42">
        <f t="shared" si="8"/>
        <v>854.48181000000022</v>
      </c>
      <c r="S29" s="43">
        <f t="shared" si="8"/>
        <v>856.75135000000023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162.16175238095241</v>
      </c>
      <c r="C30" s="46">
        <f t="shared" si="9"/>
        <v>162.35801682922167</v>
      </c>
      <c r="D30" s="46">
        <f t="shared" si="9"/>
        <v>162.09999999999997</v>
      </c>
      <c r="E30" s="46">
        <f>+(E25/E27)/7*1000</f>
        <v>162.32159945317841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164.14016337386022</v>
      </c>
      <c r="I30" s="46">
        <f t="shared" si="10"/>
        <v>164.14016337386022</v>
      </c>
      <c r="J30" s="46">
        <f>+(J25/J27)/7*1000</f>
        <v>164.20224871256917</v>
      </c>
      <c r="K30" s="125">
        <f t="shared" ref="K30" si="11">+(K25/K27)/7*1000</f>
        <v>164.30018455228983</v>
      </c>
      <c r="L30" s="46">
        <f t="shared" si="10"/>
        <v>164.07857142857145</v>
      </c>
      <c r="M30" s="46">
        <f>+(M25/M27)/7*1000</f>
        <v>164.1398374905518</v>
      </c>
      <c r="N30" s="45">
        <f t="shared" ref="N30:S30" si="12">+(N25/N27)/7*1000</f>
        <v>164.20126584673608</v>
      </c>
      <c r="O30" s="46">
        <f t="shared" si="12"/>
        <v>164.1398374905518</v>
      </c>
      <c r="P30" s="46">
        <f t="shared" si="12"/>
        <v>164.14000000000004</v>
      </c>
      <c r="Q30" s="46">
        <f t="shared" si="12"/>
        <v>164.29602280348769</v>
      </c>
      <c r="R30" s="46">
        <f t="shared" si="12"/>
        <v>164.07857142857145</v>
      </c>
      <c r="S30" s="47">
        <f t="shared" si="12"/>
        <v>164.13991863765375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32"/>
      <c r="I36" s="426"/>
      <c r="J36" s="97"/>
      <c r="K36" s="52" t="s">
        <v>26</v>
      </c>
      <c r="L36" s="105"/>
      <c r="M36" s="431" t="s">
        <v>25</v>
      </c>
      <c r="N36" s="432"/>
      <c r="O36" s="432"/>
      <c r="P36" s="432"/>
      <c r="Q36" s="432"/>
      <c r="R36" s="42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101.78420000000001</v>
      </c>
      <c r="C39" s="78">
        <v>101.2097352</v>
      </c>
      <c r="D39" s="78">
        <v>105.53549999999998</v>
      </c>
      <c r="E39" s="78">
        <v>32.3748</v>
      </c>
      <c r="F39" s="78">
        <v>106.0116</v>
      </c>
      <c r="G39" s="78">
        <v>105.21810000000001</v>
      </c>
      <c r="H39" s="78"/>
      <c r="I39" s="78"/>
      <c r="J39" s="99">
        <f t="shared" ref="J39:J46" si="13">SUM(B39:I39)</f>
        <v>552.1339352</v>
      </c>
      <c r="K39" s="2"/>
      <c r="L39" s="89" t="s">
        <v>12</v>
      </c>
      <c r="M39" s="78">
        <v>7.4</v>
      </c>
      <c r="N39" s="78">
        <v>7.2</v>
      </c>
      <c r="O39" s="78">
        <v>7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38.400000000000006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105.21810000000001</v>
      </c>
      <c r="C40" s="78">
        <v>103.94849999999998</v>
      </c>
      <c r="D40" s="78">
        <v>104.42459999999998</v>
      </c>
      <c r="E40" s="78">
        <v>32.057399999999994</v>
      </c>
      <c r="F40" s="78">
        <v>105.37679999999999</v>
      </c>
      <c r="G40" s="78">
        <v>104.74199999999998</v>
      </c>
      <c r="H40" s="78"/>
      <c r="I40" s="78"/>
      <c r="J40" s="99">
        <f t="shared" si="13"/>
        <v>555.76739999999995</v>
      </c>
      <c r="K40" s="2"/>
      <c r="L40" s="90" t="s">
        <v>13</v>
      </c>
      <c r="M40" s="78">
        <v>7.4</v>
      </c>
      <c r="N40" s="78">
        <v>7.2</v>
      </c>
      <c r="O40" s="78">
        <v>7</v>
      </c>
      <c r="P40" s="78">
        <v>2.2999999999999998</v>
      </c>
      <c r="Q40" s="78">
        <v>7.4</v>
      </c>
      <c r="R40" s="78">
        <v>7.1</v>
      </c>
      <c r="S40" s="99">
        <f t="shared" si="14"/>
        <v>38.400000000000006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105.21810000000001</v>
      </c>
      <c r="C41" s="78">
        <v>103.94849999999998</v>
      </c>
      <c r="D41" s="78">
        <v>104.42459999999998</v>
      </c>
      <c r="E41" s="78">
        <v>32.057399999999994</v>
      </c>
      <c r="F41" s="78">
        <v>105.37679999999999</v>
      </c>
      <c r="G41" s="78">
        <v>104.74199999999998</v>
      </c>
      <c r="H41" s="22"/>
      <c r="I41" s="22"/>
      <c r="J41" s="99">
        <f t="shared" si="13"/>
        <v>555.76739999999995</v>
      </c>
      <c r="K41" s="2"/>
      <c r="L41" s="89" t="s">
        <v>14</v>
      </c>
      <c r="M41" s="78">
        <v>7.3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105.21810000000001</v>
      </c>
      <c r="C42" s="78">
        <v>103.94849999999998</v>
      </c>
      <c r="D42" s="78">
        <v>104.42459999999998</v>
      </c>
      <c r="E42" s="78">
        <v>32.057399999999994</v>
      </c>
      <c r="F42" s="78">
        <v>105.37679999999999</v>
      </c>
      <c r="G42" s="78">
        <v>104.74199999999998</v>
      </c>
      <c r="H42" s="22"/>
      <c r="I42" s="22"/>
      <c r="J42" s="99">
        <f t="shared" si="13"/>
        <v>555.76739999999995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105.21810000000001</v>
      </c>
      <c r="C43" s="78">
        <v>103.94849999999998</v>
      </c>
      <c r="D43" s="78">
        <v>104.42459999999998</v>
      </c>
      <c r="E43" s="78">
        <v>32.057399999999994</v>
      </c>
      <c r="F43" s="78">
        <v>105.37679999999999</v>
      </c>
      <c r="G43" s="78">
        <v>104.74199999999998</v>
      </c>
      <c r="H43" s="22"/>
      <c r="I43" s="22"/>
      <c r="J43" s="99">
        <f t="shared" si="13"/>
        <v>555.76739999999995</v>
      </c>
      <c r="K43" s="2"/>
      <c r="L43" s="89" t="s">
        <v>16</v>
      </c>
      <c r="M43" s="78">
        <v>7.4</v>
      </c>
      <c r="N43" s="78">
        <v>7.2</v>
      </c>
      <c r="O43" s="78">
        <v>7</v>
      </c>
      <c r="P43" s="78">
        <v>2.2000000000000002</v>
      </c>
      <c r="Q43" s="78">
        <v>7.3</v>
      </c>
      <c r="R43" s="78">
        <v>7.1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105.21810000000001</v>
      </c>
      <c r="C44" s="78">
        <v>103.94849999999998</v>
      </c>
      <c r="D44" s="78">
        <v>104.42459999999998</v>
      </c>
      <c r="E44" s="78">
        <v>32.057399999999994</v>
      </c>
      <c r="F44" s="78">
        <v>105.37679999999999</v>
      </c>
      <c r="G44" s="78">
        <v>104.74199999999998</v>
      </c>
      <c r="H44" s="78"/>
      <c r="I44" s="78"/>
      <c r="J44" s="99">
        <f t="shared" si="13"/>
        <v>555.76739999999995</v>
      </c>
      <c r="K44" s="2"/>
      <c r="L44" s="90" t="s">
        <v>17</v>
      </c>
      <c r="M44" s="78">
        <v>7.4</v>
      </c>
      <c r="N44" s="78">
        <v>7.3</v>
      </c>
      <c r="O44" s="78">
        <v>7</v>
      </c>
      <c r="P44" s="78">
        <v>2.2000000000000002</v>
      </c>
      <c r="Q44" s="78">
        <v>7.3</v>
      </c>
      <c r="R44" s="78">
        <v>7.1</v>
      </c>
      <c r="S44" s="99">
        <f t="shared" si="14"/>
        <v>38.299999999999997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105.21810000000001</v>
      </c>
      <c r="C45" s="78">
        <v>103.94849999999998</v>
      </c>
      <c r="D45" s="78">
        <v>104.42459999999998</v>
      </c>
      <c r="E45" s="78">
        <v>32.057399999999994</v>
      </c>
      <c r="F45" s="78">
        <v>105.37679999999999</v>
      </c>
      <c r="G45" s="78">
        <v>104.74199999999998</v>
      </c>
      <c r="H45" s="78"/>
      <c r="I45" s="78"/>
      <c r="J45" s="99">
        <f t="shared" si="13"/>
        <v>555.76739999999995</v>
      </c>
      <c r="K45" s="2"/>
      <c r="L45" s="89" t="s">
        <v>18</v>
      </c>
      <c r="M45" s="78">
        <v>7.4</v>
      </c>
      <c r="N45" s="78">
        <v>7.3</v>
      </c>
      <c r="O45" s="78">
        <v>7</v>
      </c>
      <c r="P45" s="78">
        <v>2.2999999999999998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733.09280000000012</v>
      </c>
      <c r="C46" s="26">
        <f t="shared" si="15"/>
        <v>724.90073519999987</v>
      </c>
      <c r="D46" s="26">
        <f t="shared" si="15"/>
        <v>732.08309999999983</v>
      </c>
      <c r="E46" s="26">
        <f t="shared" si="15"/>
        <v>224.7192</v>
      </c>
      <c r="F46" s="26">
        <f t="shared" si="15"/>
        <v>738.27239999999995</v>
      </c>
      <c r="G46" s="26">
        <f t="shared" si="15"/>
        <v>733.67009999999982</v>
      </c>
      <c r="H46" s="26">
        <f t="shared" si="15"/>
        <v>0</v>
      </c>
      <c r="I46" s="26">
        <f t="shared" si="15"/>
        <v>0</v>
      </c>
      <c r="J46" s="99">
        <f t="shared" si="13"/>
        <v>3886.7383351999997</v>
      </c>
      <c r="L46" s="76" t="s">
        <v>10</v>
      </c>
      <c r="M46" s="79">
        <f t="shared" ref="M46:R46" si="16">SUM(M39:M45)</f>
        <v>51.699999999999996</v>
      </c>
      <c r="N46" s="26">
        <f t="shared" si="16"/>
        <v>50.599999999999994</v>
      </c>
      <c r="O46" s="26">
        <f t="shared" si="16"/>
        <v>48.8</v>
      </c>
      <c r="P46" s="26">
        <f t="shared" si="16"/>
        <v>15.7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158.55178001142204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663</v>
      </c>
      <c r="C48" s="33">
        <v>655</v>
      </c>
      <c r="D48" s="33">
        <v>658</v>
      </c>
      <c r="E48" s="33">
        <v>202</v>
      </c>
      <c r="F48" s="33">
        <v>664</v>
      </c>
      <c r="G48" s="33">
        <v>660</v>
      </c>
      <c r="H48" s="33"/>
      <c r="I48" s="33"/>
      <c r="J48" s="101">
        <f>SUM(B48:I48)</f>
        <v>3502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105.21810000000001</v>
      </c>
      <c r="C49" s="37">
        <f t="shared" si="17"/>
        <v>103.94849999999998</v>
      </c>
      <c r="D49" s="37">
        <f t="shared" si="17"/>
        <v>104.42459999999998</v>
      </c>
      <c r="E49" s="37">
        <f t="shared" si="17"/>
        <v>32.057399999999994</v>
      </c>
      <c r="F49" s="37">
        <f t="shared" si="17"/>
        <v>105.37679999999999</v>
      </c>
      <c r="G49" s="37">
        <f t="shared" si="17"/>
        <v>104.74199999999998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158.55178001142204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7.2454999999999981</v>
      </c>
      <c r="O49" s="37">
        <f t="shared" si="19"/>
        <v>6.9572999999999992</v>
      </c>
      <c r="P49" s="37">
        <f t="shared" si="19"/>
        <v>2.2097000000000002</v>
      </c>
      <c r="Q49" s="37">
        <f t="shared" si="19"/>
        <v>7.3103999999999996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736.52670000000001</v>
      </c>
      <c r="C50" s="41">
        <f t="shared" si="20"/>
        <v>727.63949999999988</v>
      </c>
      <c r="D50" s="41">
        <f t="shared" si="20"/>
        <v>730.97219999999993</v>
      </c>
      <c r="E50" s="41">
        <f t="shared" si="20"/>
        <v>224.40179999999998</v>
      </c>
      <c r="F50" s="41">
        <f t="shared" si="20"/>
        <v>737.63759999999991</v>
      </c>
      <c r="G50" s="41">
        <f t="shared" si="20"/>
        <v>733.19399999999985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157.96009480715364</v>
      </c>
      <c r="C51" s="46">
        <f t="shared" si="22"/>
        <v>158.10266852780802</v>
      </c>
      <c r="D51" s="46">
        <f t="shared" si="22"/>
        <v>158.94118541033433</v>
      </c>
      <c r="E51" s="46">
        <f t="shared" si="22"/>
        <v>158.92446958981611</v>
      </c>
      <c r="F51" s="46">
        <f t="shared" si="22"/>
        <v>158.83657487091222</v>
      </c>
      <c r="G51" s="46">
        <f t="shared" si="22"/>
        <v>158.80305194805192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131.88775510204081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131.9327731092437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6" t="s">
        <v>8</v>
      </c>
      <c r="C55" s="447"/>
      <c r="D55" s="447"/>
      <c r="E55" s="447"/>
      <c r="F55" s="447"/>
      <c r="G55" s="448"/>
      <c r="H55" s="446" t="s">
        <v>51</v>
      </c>
      <c r="I55" s="447"/>
      <c r="J55" s="447"/>
      <c r="K55" s="447"/>
      <c r="L55" s="447"/>
      <c r="M55" s="448"/>
      <c r="N55" s="447" t="s">
        <v>50</v>
      </c>
      <c r="O55" s="447"/>
      <c r="P55" s="447"/>
      <c r="Q55" s="447"/>
      <c r="R55" s="447"/>
      <c r="S55" s="44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8.9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8.6999999999999993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139.20000000000005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8.9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8.6999999999999993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139.20000000000005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</v>
      </c>
      <c r="I60" s="78">
        <v>8.8000000000000007</v>
      </c>
      <c r="J60" s="78">
        <v>8.6999999999999993</v>
      </c>
      <c r="K60" s="78">
        <v>2.1</v>
      </c>
      <c r="L60" s="78">
        <v>8.6999999999999993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8.6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138.20000000000002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8.6999999999999993</v>
      </c>
      <c r="I62" s="78">
        <v>8.9</v>
      </c>
      <c r="J62" s="78">
        <v>8.8000000000000007</v>
      </c>
      <c r="K62" s="78">
        <v>2.2000000000000002</v>
      </c>
      <c r="L62" s="78">
        <v>8.6999999999999993</v>
      </c>
      <c r="M62" s="78">
        <v>8.6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8.6999999999999993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78">
        <v>8.6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8.6999999999999993</v>
      </c>
      <c r="I64" s="78">
        <v>8.9</v>
      </c>
      <c r="J64" s="78">
        <v>8.8000000000000007</v>
      </c>
      <c r="K64" s="78">
        <v>2.2000000000000002</v>
      </c>
      <c r="L64" s="78">
        <v>8.8000000000000007</v>
      </c>
      <c r="M64" s="78">
        <v>8.6999999999999993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139.60000000000002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61.100000000000009</v>
      </c>
      <c r="I65" s="79">
        <f t="shared" si="25"/>
        <v>61.9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</v>
      </c>
      <c r="M65" s="183">
        <f t="shared" si="25"/>
        <v>60.5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15.299999999999997</v>
      </c>
      <c r="R65" s="79">
        <f t="shared" si="25"/>
        <v>61.2</v>
      </c>
      <c r="S65" s="27">
        <f>SUM(S58:S64)</f>
        <v>61.399999999999991</v>
      </c>
      <c r="T65" s="24">
        <f t="shared" si="24"/>
        <v>972.39999999999986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3">
        <f>+((T65/T67)/7)*1000</f>
        <v>136.05708688960399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64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8.9525000000000006</v>
      </c>
      <c r="C68" s="82">
        <f t="shared" si="26"/>
        <v>8.9525000000000006</v>
      </c>
      <c r="D68" s="82">
        <f t="shared" si="26"/>
        <v>8.8615000000000013</v>
      </c>
      <c r="E68" s="82">
        <f t="shared" si="26"/>
        <v>2.2000000000000002</v>
      </c>
      <c r="F68" s="82">
        <f t="shared" si="26"/>
        <v>8.8615000000000013</v>
      </c>
      <c r="G68" s="186">
        <f t="shared" si="26"/>
        <v>8.7650000000000006</v>
      </c>
      <c r="H68" s="36">
        <f t="shared" si="26"/>
        <v>8.6704000000000008</v>
      </c>
      <c r="I68" s="82">
        <f t="shared" si="26"/>
        <v>8.8559999999999999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8.7139999999999986</v>
      </c>
      <c r="M68" s="186">
        <f t="shared" si="26"/>
        <v>8.6159999999999997</v>
      </c>
      <c r="N68" s="36">
        <f t="shared" si="26"/>
        <v>8.9525000000000006</v>
      </c>
      <c r="O68" s="82">
        <f t="shared" si="26"/>
        <v>8.9525000000000006</v>
      </c>
      <c r="P68" s="82">
        <f t="shared" si="26"/>
        <v>8.907</v>
      </c>
      <c r="Q68" s="82">
        <f t="shared" si="26"/>
        <v>2.1887999999999996</v>
      </c>
      <c r="R68" s="82">
        <f t="shared" si="26"/>
        <v>8.7195</v>
      </c>
      <c r="S68" s="38">
        <f t="shared" si="26"/>
        <v>8.7650000000000006</v>
      </c>
      <c r="T68" s="305">
        <f>((T65*1000)/T67)/7</f>
        <v>136.05708688960402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6">
        <f t="shared" si="27"/>
        <v>61.424999999999997</v>
      </c>
      <c r="H69" s="40">
        <f t="shared" si="27"/>
        <v>61.152000000000001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6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136.38392857142858</v>
      </c>
      <c r="I70" s="84">
        <f t="shared" si="28"/>
        <v>136.04395604395606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134.06593406593407</v>
      </c>
      <c r="M70" s="188">
        <f t="shared" si="28"/>
        <v>135.04464285714286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B40" sqref="B40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2"/>
      <c r="Z3" s="2"/>
      <c r="AA3" s="2"/>
      <c r="AB3" s="2"/>
      <c r="AC3" s="2"/>
      <c r="AD3" s="41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9" t="s">
        <v>1</v>
      </c>
      <c r="B9" s="419"/>
      <c r="C9" s="419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9"/>
      <c r="B10" s="419"/>
      <c r="C10" s="41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9" t="s">
        <v>4</v>
      </c>
      <c r="B11" s="419"/>
      <c r="C11" s="419"/>
      <c r="D11" s="1"/>
      <c r="E11" s="417">
        <v>3</v>
      </c>
      <c r="F11" s="1"/>
      <c r="G11" s="1"/>
      <c r="H11" s="1"/>
      <c r="I11" s="1"/>
      <c r="J11" s="1"/>
      <c r="K11" s="425" t="s">
        <v>141</v>
      </c>
      <c r="L11" s="425"/>
      <c r="M11" s="418"/>
      <c r="N11" s="41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9"/>
      <c r="B12" s="419"/>
      <c r="C12" s="419"/>
      <c r="D12" s="1"/>
      <c r="E12" s="5"/>
      <c r="F12" s="1"/>
      <c r="G12" s="1"/>
      <c r="H12" s="1"/>
      <c r="I12" s="1"/>
      <c r="J12" s="1"/>
      <c r="K12" s="418"/>
      <c r="L12" s="418"/>
      <c r="M12" s="418"/>
      <c r="N12" s="41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9"/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18"/>
      <c r="M13" s="418"/>
      <c r="N13" s="418"/>
      <c r="O13" s="418"/>
      <c r="P13" s="418"/>
      <c r="Q13" s="418"/>
      <c r="R13" s="418"/>
      <c r="S13" s="418"/>
      <c r="T13" s="418"/>
      <c r="U13" s="418"/>
      <c r="V13" s="418"/>
      <c r="W13" s="1"/>
      <c r="X13" s="1"/>
      <c r="Y13" s="1"/>
    </row>
    <row r="14" spans="1:30" s="3" customFormat="1" ht="27" thickBot="1" x14ac:dyDescent="0.3">
      <c r="A14" s="419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9"/>
      <c r="H15" s="440" t="s">
        <v>51</v>
      </c>
      <c r="I15" s="441"/>
      <c r="J15" s="441"/>
      <c r="K15" s="441"/>
      <c r="L15" s="441"/>
      <c r="M15" s="442"/>
      <c r="N15" s="445" t="s">
        <v>50</v>
      </c>
      <c r="O15" s="443"/>
      <c r="P15" s="443"/>
      <c r="Q15" s="443"/>
      <c r="R15" s="443"/>
      <c r="S15" s="44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121.575</v>
      </c>
      <c r="C18" s="78">
        <v>121.09617000000001</v>
      </c>
      <c r="D18" s="22">
        <v>122.54759999999999</v>
      </c>
      <c r="E18" s="22">
        <v>33.878900000000002</v>
      </c>
      <c r="F18" s="22">
        <v>122.55516000000003</v>
      </c>
      <c r="G18" s="22">
        <v>122.71727000000003</v>
      </c>
      <c r="H18" s="21">
        <v>121.90672000000004</v>
      </c>
      <c r="I18" s="22">
        <v>121.90672000000004</v>
      </c>
      <c r="J18" s="22">
        <v>121.42039000000003</v>
      </c>
      <c r="K18" s="119">
        <v>33.880990000000011</v>
      </c>
      <c r="L18" s="22">
        <v>122.71727000000003</v>
      </c>
      <c r="M18" s="22">
        <v>122.55516000000003</v>
      </c>
      <c r="N18" s="21">
        <v>122.39305000000003</v>
      </c>
      <c r="O18" s="78">
        <v>122.55516000000003</v>
      </c>
      <c r="P18" s="22">
        <v>122.23094000000003</v>
      </c>
      <c r="Q18" s="22">
        <v>34.529430000000012</v>
      </c>
      <c r="R18" s="22">
        <v>122.06883000000003</v>
      </c>
      <c r="S18" s="23">
        <v>122.39305000000003</v>
      </c>
      <c r="T18" s="24">
        <f t="shared" ref="T18:T25" si="0">SUM(B18:S18)</f>
        <v>1934.9278100000008</v>
      </c>
      <c r="V18" s="2"/>
      <c r="W18" s="18"/>
    </row>
    <row r="19" spans="1:30" ht="39.950000000000003" customHeight="1" x14ac:dyDescent="0.25">
      <c r="A19" s="157" t="s">
        <v>13</v>
      </c>
      <c r="B19" s="21">
        <v>121.575</v>
      </c>
      <c r="C19" s="78">
        <v>121.09617000000001</v>
      </c>
      <c r="D19" s="22">
        <v>122.54759999999999</v>
      </c>
      <c r="E19" s="22">
        <v>33.878900000000002</v>
      </c>
      <c r="F19" s="22">
        <v>122.55516000000003</v>
      </c>
      <c r="G19" s="22">
        <v>122.71727000000003</v>
      </c>
      <c r="H19" s="21">
        <v>121.90672000000004</v>
      </c>
      <c r="I19" s="22">
        <v>121.90672000000004</v>
      </c>
      <c r="J19" s="22">
        <v>121.42039000000003</v>
      </c>
      <c r="K19" s="119">
        <v>33.880990000000011</v>
      </c>
      <c r="L19" s="22">
        <v>122.71727000000003</v>
      </c>
      <c r="M19" s="22">
        <v>122.55516000000003</v>
      </c>
      <c r="N19" s="21">
        <v>122.39305000000003</v>
      </c>
      <c r="O19" s="78">
        <v>122.55516000000003</v>
      </c>
      <c r="P19" s="22">
        <v>122.23094000000003</v>
      </c>
      <c r="Q19" s="22">
        <v>34.529430000000012</v>
      </c>
      <c r="R19" s="22">
        <v>122.06883000000003</v>
      </c>
      <c r="S19" s="23">
        <v>122.39305000000003</v>
      </c>
      <c r="T19" s="24">
        <f t="shared" si="0"/>
        <v>1934.9278100000008</v>
      </c>
      <c r="V19" s="2"/>
      <c r="W19" s="18"/>
    </row>
    <row r="20" spans="1:30" ht="39.75" customHeight="1" x14ac:dyDescent="0.25">
      <c r="A20" s="156" t="s">
        <v>14</v>
      </c>
      <c r="B20" s="21">
        <v>121.41289999999999</v>
      </c>
      <c r="C20" s="78">
        <v>120.93406000000002</v>
      </c>
      <c r="D20" s="22">
        <v>122.54759999999999</v>
      </c>
      <c r="E20" s="22">
        <v>33.716799999999999</v>
      </c>
      <c r="F20" s="22">
        <v>122.39305000000003</v>
      </c>
      <c r="G20" s="22">
        <v>122.71727000000003</v>
      </c>
      <c r="H20" s="21">
        <v>127.08799999999999</v>
      </c>
      <c r="I20" s="22">
        <v>127.08799999999999</v>
      </c>
      <c r="J20" s="22">
        <v>126.581</v>
      </c>
      <c r="K20" s="119">
        <v>35.320999999999998</v>
      </c>
      <c r="L20" s="22">
        <v>127.93300000000001</v>
      </c>
      <c r="M20" s="22">
        <v>127.764</v>
      </c>
      <c r="N20" s="21">
        <v>127.595</v>
      </c>
      <c r="O20" s="78">
        <v>127.764</v>
      </c>
      <c r="P20" s="22">
        <v>127.426</v>
      </c>
      <c r="Q20" s="22">
        <v>35.997</v>
      </c>
      <c r="R20" s="22">
        <v>127.25700000000001</v>
      </c>
      <c r="S20" s="23">
        <v>127.595</v>
      </c>
      <c r="T20" s="24">
        <f t="shared" si="0"/>
        <v>1989.1306799999998</v>
      </c>
      <c r="V20" s="2"/>
      <c r="W20" s="18"/>
    </row>
    <row r="21" spans="1:30" ht="39.950000000000003" customHeight="1" x14ac:dyDescent="0.25">
      <c r="A21" s="157" t="s">
        <v>15</v>
      </c>
      <c r="B21" s="21">
        <v>121.41289999999999</v>
      </c>
      <c r="C21" s="78">
        <v>120.93406000000002</v>
      </c>
      <c r="D21" s="22">
        <v>122.54759999999999</v>
      </c>
      <c r="E21" s="22">
        <v>33.716799999999999</v>
      </c>
      <c r="F21" s="22">
        <v>122.39305000000003</v>
      </c>
      <c r="G21" s="22">
        <v>122.71727000000003</v>
      </c>
      <c r="H21" s="21">
        <v>121.25828000000003</v>
      </c>
      <c r="I21" s="22">
        <v>121.42039000000003</v>
      </c>
      <c r="J21" s="22">
        <v>121.42039000000003</v>
      </c>
      <c r="K21" s="119">
        <v>32.908330000000007</v>
      </c>
      <c r="L21" s="22">
        <v>122.71727000000003</v>
      </c>
      <c r="M21" s="22">
        <v>122.39305000000003</v>
      </c>
      <c r="N21" s="21">
        <v>122.39305000000003</v>
      </c>
      <c r="O21" s="78">
        <v>122.39305000000003</v>
      </c>
      <c r="P21" s="22">
        <v>122.23094000000003</v>
      </c>
      <c r="Q21" s="22">
        <v>34.043100000000003</v>
      </c>
      <c r="R21" s="22">
        <v>121.90672000000004</v>
      </c>
      <c r="S21" s="23">
        <v>122.06883000000003</v>
      </c>
      <c r="T21" s="24">
        <f t="shared" si="0"/>
        <v>1930.8750800000007</v>
      </c>
      <c r="V21" s="2"/>
      <c r="W21" s="18"/>
    </row>
    <row r="22" spans="1:30" ht="39.950000000000003" customHeight="1" x14ac:dyDescent="0.25">
      <c r="A22" s="156" t="s">
        <v>16</v>
      </c>
      <c r="B22" s="21">
        <v>121.41289999999999</v>
      </c>
      <c r="C22" s="78">
        <v>120.93406000000002</v>
      </c>
      <c r="D22" s="22">
        <v>122.54759999999999</v>
      </c>
      <c r="E22" s="22">
        <v>33.716799999999999</v>
      </c>
      <c r="F22" s="22">
        <v>122.39305000000003</v>
      </c>
      <c r="G22" s="22">
        <v>122.71727000000003</v>
      </c>
      <c r="H22" s="21">
        <v>121.25828000000003</v>
      </c>
      <c r="I22" s="22">
        <v>121.42039000000003</v>
      </c>
      <c r="J22" s="22">
        <v>121.42039000000003</v>
      </c>
      <c r="K22" s="119">
        <v>32.908330000000007</v>
      </c>
      <c r="L22" s="22">
        <v>122.71727000000003</v>
      </c>
      <c r="M22" s="22">
        <v>122.39305000000003</v>
      </c>
      <c r="N22" s="21">
        <v>122.39305000000003</v>
      </c>
      <c r="O22" s="78">
        <v>122.39305000000003</v>
      </c>
      <c r="P22" s="22">
        <v>122.23094000000003</v>
      </c>
      <c r="Q22" s="22">
        <v>34.043100000000003</v>
      </c>
      <c r="R22" s="22">
        <v>121.90672000000004</v>
      </c>
      <c r="S22" s="23">
        <v>122.06883000000003</v>
      </c>
      <c r="T22" s="24">
        <f t="shared" si="0"/>
        <v>1930.8750800000007</v>
      </c>
      <c r="V22" s="2"/>
      <c r="W22" s="18"/>
    </row>
    <row r="23" spans="1:30" ht="39.950000000000003" customHeight="1" x14ac:dyDescent="0.25">
      <c r="A23" s="157" t="s">
        <v>17</v>
      </c>
      <c r="B23" s="21">
        <v>121.41289999999999</v>
      </c>
      <c r="C23" s="78">
        <v>120.93406000000002</v>
      </c>
      <c r="D23" s="22">
        <v>122.54759999999999</v>
      </c>
      <c r="E23" s="22">
        <v>33.716799999999999</v>
      </c>
      <c r="F23" s="22">
        <v>122.39305000000003</v>
      </c>
      <c r="G23" s="22">
        <v>122.71727000000003</v>
      </c>
      <c r="H23" s="21">
        <v>127.08799999999999</v>
      </c>
      <c r="I23" s="22">
        <v>127.08799999999999</v>
      </c>
      <c r="J23" s="22">
        <v>126.581</v>
      </c>
      <c r="K23" s="119">
        <v>35.320999999999998</v>
      </c>
      <c r="L23" s="22">
        <v>127.93300000000001</v>
      </c>
      <c r="M23" s="22">
        <v>127.764</v>
      </c>
      <c r="N23" s="21">
        <v>127.595</v>
      </c>
      <c r="O23" s="78">
        <v>127.764</v>
      </c>
      <c r="P23" s="22">
        <v>127.426</v>
      </c>
      <c r="Q23" s="22">
        <v>35.997</v>
      </c>
      <c r="R23" s="22">
        <v>127.25700000000001</v>
      </c>
      <c r="S23" s="23">
        <v>127.595</v>
      </c>
      <c r="T23" s="24">
        <f t="shared" si="0"/>
        <v>1989.1306799999998</v>
      </c>
      <c r="V23" s="2"/>
      <c r="W23" s="18"/>
    </row>
    <row r="24" spans="1:30" ht="39.950000000000003" customHeight="1" x14ac:dyDescent="0.25">
      <c r="A24" s="156" t="s">
        <v>18</v>
      </c>
      <c r="B24" s="21">
        <v>121.41289999999999</v>
      </c>
      <c r="C24" s="78">
        <v>120.93406000000002</v>
      </c>
      <c r="D24" s="22">
        <v>122.54759999999999</v>
      </c>
      <c r="E24" s="22">
        <v>33.716799999999999</v>
      </c>
      <c r="F24" s="22">
        <v>122.39305000000003</v>
      </c>
      <c r="G24" s="22">
        <v>122.71727000000003</v>
      </c>
      <c r="H24" s="21">
        <v>121.25828000000003</v>
      </c>
      <c r="I24" s="22">
        <v>121.42039000000003</v>
      </c>
      <c r="J24" s="22">
        <v>121.42039000000003</v>
      </c>
      <c r="K24" s="119">
        <v>32.908330000000007</v>
      </c>
      <c r="L24" s="22">
        <v>122.71727000000003</v>
      </c>
      <c r="M24" s="22">
        <v>122.39305000000003</v>
      </c>
      <c r="N24" s="21">
        <v>122.39305000000003</v>
      </c>
      <c r="O24" s="78">
        <v>122.39305000000003</v>
      </c>
      <c r="P24" s="22">
        <v>122.23094000000003</v>
      </c>
      <c r="Q24" s="22">
        <v>34.043100000000003</v>
      </c>
      <c r="R24" s="22">
        <v>121.90672000000004</v>
      </c>
      <c r="S24" s="23">
        <v>122.06883000000003</v>
      </c>
      <c r="T24" s="24">
        <f t="shared" si="0"/>
        <v>1930.8750800000007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850.21450000000004</v>
      </c>
      <c r="C25" s="26">
        <f t="shared" si="1"/>
        <v>846.86264000000017</v>
      </c>
      <c r="D25" s="26">
        <f t="shared" si="1"/>
        <v>857.83319999999992</v>
      </c>
      <c r="E25" s="26">
        <f>SUM(E18:E24)</f>
        <v>236.34180000000003</v>
      </c>
      <c r="F25" s="26">
        <f t="shared" ref="F25:L25" si="2">SUM(F18:F24)</f>
        <v>857.0755700000002</v>
      </c>
      <c r="G25" s="26">
        <f t="shared" si="2"/>
        <v>859.02089000000012</v>
      </c>
      <c r="H25" s="25">
        <f t="shared" si="2"/>
        <v>861.7642800000001</v>
      </c>
      <c r="I25" s="26">
        <f t="shared" si="2"/>
        <v>862.25061000000005</v>
      </c>
      <c r="J25" s="26">
        <f>SUM(J18:J24)</f>
        <v>860.26395000000014</v>
      </c>
      <c r="K25" s="120">
        <f t="shared" ref="K25" si="3">SUM(K18:K24)</f>
        <v>237.12897000000004</v>
      </c>
      <c r="L25" s="26">
        <f t="shared" si="2"/>
        <v>869.45235000000014</v>
      </c>
      <c r="M25" s="26">
        <f>SUM(M18:M24)</f>
        <v>867.81747000000018</v>
      </c>
      <c r="N25" s="25">
        <f t="shared" ref="N25:P25" si="4">SUM(N18:N24)</f>
        <v>867.15525000000014</v>
      </c>
      <c r="O25" s="26">
        <f t="shared" si="4"/>
        <v>867.81747000000018</v>
      </c>
      <c r="P25" s="26">
        <f t="shared" si="4"/>
        <v>866.00670000000014</v>
      </c>
      <c r="Q25" s="26">
        <f>SUM(Q18:Q24)</f>
        <v>243.18216000000004</v>
      </c>
      <c r="R25" s="26">
        <f t="shared" ref="R25:S25" si="5">SUM(R18:R24)</f>
        <v>864.37182000000018</v>
      </c>
      <c r="S25" s="27">
        <f t="shared" si="5"/>
        <v>866.18259000000023</v>
      </c>
      <c r="T25" s="24">
        <f t="shared" si="0"/>
        <v>13640.742220000002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163.60317857442703</v>
      </c>
    </row>
    <row r="27" spans="1:30" s="2" customFormat="1" ht="33" customHeight="1" x14ac:dyDescent="0.25">
      <c r="A27" s="159" t="s">
        <v>20</v>
      </c>
      <c r="B27" s="32">
        <v>749</v>
      </c>
      <c r="C27" s="81">
        <v>746</v>
      </c>
      <c r="D27" s="33">
        <v>756</v>
      </c>
      <c r="E27" s="33">
        <v>208</v>
      </c>
      <c r="F27" s="33">
        <v>755</v>
      </c>
      <c r="G27" s="33">
        <v>757</v>
      </c>
      <c r="H27" s="32">
        <v>748</v>
      </c>
      <c r="I27" s="33">
        <v>749</v>
      </c>
      <c r="J27" s="33">
        <v>749</v>
      </c>
      <c r="K27" s="122">
        <v>203</v>
      </c>
      <c r="L27" s="33">
        <v>757</v>
      </c>
      <c r="M27" s="33">
        <v>755</v>
      </c>
      <c r="N27" s="32">
        <v>755</v>
      </c>
      <c r="O27" s="33">
        <v>755</v>
      </c>
      <c r="P27" s="33">
        <v>754</v>
      </c>
      <c r="Q27" s="33">
        <v>210</v>
      </c>
      <c r="R27" s="33">
        <v>752</v>
      </c>
      <c r="S27" s="34">
        <v>753</v>
      </c>
      <c r="T27" s="35">
        <f>SUM(B27:S27)</f>
        <v>11911</v>
      </c>
      <c r="U27" s="2">
        <f>((T25*1000)/T27)/7</f>
        <v>163.60317857442701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121.41289999999999</v>
      </c>
      <c r="C28" s="37">
        <f t="shared" si="6"/>
        <v>120.93406000000002</v>
      </c>
      <c r="D28" s="37">
        <f t="shared" si="6"/>
        <v>122.54759999999999</v>
      </c>
      <c r="E28" s="37">
        <f t="shared" si="6"/>
        <v>33.716799999999999</v>
      </c>
      <c r="F28" s="37">
        <f t="shared" si="6"/>
        <v>122.39305000000003</v>
      </c>
      <c r="G28" s="37">
        <f t="shared" si="6"/>
        <v>122.71727000000003</v>
      </c>
      <c r="H28" s="36">
        <f t="shared" si="6"/>
        <v>121.25828000000003</v>
      </c>
      <c r="I28" s="37">
        <f t="shared" si="6"/>
        <v>121.42039000000003</v>
      </c>
      <c r="J28" s="37">
        <f t="shared" si="6"/>
        <v>121.42039000000003</v>
      </c>
      <c r="K28" s="123">
        <f t="shared" si="6"/>
        <v>32.908330000000007</v>
      </c>
      <c r="L28" s="37">
        <f t="shared" si="6"/>
        <v>122.71727000000003</v>
      </c>
      <c r="M28" s="37">
        <f t="shared" si="6"/>
        <v>122.39305000000003</v>
      </c>
      <c r="N28" s="36">
        <f t="shared" si="6"/>
        <v>122.39305000000003</v>
      </c>
      <c r="O28" s="37">
        <f t="shared" si="6"/>
        <v>122.39305000000003</v>
      </c>
      <c r="P28" s="37">
        <f t="shared" si="6"/>
        <v>122.23094000000003</v>
      </c>
      <c r="Q28" s="37">
        <f t="shared" si="6"/>
        <v>34.043100000000003</v>
      </c>
      <c r="R28" s="37">
        <f t="shared" si="6"/>
        <v>121.90672000000004</v>
      </c>
      <c r="S28" s="38">
        <f t="shared" si="6"/>
        <v>122.06883000000003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849.89029999999991</v>
      </c>
      <c r="C29" s="41">
        <f t="shared" si="7"/>
        <v>846.53842000000009</v>
      </c>
      <c r="D29" s="41">
        <f t="shared" si="7"/>
        <v>857.83319999999992</v>
      </c>
      <c r="E29" s="41">
        <f>((E27*E26)*7)/1000</f>
        <v>236.01759999999999</v>
      </c>
      <c r="F29" s="41">
        <f>((F27*F26)*7)/1000</f>
        <v>856.75135000000023</v>
      </c>
      <c r="G29" s="41">
        <f t="shared" ref="G29:S29" si="8">((G27*G26)*7)/1000</f>
        <v>859.02089000000024</v>
      </c>
      <c r="H29" s="40">
        <f t="shared" si="8"/>
        <v>848.80796000000021</v>
      </c>
      <c r="I29" s="41">
        <f t="shared" si="8"/>
        <v>849.94273000000021</v>
      </c>
      <c r="J29" s="41">
        <f t="shared" si="8"/>
        <v>849.94273000000021</v>
      </c>
      <c r="K29" s="124">
        <f t="shared" si="8"/>
        <v>230.35831000000005</v>
      </c>
      <c r="L29" s="41">
        <f t="shared" si="8"/>
        <v>859.02089000000024</v>
      </c>
      <c r="M29" s="41">
        <f t="shared" si="8"/>
        <v>856.75135000000023</v>
      </c>
      <c r="N29" s="40">
        <f t="shared" si="8"/>
        <v>856.75135000000023</v>
      </c>
      <c r="O29" s="41">
        <f t="shared" si="8"/>
        <v>856.75135000000023</v>
      </c>
      <c r="P29" s="41">
        <f t="shared" si="8"/>
        <v>855.61658000000023</v>
      </c>
      <c r="Q29" s="42">
        <f t="shared" si="8"/>
        <v>238.30170000000004</v>
      </c>
      <c r="R29" s="42">
        <f t="shared" si="8"/>
        <v>853.34704000000022</v>
      </c>
      <c r="S29" s="43">
        <f t="shared" si="8"/>
        <v>854.48181000000022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162.1618348273889</v>
      </c>
      <c r="C30" s="46">
        <f t="shared" si="9"/>
        <v>162.17208732286483</v>
      </c>
      <c r="D30" s="46">
        <f t="shared" si="9"/>
        <v>162.09999999999997</v>
      </c>
      <c r="E30" s="46">
        <f>+(E25/E27)/7*1000</f>
        <v>162.32266483516486</v>
      </c>
      <c r="F30" s="46">
        <f t="shared" ref="F30:L30" si="10">+(F25/F27)/7*1000</f>
        <v>162.17134720908237</v>
      </c>
      <c r="G30" s="46">
        <f t="shared" si="10"/>
        <v>162.11000000000001</v>
      </c>
      <c r="H30" s="45">
        <f t="shared" si="10"/>
        <v>164.58446906035144</v>
      </c>
      <c r="I30" s="46">
        <f t="shared" si="10"/>
        <v>164.4574880793439</v>
      </c>
      <c r="J30" s="46">
        <f>+(J25/J27)/7*1000</f>
        <v>164.07857142857145</v>
      </c>
      <c r="K30" s="125">
        <f t="shared" ref="K30" si="11">+(K25/K27)/7*1000</f>
        <v>166.8747149894441</v>
      </c>
      <c r="L30" s="46">
        <f t="shared" si="10"/>
        <v>164.07857142857145</v>
      </c>
      <c r="M30" s="46">
        <f>+(M25/M27)/7*1000</f>
        <v>164.20387322611168</v>
      </c>
      <c r="N30" s="45">
        <f t="shared" ref="N30:S30" si="12">+(N25/N27)/7*1000</f>
        <v>164.07857142857145</v>
      </c>
      <c r="O30" s="46">
        <f t="shared" si="12"/>
        <v>164.20387322611168</v>
      </c>
      <c r="P30" s="46">
        <f t="shared" si="12"/>
        <v>164.07857142857145</v>
      </c>
      <c r="Q30" s="46">
        <f t="shared" si="12"/>
        <v>165.43004081632657</v>
      </c>
      <c r="R30" s="46">
        <f t="shared" si="12"/>
        <v>164.204373100304</v>
      </c>
      <c r="S30" s="47">
        <f t="shared" si="12"/>
        <v>164.32984063745025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32"/>
      <c r="I36" s="426"/>
      <c r="J36" s="97"/>
      <c r="K36" s="52" t="s">
        <v>26</v>
      </c>
      <c r="L36" s="105"/>
      <c r="M36" s="431" t="s">
        <v>25</v>
      </c>
      <c r="N36" s="432"/>
      <c r="O36" s="432"/>
      <c r="P36" s="432"/>
      <c r="Q36" s="432"/>
      <c r="R36" s="42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104.74199999999998</v>
      </c>
      <c r="C39" s="78">
        <v>102.67889999999998</v>
      </c>
      <c r="D39" s="78">
        <v>103.31370000000001</v>
      </c>
      <c r="E39" s="78">
        <v>31.422599999999996</v>
      </c>
      <c r="F39" s="78">
        <v>104.9007</v>
      </c>
      <c r="G39" s="78">
        <v>104.10720000000001</v>
      </c>
      <c r="H39" s="78"/>
      <c r="I39" s="78"/>
      <c r="J39" s="99">
        <f t="shared" ref="J39:J46" si="13">SUM(B39:I39)</f>
        <v>551.16510000000005</v>
      </c>
      <c r="K39" s="2"/>
      <c r="L39" s="89" t="s">
        <v>12</v>
      </c>
      <c r="M39" s="78">
        <v>7.4</v>
      </c>
      <c r="N39" s="78">
        <v>7.3</v>
      </c>
      <c r="O39" s="78">
        <v>7</v>
      </c>
      <c r="P39" s="78">
        <v>2.2999999999999998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104.74199999999998</v>
      </c>
      <c r="C40" s="78">
        <v>102.67889999999998</v>
      </c>
      <c r="D40" s="78">
        <v>103.31370000000001</v>
      </c>
      <c r="E40" s="78">
        <v>31.422599999999996</v>
      </c>
      <c r="F40" s="78">
        <v>104.9007</v>
      </c>
      <c r="G40" s="78">
        <v>104.10720000000001</v>
      </c>
      <c r="H40" s="78"/>
      <c r="I40" s="78"/>
      <c r="J40" s="99">
        <f t="shared" si="13"/>
        <v>551.16510000000005</v>
      </c>
      <c r="K40" s="2"/>
      <c r="L40" s="90" t="s">
        <v>13</v>
      </c>
      <c r="M40" s="78">
        <v>7.4</v>
      </c>
      <c r="N40" s="78">
        <v>7.3</v>
      </c>
      <c r="O40" s="78">
        <v>7</v>
      </c>
      <c r="P40" s="78">
        <v>2.2999999999999998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104.74199999999998</v>
      </c>
      <c r="C41" s="78">
        <v>102.67889999999998</v>
      </c>
      <c r="D41" s="78">
        <v>103.31370000000001</v>
      </c>
      <c r="E41" s="78">
        <v>31.422599999999996</v>
      </c>
      <c r="F41" s="78">
        <v>104.9007</v>
      </c>
      <c r="G41" s="78">
        <v>104.10720000000001</v>
      </c>
      <c r="H41" s="22"/>
      <c r="I41" s="22"/>
      <c r="J41" s="99">
        <f t="shared" si="13"/>
        <v>551.16510000000005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</v>
      </c>
      <c r="Q41" s="78">
        <v>7.3</v>
      </c>
      <c r="R41" s="78">
        <v>7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104.74199999999998</v>
      </c>
      <c r="C42" s="78">
        <v>102.67889999999998</v>
      </c>
      <c r="D42" s="78">
        <v>103.31370000000001</v>
      </c>
      <c r="E42" s="78">
        <v>31.422599999999996</v>
      </c>
      <c r="F42" s="78">
        <v>104.9007</v>
      </c>
      <c r="G42" s="78">
        <v>104.10720000000001</v>
      </c>
      <c r="H42" s="22"/>
      <c r="I42" s="22"/>
      <c r="J42" s="99">
        <f t="shared" si="13"/>
        <v>551.16510000000005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</v>
      </c>
      <c r="Q42" s="78">
        <v>7.3</v>
      </c>
      <c r="R42" s="78">
        <v>7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104.74199999999998</v>
      </c>
      <c r="C43" s="78">
        <v>102.67889999999998</v>
      </c>
      <c r="D43" s="78">
        <v>103.31370000000001</v>
      </c>
      <c r="E43" s="78">
        <v>31.422599999999996</v>
      </c>
      <c r="F43" s="78">
        <v>104.9007</v>
      </c>
      <c r="G43" s="78">
        <v>104.10720000000001</v>
      </c>
      <c r="H43" s="22"/>
      <c r="I43" s="22"/>
      <c r="J43" s="99">
        <f t="shared" si="13"/>
        <v>551.16510000000005</v>
      </c>
      <c r="K43" s="2"/>
      <c r="L43" s="89" t="s">
        <v>16</v>
      </c>
      <c r="M43" s="78">
        <v>7.4</v>
      </c>
      <c r="N43" s="78">
        <v>7.2</v>
      </c>
      <c r="O43" s="78">
        <v>7</v>
      </c>
      <c r="P43" s="78">
        <v>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104.74199999999998</v>
      </c>
      <c r="C44" s="78">
        <v>102.67889999999998</v>
      </c>
      <c r="D44" s="78">
        <v>103.31370000000001</v>
      </c>
      <c r="E44" s="78">
        <v>31.422599999999996</v>
      </c>
      <c r="F44" s="78">
        <v>104.9007</v>
      </c>
      <c r="G44" s="78">
        <v>104.10720000000001</v>
      </c>
      <c r="H44" s="78"/>
      <c r="I44" s="78"/>
      <c r="J44" s="99">
        <f t="shared" si="13"/>
        <v>551.16510000000005</v>
      </c>
      <c r="K44" s="2"/>
      <c r="L44" s="90" t="s">
        <v>17</v>
      </c>
      <c r="M44" s="78">
        <v>7.4</v>
      </c>
      <c r="N44" s="78">
        <v>7.2</v>
      </c>
      <c r="O44" s="78">
        <v>7</v>
      </c>
      <c r="P44" s="78">
        <v>2</v>
      </c>
      <c r="Q44" s="78">
        <v>7.4</v>
      </c>
      <c r="R44" s="78">
        <v>7.1</v>
      </c>
      <c r="S44" s="99">
        <f t="shared" si="14"/>
        <v>38.1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104.74199999999998</v>
      </c>
      <c r="C45" s="78">
        <v>102.67889999999998</v>
      </c>
      <c r="D45" s="78">
        <v>103.31370000000001</v>
      </c>
      <c r="E45" s="78">
        <v>31.422599999999996</v>
      </c>
      <c r="F45" s="78">
        <v>104.9007</v>
      </c>
      <c r="G45" s="78">
        <v>104.10720000000001</v>
      </c>
      <c r="H45" s="78"/>
      <c r="I45" s="78"/>
      <c r="J45" s="99">
        <f t="shared" si="13"/>
        <v>551.16510000000005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2.1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733.19399999999985</v>
      </c>
      <c r="C46" s="26">
        <f t="shared" si="15"/>
        <v>718.75229999999988</v>
      </c>
      <c r="D46" s="26">
        <f t="shared" si="15"/>
        <v>723.19590000000017</v>
      </c>
      <c r="E46" s="26">
        <f t="shared" si="15"/>
        <v>219.95819999999995</v>
      </c>
      <c r="F46" s="26">
        <f t="shared" si="15"/>
        <v>734.30490000000009</v>
      </c>
      <c r="G46" s="26">
        <f t="shared" si="15"/>
        <v>728.75040000000013</v>
      </c>
      <c r="H46" s="26">
        <f t="shared" si="15"/>
        <v>0</v>
      </c>
      <c r="I46" s="26">
        <f t="shared" si="15"/>
        <v>0</v>
      </c>
      <c r="J46" s="99">
        <f t="shared" si="13"/>
        <v>3858.1557000000003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14.7</v>
      </c>
      <c r="Q46" s="26">
        <f t="shared" si="16"/>
        <v>51.3</v>
      </c>
      <c r="R46" s="26">
        <f t="shared" si="16"/>
        <v>49.5</v>
      </c>
      <c r="S46" s="99">
        <f t="shared" si="14"/>
        <v>266.7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158.70000000000002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131.37931034482759</v>
      </c>
      <c r="T47" s="62"/>
    </row>
    <row r="48" spans="1:30" ht="33.75" customHeight="1" x14ac:dyDescent="0.25">
      <c r="A48" s="92" t="s">
        <v>20</v>
      </c>
      <c r="B48" s="81">
        <v>660</v>
      </c>
      <c r="C48" s="33">
        <v>647</v>
      </c>
      <c r="D48" s="33">
        <v>651</v>
      </c>
      <c r="E48" s="33">
        <v>198</v>
      </c>
      <c r="F48" s="33">
        <v>661</v>
      </c>
      <c r="G48" s="33">
        <v>656</v>
      </c>
      <c r="H48" s="33"/>
      <c r="I48" s="33"/>
      <c r="J48" s="101">
        <f>SUM(B48:I48)</f>
        <v>3473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16</v>
      </c>
      <c r="Q48" s="64">
        <v>56</v>
      </c>
      <c r="R48" s="64">
        <v>54</v>
      </c>
      <c r="S48" s="110">
        <f>SUM(M48:R48)</f>
        <v>290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104.74199999999998</v>
      </c>
      <c r="C49" s="37">
        <f t="shared" si="17"/>
        <v>102.67889999999998</v>
      </c>
      <c r="D49" s="37">
        <f t="shared" si="17"/>
        <v>103.31370000000001</v>
      </c>
      <c r="E49" s="37">
        <f t="shared" si="17"/>
        <v>31.422599999999996</v>
      </c>
      <c r="F49" s="37">
        <f t="shared" si="17"/>
        <v>104.9007</v>
      </c>
      <c r="G49" s="37">
        <f t="shared" si="17"/>
        <v>104.10720000000001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158.70000000000002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6.9572999999999992</v>
      </c>
      <c r="P49" s="37">
        <f t="shared" si="19"/>
        <v>2.0255999999999998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131.37931034482759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733.19399999999985</v>
      </c>
      <c r="C50" s="41">
        <f t="shared" si="20"/>
        <v>718.75229999999988</v>
      </c>
      <c r="D50" s="41">
        <f t="shared" si="20"/>
        <v>723.19590000000005</v>
      </c>
      <c r="E50" s="41">
        <f t="shared" si="20"/>
        <v>219.95819999999998</v>
      </c>
      <c r="F50" s="41">
        <f t="shared" si="20"/>
        <v>734.30489999999998</v>
      </c>
      <c r="G50" s="41">
        <f t="shared" si="20"/>
        <v>728.75040000000001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14.728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158.69999999999999</v>
      </c>
      <c r="C51" s="46">
        <f t="shared" si="22"/>
        <v>158.69999999999999</v>
      </c>
      <c r="D51" s="46">
        <f t="shared" si="22"/>
        <v>158.70000000000005</v>
      </c>
      <c r="E51" s="46">
        <f t="shared" si="22"/>
        <v>158.69999999999999</v>
      </c>
      <c r="F51" s="46">
        <f t="shared" si="22"/>
        <v>158.70000000000005</v>
      </c>
      <c r="G51" s="46">
        <f t="shared" si="22"/>
        <v>158.70000000000005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131.25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6" t="s">
        <v>8</v>
      </c>
      <c r="C55" s="447"/>
      <c r="D55" s="447"/>
      <c r="E55" s="447"/>
      <c r="F55" s="447"/>
      <c r="G55" s="448"/>
      <c r="H55" s="446" t="s">
        <v>51</v>
      </c>
      <c r="I55" s="447"/>
      <c r="J55" s="447"/>
      <c r="K55" s="447"/>
      <c r="L55" s="447"/>
      <c r="M55" s="448"/>
      <c r="N55" s="447" t="s">
        <v>50</v>
      </c>
      <c r="O55" s="447"/>
      <c r="P55" s="447"/>
      <c r="Q55" s="447"/>
      <c r="R55" s="447"/>
      <c r="S55" s="44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8.6999999999999993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78">
        <v>8.6999999999999993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139.60000000000002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8.6999999999999993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78">
        <v>8.6999999999999993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139.60000000000002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8.6999999999999993</v>
      </c>
      <c r="I60" s="78">
        <v>8.8000000000000007</v>
      </c>
      <c r="J60" s="78">
        <v>8.6999999999999993</v>
      </c>
      <c r="K60" s="78">
        <v>2.2000000000000002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8.6999999999999993</v>
      </c>
      <c r="S60" s="182">
        <v>8.6999999999999993</v>
      </c>
      <c r="T60" s="24">
        <f t="shared" si="24"/>
        <v>138.19999999999999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8.6999999999999993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138.30000000000001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8.6999999999999993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8.8000000000000007</v>
      </c>
      <c r="T62" s="24">
        <f t="shared" si="24"/>
        <v>138.80000000000004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8.8000000000000007</v>
      </c>
      <c r="I64" s="78">
        <v>8.9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61.099999999999994</v>
      </c>
      <c r="I65" s="79">
        <f t="shared" si="25"/>
        <v>61.9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972.59999999999991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3">
        <f>+((T65/T67)/7)*1000</f>
        <v>136.08507065901776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64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8.8615000000000013</v>
      </c>
      <c r="E68" s="82">
        <f t="shared" si="26"/>
        <v>2.2000000000000002</v>
      </c>
      <c r="F68" s="82">
        <f t="shared" si="26"/>
        <v>8.8615000000000013</v>
      </c>
      <c r="G68" s="186">
        <f t="shared" si="26"/>
        <v>8.7650000000000006</v>
      </c>
      <c r="H68" s="36">
        <f t="shared" si="26"/>
        <v>8.7503999999999991</v>
      </c>
      <c r="I68" s="82">
        <f t="shared" si="26"/>
        <v>8.8160000000000007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8.6159999999999997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8.7195</v>
      </c>
      <c r="S68" s="38">
        <f t="shared" si="26"/>
        <v>8.7650000000000006</v>
      </c>
      <c r="T68" s="305">
        <f>((T65*1000)/T67)/7</f>
        <v>136.08507065901776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6">
        <f t="shared" si="27"/>
        <v>61.424999999999997</v>
      </c>
      <c r="H69" s="40">
        <f t="shared" si="27"/>
        <v>61.152000000000001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6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136.38392857142856</v>
      </c>
      <c r="I70" s="84">
        <f t="shared" si="28"/>
        <v>136.04395604395606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8" zoomScale="30" zoomScaleNormal="30" zoomScaleSheetLayoutView="30" workbookViewId="0">
      <selection activeCell="M39" sqref="M39:R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0"/>
      <c r="Q3" s="420"/>
      <c r="R3" s="420"/>
      <c r="S3" s="420"/>
      <c r="T3" s="420"/>
      <c r="U3" s="420"/>
      <c r="V3" s="420"/>
      <c r="W3" s="420"/>
      <c r="X3" s="420"/>
      <c r="Y3" s="2"/>
      <c r="Z3" s="2"/>
      <c r="AA3" s="2"/>
      <c r="AB3" s="2"/>
      <c r="AC3" s="2"/>
      <c r="AD3" s="42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20" t="s">
        <v>1</v>
      </c>
      <c r="B9" s="420"/>
      <c r="C9" s="420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20"/>
      <c r="B10" s="420"/>
      <c r="C10" s="42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20" t="s">
        <v>4</v>
      </c>
      <c r="B11" s="420"/>
      <c r="C11" s="420"/>
      <c r="D11" s="1"/>
      <c r="E11" s="421">
        <v>3</v>
      </c>
      <c r="F11" s="1"/>
      <c r="G11" s="1"/>
      <c r="H11" s="1"/>
      <c r="I11" s="1"/>
      <c r="J11" s="1"/>
      <c r="K11" s="425" t="s">
        <v>142</v>
      </c>
      <c r="L11" s="425"/>
      <c r="M11" s="422"/>
      <c r="N11" s="42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20"/>
      <c r="B12" s="420"/>
      <c r="C12" s="420"/>
      <c r="D12" s="1"/>
      <c r="E12" s="5"/>
      <c r="F12" s="1"/>
      <c r="G12" s="1"/>
      <c r="H12" s="1"/>
      <c r="I12" s="1"/>
      <c r="J12" s="1"/>
      <c r="K12" s="422"/>
      <c r="L12" s="422"/>
      <c r="M12" s="422"/>
      <c r="N12" s="42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20"/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2"/>
      <c r="M13" s="422"/>
      <c r="N13" s="422"/>
      <c r="O13" s="422"/>
      <c r="P13" s="422"/>
      <c r="Q13" s="422"/>
      <c r="R13" s="422"/>
      <c r="S13" s="422"/>
      <c r="T13" s="422"/>
      <c r="U13" s="422"/>
      <c r="V13" s="422"/>
      <c r="W13" s="1"/>
      <c r="X13" s="1"/>
      <c r="Y13" s="1"/>
    </row>
    <row r="14" spans="1:30" s="3" customFormat="1" ht="27" thickBot="1" x14ac:dyDescent="0.3">
      <c r="A14" s="420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9"/>
      <c r="H15" s="440" t="s">
        <v>51</v>
      </c>
      <c r="I15" s="441"/>
      <c r="J15" s="441"/>
      <c r="K15" s="441"/>
      <c r="L15" s="441"/>
      <c r="M15" s="442"/>
      <c r="N15" s="445" t="s">
        <v>50</v>
      </c>
      <c r="O15" s="443"/>
      <c r="P15" s="443"/>
      <c r="Q15" s="443"/>
      <c r="R15" s="443"/>
      <c r="S15" s="44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121.41289999999999</v>
      </c>
      <c r="C18" s="78">
        <v>120.93406000000002</v>
      </c>
      <c r="D18" s="22">
        <v>122.54759999999999</v>
      </c>
      <c r="E18" s="22">
        <v>33.716799999999999</v>
      </c>
      <c r="F18" s="22">
        <v>122.39305000000003</v>
      </c>
      <c r="G18" s="22">
        <v>122.71727000000003</v>
      </c>
      <c r="H18" s="21">
        <v>121.25828000000003</v>
      </c>
      <c r="I18" s="22">
        <v>121.42039000000003</v>
      </c>
      <c r="J18" s="22">
        <v>121.42039000000003</v>
      </c>
      <c r="K18" s="119">
        <v>32.908330000000007</v>
      </c>
      <c r="L18" s="22">
        <v>122.71727000000003</v>
      </c>
      <c r="M18" s="22">
        <v>122.39305000000003</v>
      </c>
      <c r="N18" s="21">
        <v>122.39305000000003</v>
      </c>
      <c r="O18" s="78">
        <v>122.39305000000003</v>
      </c>
      <c r="P18" s="22">
        <v>122.23094000000003</v>
      </c>
      <c r="Q18" s="22">
        <v>34.043100000000003</v>
      </c>
      <c r="R18" s="22">
        <v>121.90672000000004</v>
      </c>
      <c r="S18" s="23">
        <v>122.06883000000003</v>
      </c>
      <c r="T18" s="24">
        <f t="shared" ref="T18:T25" si="0">SUM(B18:S18)</f>
        <v>1930.8750800000007</v>
      </c>
      <c r="V18" s="2"/>
      <c r="W18" s="18"/>
    </row>
    <row r="19" spans="1:30" ht="39.950000000000003" customHeight="1" x14ac:dyDescent="0.25">
      <c r="A19" s="157" t="s">
        <v>13</v>
      </c>
      <c r="B19" s="21">
        <v>121.41289999999999</v>
      </c>
      <c r="C19" s="78">
        <v>120.93406000000002</v>
      </c>
      <c r="D19" s="22">
        <v>122.54759999999999</v>
      </c>
      <c r="E19" s="22">
        <v>33.716799999999999</v>
      </c>
      <c r="F19" s="22">
        <v>122.39305000000003</v>
      </c>
      <c r="G19" s="22">
        <v>122.71727000000003</v>
      </c>
      <c r="H19" s="21">
        <v>121.25828000000003</v>
      </c>
      <c r="I19" s="22">
        <v>121.42039000000003</v>
      </c>
      <c r="J19" s="22">
        <v>121.42039000000003</v>
      </c>
      <c r="K19" s="119">
        <v>32.908330000000007</v>
      </c>
      <c r="L19" s="22">
        <v>122.71727000000003</v>
      </c>
      <c r="M19" s="22">
        <v>122.39305000000003</v>
      </c>
      <c r="N19" s="21">
        <v>122.39305000000003</v>
      </c>
      <c r="O19" s="78">
        <v>122.39305000000003</v>
      </c>
      <c r="P19" s="22">
        <v>122.23094000000003</v>
      </c>
      <c r="Q19" s="22">
        <v>34.043100000000003</v>
      </c>
      <c r="R19" s="22">
        <v>121.90672000000004</v>
      </c>
      <c r="S19" s="23">
        <v>122.06883000000003</v>
      </c>
      <c r="T19" s="24">
        <f t="shared" si="0"/>
        <v>1930.8750800000007</v>
      </c>
      <c r="V19" s="2"/>
      <c r="W19" s="18"/>
    </row>
    <row r="20" spans="1:30" ht="39.75" customHeight="1" x14ac:dyDescent="0.25">
      <c r="A20" s="156" t="s">
        <v>14</v>
      </c>
      <c r="B20" s="21">
        <v>120.73207999999997</v>
      </c>
      <c r="C20" s="78">
        <v>120.707106</v>
      </c>
      <c r="D20" s="22">
        <v>122.32066</v>
      </c>
      <c r="E20" s="22">
        <v>33.489859999999993</v>
      </c>
      <c r="F20" s="22">
        <v>122.39305000000004</v>
      </c>
      <c r="G20" s="22">
        <v>122.71727000000006</v>
      </c>
      <c r="H20" s="21">
        <v>121.03132600000004</v>
      </c>
      <c r="I20" s="22">
        <v>120.51257400000001</v>
      </c>
      <c r="J20" s="22">
        <v>121.19343600000005</v>
      </c>
      <c r="K20" s="119">
        <v>32.000514000000003</v>
      </c>
      <c r="L20" s="22">
        <v>122.49031600000005</v>
      </c>
      <c r="M20" s="22">
        <v>122.39305000000004</v>
      </c>
      <c r="N20" s="21">
        <v>121.48523400000003</v>
      </c>
      <c r="O20" s="78">
        <v>122.16609600000004</v>
      </c>
      <c r="P20" s="22">
        <v>122.00398600000003</v>
      </c>
      <c r="Q20" s="22">
        <v>33.589192000000011</v>
      </c>
      <c r="R20" s="22">
        <v>121.67976600000001</v>
      </c>
      <c r="S20" s="23">
        <v>122.06883000000002</v>
      </c>
      <c r="T20" s="24">
        <f t="shared" si="0"/>
        <v>1924.9743460000002</v>
      </c>
      <c r="V20" s="2"/>
      <c r="W20" s="18"/>
    </row>
    <row r="21" spans="1:30" ht="39.950000000000003" customHeight="1" x14ac:dyDescent="0.25">
      <c r="A21" s="157" t="s">
        <v>15</v>
      </c>
      <c r="B21" s="21">
        <v>120.73207999999997</v>
      </c>
      <c r="C21" s="78">
        <v>120.707106</v>
      </c>
      <c r="D21" s="22">
        <v>122.32066</v>
      </c>
      <c r="E21" s="22">
        <v>33.489859999999993</v>
      </c>
      <c r="F21" s="22">
        <v>122.39305000000004</v>
      </c>
      <c r="G21" s="22">
        <v>122.71727000000006</v>
      </c>
      <c r="H21" s="21">
        <v>121.03132600000004</v>
      </c>
      <c r="I21" s="22">
        <v>120.51257400000001</v>
      </c>
      <c r="J21" s="22">
        <v>121.19343600000005</v>
      </c>
      <c r="K21" s="119">
        <v>32.000514000000003</v>
      </c>
      <c r="L21" s="22">
        <v>122.49031600000005</v>
      </c>
      <c r="M21" s="22">
        <v>122.39305000000004</v>
      </c>
      <c r="N21" s="21">
        <v>121.48523400000003</v>
      </c>
      <c r="O21" s="78">
        <v>122.16609600000004</v>
      </c>
      <c r="P21" s="22">
        <v>122.00398600000003</v>
      </c>
      <c r="Q21" s="22">
        <v>33.589192000000011</v>
      </c>
      <c r="R21" s="22">
        <v>121.67976600000001</v>
      </c>
      <c r="S21" s="23">
        <v>122.06883000000002</v>
      </c>
      <c r="T21" s="24">
        <f t="shared" si="0"/>
        <v>1924.9743460000002</v>
      </c>
      <c r="V21" s="2"/>
      <c r="W21" s="18"/>
    </row>
    <row r="22" spans="1:30" ht="39.950000000000003" customHeight="1" x14ac:dyDescent="0.25">
      <c r="A22" s="156" t="s">
        <v>16</v>
      </c>
      <c r="B22" s="21">
        <v>120.73207999999997</v>
      </c>
      <c r="C22" s="78">
        <v>120.707106</v>
      </c>
      <c r="D22" s="22">
        <v>122.32066</v>
      </c>
      <c r="E22" s="22">
        <v>33.489859999999993</v>
      </c>
      <c r="F22" s="22">
        <v>122.39305000000004</v>
      </c>
      <c r="G22" s="22">
        <v>122.71727000000006</v>
      </c>
      <c r="H22" s="21">
        <v>121.03132600000004</v>
      </c>
      <c r="I22" s="22">
        <v>120.51257400000001</v>
      </c>
      <c r="J22" s="22">
        <v>121.19343600000005</v>
      </c>
      <c r="K22" s="119">
        <v>32.000514000000003</v>
      </c>
      <c r="L22" s="22">
        <v>122.49031600000005</v>
      </c>
      <c r="M22" s="22">
        <v>122.39305000000004</v>
      </c>
      <c r="N22" s="21">
        <v>121.48523400000003</v>
      </c>
      <c r="O22" s="78">
        <v>122.16609600000004</v>
      </c>
      <c r="P22" s="22">
        <v>122.00398600000003</v>
      </c>
      <c r="Q22" s="22">
        <v>33.589192000000011</v>
      </c>
      <c r="R22" s="22">
        <v>121.67976600000001</v>
      </c>
      <c r="S22" s="23">
        <v>122.06883000000002</v>
      </c>
      <c r="T22" s="24">
        <f t="shared" si="0"/>
        <v>1924.9743460000002</v>
      </c>
      <c r="V22" s="2"/>
      <c r="W22" s="18"/>
    </row>
    <row r="23" spans="1:30" ht="39.950000000000003" customHeight="1" x14ac:dyDescent="0.25">
      <c r="A23" s="157" t="s">
        <v>17</v>
      </c>
      <c r="B23" s="21">
        <v>120.73207999999997</v>
      </c>
      <c r="C23" s="78">
        <v>120.707106</v>
      </c>
      <c r="D23" s="22">
        <v>122.32066</v>
      </c>
      <c r="E23" s="22">
        <v>33.489859999999993</v>
      </c>
      <c r="F23" s="22">
        <v>122.39305000000004</v>
      </c>
      <c r="G23" s="22">
        <v>122.71727000000006</v>
      </c>
      <c r="H23" s="21">
        <v>121.03132600000004</v>
      </c>
      <c r="I23" s="22">
        <v>120.51257400000001</v>
      </c>
      <c r="J23" s="22">
        <v>121.19343600000005</v>
      </c>
      <c r="K23" s="119">
        <v>32.000514000000003</v>
      </c>
      <c r="L23" s="22">
        <v>122.49031600000005</v>
      </c>
      <c r="M23" s="22">
        <v>122.39305000000004</v>
      </c>
      <c r="N23" s="21">
        <v>121.48523400000003</v>
      </c>
      <c r="O23" s="78">
        <v>122.16609600000004</v>
      </c>
      <c r="P23" s="22">
        <v>122.00398600000003</v>
      </c>
      <c r="Q23" s="22">
        <v>33.589192000000011</v>
      </c>
      <c r="R23" s="22">
        <v>121.67976600000001</v>
      </c>
      <c r="S23" s="23">
        <v>122.06883000000002</v>
      </c>
      <c r="T23" s="24">
        <f t="shared" si="0"/>
        <v>1924.9743460000002</v>
      </c>
      <c r="V23" s="2"/>
      <c r="W23" s="18"/>
    </row>
    <row r="24" spans="1:30" ht="39.950000000000003" customHeight="1" x14ac:dyDescent="0.25">
      <c r="A24" s="156" t="s">
        <v>18</v>
      </c>
      <c r="B24" s="21">
        <v>120.73207999999997</v>
      </c>
      <c r="C24" s="78">
        <v>120.707106</v>
      </c>
      <c r="D24" s="22">
        <v>122.32066</v>
      </c>
      <c r="E24" s="22">
        <v>33.489859999999993</v>
      </c>
      <c r="F24" s="22">
        <v>122.39305000000004</v>
      </c>
      <c r="G24" s="22">
        <v>122.71727000000006</v>
      </c>
      <c r="H24" s="21">
        <v>121.03132600000004</v>
      </c>
      <c r="I24" s="22">
        <v>120.51257400000001</v>
      </c>
      <c r="J24" s="22">
        <v>121.19343600000005</v>
      </c>
      <c r="K24" s="119">
        <v>32.000514000000003</v>
      </c>
      <c r="L24" s="22">
        <v>122.49031600000005</v>
      </c>
      <c r="M24" s="22">
        <v>122.39305000000004</v>
      </c>
      <c r="N24" s="21">
        <v>121.48523400000003</v>
      </c>
      <c r="O24" s="78">
        <v>122.16609600000004</v>
      </c>
      <c r="P24" s="22">
        <v>122.00398600000003</v>
      </c>
      <c r="Q24" s="22">
        <v>33.589192000000011</v>
      </c>
      <c r="R24" s="22">
        <v>121.67976600000001</v>
      </c>
      <c r="S24" s="23">
        <v>122.06883000000002</v>
      </c>
      <c r="T24" s="24">
        <f t="shared" si="0"/>
        <v>1924.9743460000002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846.48619999999994</v>
      </c>
      <c r="C25" s="26">
        <f t="shared" si="1"/>
        <v>845.40364999999997</v>
      </c>
      <c r="D25" s="26">
        <f t="shared" si="1"/>
        <v>856.69849999999985</v>
      </c>
      <c r="E25" s="26">
        <f>SUM(E18:E24)</f>
        <v>234.88289999999998</v>
      </c>
      <c r="F25" s="26">
        <f t="shared" ref="F25:L25" si="2">SUM(F18:F24)</f>
        <v>856.75135000000023</v>
      </c>
      <c r="G25" s="26">
        <f t="shared" si="2"/>
        <v>859.02089000000046</v>
      </c>
      <c r="H25" s="25">
        <f t="shared" si="2"/>
        <v>847.6731900000002</v>
      </c>
      <c r="I25" s="26">
        <f t="shared" si="2"/>
        <v>845.40365000000008</v>
      </c>
      <c r="J25" s="26">
        <f>SUM(J18:J24)</f>
        <v>848.80796000000021</v>
      </c>
      <c r="K25" s="120">
        <f t="shared" ref="K25" si="3">SUM(K18:K24)</f>
        <v>225.81923000000006</v>
      </c>
      <c r="L25" s="26">
        <f t="shared" si="2"/>
        <v>857.88612000000023</v>
      </c>
      <c r="M25" s="26">
        <f>SUM(M18:M24)</f>
        <v>856.75135000000023</v>
      </c>
      <c r="N25" s="25">
        <f t="shared" ref="N25:P25" si="4">SUM(N18:N24)</f>
        <v>852.2122700000001</v>
      </c>
      <c r="O25" s="26">
        <f t="shared" si="4"/>
        <v>855.61658000000023</v>
      </c>
      <c r="P25" s="26">
        <f t="shared" si="4"/>
        <v>854.48181000000034</v>
      </c>
      <c r="Q25" s="26">
        <f>SUM(Q18:Q24)</f>
        <v>236.03216000000009</v>
      </c>
      <c r="R25" s="26">
        <f t="shared" ref="R25:S25" si="5">SUM(R18:R24)</f>
        <v>852.2122700000001</v>
      </c>
      <c r="S25" s="27">
        <f t="shared" si="5"/>
        <v>854.48181000000022</v>
      </c>
      <c r="T25" s="24">
        <f t="shared" si="0"/>
        <v>13486.621890000002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162.10856289440477</v>
      </c>
    </row>
    <row r="27" spans="1:30" s="2" customFormat="1" ht="33" customHeight="1" x14ac:dyDescent="0.25">
      <c r="A27" s="159" t="s">
        <v>20</v>
      </c>
      <c r="B27" s="32">
        <v>746</v>
      </c>
      <c r="C27" s="81">
        <v>745</v>
      </c>
      <c r="D27" s="33">
        <v>755</v>
      </c>
      <c r="E27" s="33">
        <v>207</v>
      </c>
      <c r="F27" s="33">
        <v>755</v>
      </c>
      <c r="G27" s="33">
        <v>757</v>
      </c>
      <c r="H27" s="32">
        <v>747</v>
      </c>
      <c r="I27" s="33">
        <v>745</v>
      </c>
      <c r="J27" s="33">
        <v>748</v>
      </c>
      <c r="K27" s="122">
        <v>199</v>
      </c>
      <c r="L27" s="33">
        <v>756</v>
      </c>
      <c r="M27" s="33">
        <v>755</v>
      </c>
      <c r="N27" s="32">
        <v>751</v>
      </c>
      <c r="O27" s="33">
        <v>754</v>
      </c>
      <c r="P27" s="33">
        <v>753</v>
      </c>
      <c r="Q27" s="33">
        <v>208</v>
      </c>
      <c r="R27" s="33">
        <v>751</v>
      </c>
      <c r="S27" s="34">
        <v>753</v>
      </c>
      <c r="T27" s="35">
        <f>SUM(B27:S27)</f>
        <v>11885</v>
      </c>
      <c r="U27" s="2">
        <f>((T25*1000)/T27)/7</f>
        <v>162.10856289440474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120.73207999999997</v>
      </c>
      <c r="C28" s="37">
        <f t="shared" si="6"/>
        <v>120.707106</v>
      </c>
      <c r="D28" s="37">
        <f t="shared" si="6"/>
        <v>122.32066</v>
      </c>
      <c r="E28" s="37">
        <f t="shared" si="6"/>
        <v>33.489859999999993</v>
      </c>
      <c r="F28" s="37">
        <f t="shared" si="6"/>
        <v>122.39305000000004</v>
      </c>
      <c r="G28" s="37">
        <f t="shared" si="6"/>
        <v>122.71727000000006</v>
      </c>
      <c r="H28" s="36">
        <f t="shared" si="6"/>
        <v>121.03132600000004</v>
      </c>
      <c r="I28" s="37">
        <f t="shared" si="6"/>
        <v>120.51257400000001</v>
      </c>
      <c r="J28" s="37">
        <f t="shared" si="6"/>
        <v>121.19343600000005</v>
      </c>
      <c r="K28" s="123">
        <f t="shared" si="6"/>
        <v>32.000514000000003</v>
      </c>
      <c r="L28" s="37">
        <f t="shared" si="6"/>
        <v>122.49031600000005</v>
      </c>
      <c r="M28" s="37">
        <f t="shared" si="6"/>
        <v>122.39305000000004</v>
      </c>
      <c r="N28" s="36">
        <f t="shared" si="6"/>
        <v>121.48523400000003</v>
      </c>
      <c r="O28" s="37">
        <f t="shared" si="6"/>
        <v>122.16609600000004</v>
      </c>
      <c r="P28" s="37">
        <f t="shared" si="6"/>
        <v>122.00398600000003</v>
      </c>
      <c r="Q28" s="37">
        <f t="shared" si="6"/>
        <v>33.589192000000011</v>
      </c>
      <c r="R28" s="37">
        <f t="shared" si="6"/>
        <v>121.67976600000001</v>
      </c>
      <c r="S28" s="38">
        <f t="shared" si="6"/>
        <v>122.06883000000002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846.48619999999994</v>
      </c>
      <c r="C29" s="41">
        <f t="shared" si="7"/>
        <v>845.40365000000008</v>
      </c>
      <c r="D29" s="41">
        <f t="shared" si="7"/>
        <v>856.69849999999997</v>
      </c>
      <c r="E29" s="41">
        <f>((E27*E26)*7)/1000</f>
        <v>234.88289999999998</v>
      </c>
      <c r="F29" s="41">
        <f>((F27*F26)*7)/1000</f>
        <v>856.75135000000023</v>
      </c>
      <c r="G29" s="41">
        <f t="shared" ref="G29:S29" si="8">((G27*G26)*7)/1000</f>
        <v>859.02089000000024</v>
      </c>
      <c r="H29" s="40">
        <f t="shared" si="8"/>
        <v>847.6731900000002</v>
      </c>
      <c r="I29" s="41">
        <f t="shared" si="8"/>
        <v>845.40365000000008</v>
      </c>
      <c r="J29" s="41">
        <f t="shared" si="8"/>
        <v>848.80796000000021</v>
      </c>
      <c r="K29" s="124">
        <f t="shared" si="8"/>
        <v>225.81923000000003</v>
      </c>
      <c r="L29" s="41">
        <f t="shared" si="8"/>
        <v>857.88612000000023</v>
      </c>
      <c r="M29" s="41">
        <f t="shared" si="8"/>
        <v>856.75135000000023</v>
      </c>
      <c r="N29" s="40">
        <f t="shared" si="8"/>
        <v>852.21227000000022</v>
      </c>
      <c r="O29" s="41">
        <f t="shared" si="8"/>
        <v>855.61658000000023</v>
      </c>
      <c r="P29" s="41">
        <f t="shared" si="8"/>
        <v>854.48181000000022</v>
      </c>
      <c r="Q29" s="42">
        <f t="shared" si="8"/>
        <v>236.03216000000009</v>
      </c>
      <c r="R29" s="42">
        <f t="shared" si="8"/>
        <v>852.21227000000022</v>
      </c>
      <c r="S29" s="43">
        <f t="shared" si="8"/>
        <v>854.48181000000022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162.09999999999997</v>
      </c>
      <c r="C30" s="46">
        <f t="shared" si="9"/>
        <v>162.11000000000001</v>
      </c>
      <c r="D30" s="46">
        <f t="shared" si="9"/>
        <v>162.09999999999997</v>
      </c>
      <c r="E30" s="46">
        <f>+(E25/E27)/7*1000</f>
        <v>162.09999999999997</v>
      </c>
      <c r="F30" s="46">
        <f t="shared" ref="F30:L30" si="10">+(F25/F27)/7*1000</f>
        <v>162.11000000000004</v>
      </c>
      <c r="G30" s="46">
        <f t="shared" si="10"/>
        <v>162.11000000000013</v>
      </c>
      <c r="H30" s="45">
        <f t="shared" si="10"/>
        <v>162.11000000000004</v>
      </c>
      <c r="I30" s="46">
        <f t="shared" si="10"/>
        <v>162.11000000000001</v>
      </c>
      <c r="J30" s="46">
        <f>+(J25/J27)/7*1000</f>
        <v>162.11000000000004</v>
      </c>
      <c r="K30" s="125">
        <f t="shared" ref="K30" si="11">+(K25/K27)/7*1000</f>
        <v>162.11000000000004</v>
      </c>
      <c r="L30" s="46">
        <f t="shared" si="10"/>
        <v>162.11000000000004</v>
      </c>
      <c r="M30" s="46">
        <f>+(M25/M27)/7*1000</f>
        <v>162.11000000000004</v>
      </c>
      <c r="N30" s="45">
        <f t="shared" ref="N30:S30" si="12">+(N25/N27)/7*1000</f>
        <v>162.11000000000001</v>
      </c>
      <c r="O30" s="46">
        <f t="shared" si="12"/>
        <v>162.11000000000004</v>
      </c>
      <c r="P30" s="46">
        <f t="shared" si="12"/>
        <v>162.11000000000007</v>
      </c>
      <c r="Q30" s="46">
        <f t="shared" si="12"/>
        <v>162.11000000000007</v>
      </c>
      <c r="R30" s="46">
        <f t="shared" si="12"/>
        <v>162.11000000000001</v>
      </c>
      <c r="S30" s="47">
        <f t="shared" si="12"/>
        <v>162.11000000000004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32"/>
      <c r="I36" s="426"/>
      <c r="J36" s="97"/>
      <c r="K36" s="52" t="s">
        <v>26</v>
      </c>
      <c r="L36" s="105"/>
      <c r="M36" s="431" t="s">
        <v>25</v>
      </c>
      <c r="N36" s="432"/>
      <c r="O36" s="432"/>
      <c r="P36" s="432"/>
      <c r="Q36" s="432"/>
      <c r="R36" s="42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104.42459999999998</v>
      </c>
      <c r="C39" s="78">
        <v>101.0919</v>
      </c>
      <c r="D39" s="78">
        <v>102.04409999999999</v>
      </c>
      <c r="E39" s="78">
        <v>30.311699999999995</v>
      </c>
      <c r="F39" s="78">
        <v>104.58329999999998</v>
      </c>
      <c r="G39" s="78">
        <v>102.83759999999999</v>
      </c>
      <c r="H39" s="78"/>
      <c r="I39" s="78"/>
      <c r="J39" s="99">
        <f t="shared" ref="J39:J46" si="13">SUM(B39:I39)</f>
        <v>545.29319999999984</v>
      </c>
      <c r="K39" s="2"/>
      <c r="L39" s="89" t="s">
        <v>12</v>
      </c>
      <c r="M39" s="78">
        <v>7.4</v>
      </c>
      <c r="N39" s="78">
        <v>7.2</v>
      </c>
      <c r="O39" s="78">
        <v>7</v>
      </c>
      <c r="P39" s="78">
        <v>2.1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104.42459999999998</v>
      </c>
      <c r="C40" s="78">
        <v>101.0919</v>
      </c>
      <c r="D40" s="78">
        <v>102.04409999999999</v>
      </c>
      <c r="E40" s="78">
        <v>30.311699999999995</v>
      </c>
      <c r="F40" s="78">
        <v>104.58329999999998</v>
      </c>
      <c r="G40" s="78">
        <v>102.83759999999999</v>
      </c>
      <c r="H40" s="78"/>
      <c r="I40" s="78"/>
      <c r="J40" s="99">
        <f t="shared" si="13"/>
        <v>545.29319999999984</v>
      </c>
      <c r="K40" s="2"/>
      <c r="L40" s="90" t="s">
        <v>13</v>
      </c>
      <c r="M40" s="78">
        <v>7.4</v>
      </c>
      <c r="N40" s="78">
        <v>7.2</v>
      </c>
      <c r="O40" s="78">
        <v>7</v>
      </c>
      <c r="P40" s="78">
        <v>2.1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7.4</v>
      </c>
      <c r="N41" s="78">
        <v>7.2</v>
      </c>
      <c r="O41" s="78">
        <v>7</v>
      </c>
      <c r="P41" s="78">
        <v>2.1</v>
      </c>
      <c r="Q41" s="78">
        <v>7.1</v>
      </c>
      <c r="R41" s="78">
        <v>7</v>
      </c>
      <c r="S41" s="99">
        <f t="shared" si="14"/>
        <v>37.800000000000004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7.3</v>
      </c>
      <c r="O42" s="78">
        <v>7</v>
      </c>
      <c r="P42" s="78">
        <v>2.1</v>
      </c>
      <c r="Q42" s="78">
        <v>7.1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7.3</v>
      </c>
      <c r="O43" s="78">
        <v>7</v>
      </c>
      <c r="P43" s="78">
        <v>2.1</v>
      </c>
      <c r="Q43" s="78">
        <v>7.2</v>
      </c>
      <c r="R43" s="78">
        <v>7.1</v>
      </c>
      <c r="S43" s="99">
        <f t="shared" si="14"/>
        <v>38.1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7.3</v>
      </c>
      <c r="O44" s="78">
        <v>7</v>
      </c>
      <c r="P44" s="78">
        <v>2.1</v>
      </c>
      <c r="Q44" s="78">
        <v>7.2</v>
      </c>
      <c r="R44" s="78">
        <v>7.1</v>
      </c>
      <c r="S44" s="99">
        <f t="shared" si="14"/>
        <v>38.1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7.5</v>
      </c>
      <c r="N45" s="78">
        <v>7.3</v>
      </c>
      <c r="O45" s="78">
        <v>7</v>
      </c>
      <c r="P45" s="78">
        <v>2.2000000000000002</v>
      </c>
      <c r="Q45" s="78">
        <v>7.2</v>
      </c>
      <c r="R45" s="78">
        <v>7.2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208.84919999999997</v>
      </c>
      <c r="C46" s="26">
        <f t="shared" si="15"/>
        <v>202.18379999999999</v>
      </c>
      <c r="D46" s="26">
        <f t="shared" si="15"/>
        <v>204.08819999999997</v>
      </c>
      <c r="E46" s="26">
        <f t="shared" si="15"/>
        <v>60.62339999999999</v>
      </c>
      <c r="F46" s="26">
        <f t="shared" si="15"/>
        <v>209.16659999999996</v>
      </c>
      <c r="G46" s="26">
        <f t="shared" si="15"/>
        <v>205.67519999999999</v>
      </c>
      <c r="H46" s="26">
        <f t="shared" si="15"/>
        <v>0</v>
      </c>
      <c r="I46" s="26">
        <f t="shared" si="15"/>
        <v>0</v>
      </c>
      <c r="J46" s="99">
        <f t="shared" si="13"/>
        <v>1090.5863999999997</v>
      </c>
      <c r="L46" s="76" t="s">
        <v>10</v>
      </c>
      <c r="M46" s="79">
        <f t="shared" ref="M46:R46" si="16">SUM(M39:M45)</f>
        <v>51.9</v>
      </c>
      <c r="N46" s="26">
        <f t="shared" si="16"/>
        <v>50.8</v>
      </c>
      <c r="O46" s="26">
        <f t="shared" si="16"/>
        <v>49</v>
      </c>
      <c r="P46" s="26">
        <f t="shared" si="16"/>
        <v>14.8</v>
      </c>
      <c r="Q46" s="26">
        <f t="shared" si="16"/>
        <v>50.600000000000009</v>
      </c>
      <c r="R46" s="26">
        <f t="shared" si="16"/>
        <v>49.7</v>
      </c>
      <c r="S46" s="99">
        <f t="shared" si="14"/>
        <v>266.8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45.342857142857127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131.8833415719229</v>
      </c>
      <c r="T47" s="62"/>
    </row>
    <row r="48" spans="1:30" ht="33.75" customHeight="1" x14ac:dyDescent="0.25">
      <c r="A48" s="92" t="s">
        <v>20</v>
      </c>
      <c r="B48" s="81">
        <v>658</v>
      </c>
      <c r="C48" s="33">
        <v>637</v>
      </c>
      <c r="D48" s="33">
        <v>643</v>
      </c>
      <c r="E48" s="33">
        <v>191</v>
      </c>
      <c r="F48" s="33">
        <v>659</v>
      </c>
      <c r="G48" s="33">
        <v>648</v>
      </c>
      <c r="H48" s="33"/>
      <c r="I48" s="33"/>
      <c r="J48" s="101">
        <f>SUM(B48:I48)</f>
        <v>3436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16</v>
      </c>
      <c r="Q48" s="64">
        <v>55</v>
      </c>
      <c r="R48" s="64">
        <v>54</v>
      </c>
      <c r="S48" s="110">
        <f>SUM(M48:R48)</f>
        <v>289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104.42459999999998</v>
      </c>
      <c r="C49" s="37">
        <f t="shared" si="17"/>
        <v>101.0919</v>
      </c>
      <c r="D49" s="37">
        <f t="shared" si="17"/>
        <v>102.04409999999999</v>
      </c>
      <c r="E49" s="37">
        <f t="shared" si="17"/>
        <v>30.311699999999995</v>
      </c>
      <c r="F49" s="37">
        <f t="shared" si="17"/>
        <v>104.58329999999998</v>
      </c>
      <c r="G49" s="37">
        <f t="shared" si="17"/>
        <v>102.83759999999999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45.342857142857135</v>
      </c>
      <c r="L49" s="93" t="s">
        <v>21</v>
      </c>
      <c r="M49" s="82">
        <f>((M48*M47)*7/1000-M39-M40-M41)/4</f>
        <v>7.4350000000000005</v>
      </c>
      <c r="N49" s="37">
        <f t="shared" ref="N49:R49" si="19">((N48*N47)*7/1000-N39-N40-N41)/4</f>
        <v>7.3049999999999988</v>
      </c>
      <c r="O49" s="37">
        <f t="shared" si="19"/>
        <v>6.9930000000000003</v>
      </c>
      <c r="P49" s="37">
        <f t="shared" si="19"/>
        <v>2.1350000000000002</v>
      </c>
      <c r="Q49" s="37">
        <f t="shared" si="19"/>
        <v>7.1818749999999998</v>
      </c>
      <c r="R49" s="37">
        <f t="shared" si="19"/>
        <v>7.1267499999999995</v>
      </c>
      <c r="S49" s="111">
        <f>((S46*1000)/S48)/7</f>
        <v>131.8833415719229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730.97219999999993</v>
      </c>
      <c r="C50" s="41">
        <f t="shared" si="20"/>
        <v>707.64329999999995</v>
      </c>
      <c r="D50" s="41">
        <f t="shared" si="20"/>
        <v>714.30869999999993</v>
      </c>
      <c r="E50" s="41">
        <f t="shared" si="20"/>
        <v>212.18189999999996</v>
      </c>
      <c r="F50" s="41">
        <f t="shared" si="20"/>
        <v>732.08309999999983</v>
      </c>
      <c r="G50" s="41">
        <f t="shared" si="20"/>
        <v>719.86320000000001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51.94</v>
      </c>
      <c r="N50" s="41">
        <f t="shared" si="21"/>
        <v>50.82</v>
      </c>
      <c r="O50" s="41">
        <f t="shared" si="21"/>
        <v>48.972000000000001</v>
      </c>
      <c r="P50" s="41">
        <f t="shared" si="21"/>
        <v>14.84</v>
      </c>
      <c r="Q50" s="41">
        <f t="shared" si="21"/>
        <v>50.627499999999998</v>
      </c>
      <c r="R50" s="41">
        <f t="shared" si="21"/>
        <v>49.707000000000001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45.342857142857135</v>
      </c>
      <c r="C51" s="46">
        <f t="shared" si="22"/>
        <v>45.342857142857135</v>
      </c>
      <c r="D51" s="46">
        <f t="shared" si="22"/>
        <v>45.342857142857135</v>
      </c>
      <c r="E51" s="46">
        <f t="shared" si="22"/>
        <v>45.342857142857135</v>
      </c>
      <c r="F51" s="46">
        <f t="shared" si="22"/>
        <v>45.342857142857135</v>
      </c>
      <c r="G51" s="46">
        <f t="shared" si="22"/>
        <v>45.342857142857135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132.39795918367344</v>
      </c>
      <c r="N51" s="46">
        <f t="shared" si="23"/>
        <v>131.94805194805195</v>
      </c>
      <c r="O51" s="46">
        <f t="shared" si="23"/>
        <v>132.0754716981132</v>
      </c>
      <c r="P51" s="46">
        <f t="shared" si="23"/>
        <v>132.14285714285714</v>
      </c>
      <c r="Q51" s="46">
        <f t="shared" si="23"/>
        <v>131.42857142857144</v>
      </c>
      <c r="R51" s="46">
        <f t="shared" si="23"/>
        <v>131.48148148148147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6" t="s">
        <v>8</v>
      </c>
      <c r="C55" s="447"/>
      <c r="D55" s="447"/>
      <c r="E55" s="447"/>
      <c r="F55" s="447"/>
      <c r="G55" s="448"/>
      <c r="H55" s="446" t="s">
        <v>51</v>
      </c>
      <c r="I55" s="447"/>
      <c r="J55" s="447"/>
      <c r="K55" s="447"/>
      <c r="L55" s="447"/>
      <c r="M55" s="448"/>
      <c r="N55" s="447" t="s">
        <v>50</v>
      </c>
      <c r="O55" s="447"/>
      <c r="P55" s="447"/>
      <c r="Q55" s="447"/>
      <c r="R55" s="447"/>
      <c r="S55" s="44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8.6999999999999993</v>
      </c>
      <c r="M58" s="78">
        <v>8.6999999999999993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139.20000000000005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8.6999999999999993</v>
      </c>
      <c r="M59" s="78">
        <v>8.6999999999999993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139.20000000000005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8.6999999999999993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8.6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8.6999999999999993</v>
      </c>
      <c r="T60" s="24">
        <f t="shared" si="24"/>
        <v>138.5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9</v>
      </c>
      <c r="C61" s="78">
        <v>9</v>
      </c>
      <c r="D61" s="78">
        <v>8.9</v>
      </c>
      <c r="E61" s="78">
        <v>2.2000000000000002</v>
      </c>
      <c r="F61" s="78">
        <v>8.9</v>
      </c>
      <c r="G61" s="78">
        <v>8.9</v>
      </c>
      <c r="H61" s="21">
        <v>8.6999999999999993</v>
      </c>
      <c r="I61" s="78">
        <v>8.9</v>
      </c>
      <c r="J61" s="78">
        <v>8.8000000000000007</v>
      </c>
      <c r="K61" s="78">
        <v>2.2000000000000002</v>
      </c>
      <c r="L61" s="78">
        <v>8.8000000000000007</v>
      </c>
      <c r="M61" s="78">
        <v>8.6</v>
      </c>
      <c r="N61" s="21">
        <v>9</v>
      </c>
      <c r="O61" s="78">
        <v>9</v>
      </c>
      <c r="P61" s="78">
        <v>8.9</v>
      </c>
      <c r="Q61" s="78">
        <v>2.2000000000000002</v>
      </c>
      <c r="R61" s="78">
        <v>8.8000000000000007</v>
      </c>
      <c r="S61" s="182">
        <v>8.9</v>
      </c>
      <c r="T61" s="24">
        <f t="shared" si="24"/>
        <v>139.70000000000002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9</v>
      </c>
      <c r="C62" s="78">
        <v>9.1</v>
      </c>
      <c r="D62" s="78">
        <v>9</v>
      </c>
      <c r="E62" s="78">
        <v>2.2000000000000002</v>
      </c>
      <c r="F62" s="78">
        <v>9</v>
      </c>
      <c r="G62" s="78">
        <v>8.9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8.8000000000000007</v>
      </c>
      <c r="M62" s="78">
        <v>8.6999999999999993</v>
      </c>
      <c r="N62" s="21">
        <v>9.1</v>
      </c>
      <c r="O62" s="78">
        <v>9.1</v>
      </c>
      <c r="P62" s="78">
        <v>8.9</v>
      </c>
      <c r="Q62" s="78">
        <v>2.2000000000000002</v>
      </c>
      <c r="R62" s="78">
        <v>8.8000000000000007</v>
      </c>
      <c r="S62" s="182">
        <v>8.9</v>
      </c>
      <c r="T62" s="24">
        <f t="shared" si="24"/>
        <v>140.4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9.1</v>
      </c>
      <c r="D63" s="78">
        <v>9</v>
      </c>
      <c r="E63" s="78">
        <v>2.2000000000000002</v>
      </c>
      <c r="F63" s="78">
        <v>9</v>
      </c>
      <c r="G63" s="78">
        <v>8.9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8.8000000000000007</v>
      </c>
      <c r="M63" s="78">
        <v>8.6999999999999993</v>
      </c>
      <c r="N63" s="21">
        <v>9.1</v>
      </c>
      <c r="O63" s="78">
        <v>9.1</v>
      </c>
      <c r="P63" s="78">
        <v>9</v>
      </c>
      <c r="Q63" s="78">
        <v>2.2000000000000002</v>
      </c>
      <c r="R63" s="78">
        <v>8.8000000000000007</v>
      </c>
      <c r="S63" s="182">
        <v>8.9</v>
      </c>
      <c r="T63" s="24">
        <f t="shared" si="24"/>
        <v>140.5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9.1</v>
      </c>
      <c r="C64" s="78">
        <v>9.1</v>
      </c>
      <c r="D64" s="78">
        <v>9</v>
      </c>
      <c r="E64" s="78">
        <v>2.2999999999999998</v>
      </c>
      <c r="F64" s="78">
        <v>9</v>
      </c>
      <c r="G64" s="78">
        <v>8.9</v>
      </c>
      <c r="H64" s="21">
        <v>8.8000000000000007</v>
      </c>
      <c r="I64" s="78">
        <v>9</v>
      </c>
      <c r="J64" s="78">
        <v>8.8000000000000007</v>
      </c>
      <c r="K64" s="78">
        <v>2.2000000000000002</v>
      </c>
      <c r="L64" s="78">
        <v>8.9</v>
      </c>
      <c r="M64" s="78">
        <v>8.6999999999999993</v>
      </c>
      <c r="N64" s="21">
        <v>9.1</v>
      </c>
      <c r="O64" s="78">
        <v>9.1</v>
      </c>
      <c r="P64" s="78">
        <v>9</v>
      </c>
      <c r="Q64" s="78">
        <v>2.2000000000000002</v>
      </c>
      <c r="R64" s="78">
        <v>8.8000000000000007</v>
      </c>
      <c r="S64" s="182">
        <v>8.9</v>
      </c>
      <c r="T64" s="24">
        <f t="shared" si="24"/>
        <v>140.9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62.800000000000004</v>
      </c>
      <c r="C65" s="79">
        <f t="shared" ref="C65:R65" si="25">SUM(C58:C64)</f>
        <v>63.000000000000007</v>
      </c>
      <c r="D65" s="79">
        <f t="shared" si="25"/>
        <v>62.5</v>
      </c>
      <c r="E65" s="79">
        <f t="shared" si="25"/>
        <v>15.5</v>
      </c>
      <c r="F65" s="79">
        <f t="shared" si="25"/>
        <v>62.5</v>
      </c>
      <c r="G65" s="183">
        <f t="shared" si="25"/>
        <v>61.9</v>
      </c>
      <c r="H65" s="25">
        <f t="shared" si="25"/>
        <v>61.399999999999991</v>
      </c>
      <c r="I65" s="79">
        <f t="shared" si="25"/>
        <v>62.3</v>
      </c>
      <c r="J65" s="79">
        <f t="shared" si="25"/>
        <v>61.599999999999994</v>
      </c>
      <c r="K65" s="79">
        <f t="shared" si="25"/>
        <v>15.399999999999999</v>
      </c>
      <c r="L65" s="79">
        <f t="shared" si="25"/>
        <v>61.4</v>
      </c>
      <c r="M65" s="183">
        <f t="shared" si="25"/>
        <v>60.7</v>
      </c>
      <c r="N65" s="25">
        <f t="shared" si="25"/>
        <v>63.000000000000007</v>
      </c>
      <c r="O65" s="79">
        <f t="shared" si="25"/>
        <v>63.000000000000007</v>
      </c>
      <c r="P65" s="79">
        <f t="shared" si="25"/>
        <v>62.5</v>
      </c>
      <c r="Q65" s="79">
        <f t="shared" si="25"/>
        <v>15.399999999999999</v>
      </c>
      <c r="R65" s="79">
        <f t="shared" si="25"/>
        <v>61.599999999999994</v>
      </c>
      <c r="S65" s="27">
        <f>SUM(S58:S64)</f>
        <v>61.9</v>
      </c>
      <c r="T65" s="24">
        <f t="shared" si="24"/>
        <v>978.4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138</v>
      </c>
      <c r="C66" s="80">
        <v>138.5</v>
      </c>
      <c r="D66" s="80">
        <v>137.5</v>
      </c>
      <c r="E66" s="80">
        <v>138.5</v>
      </c>
      <c r="F66" s="80">
        <v>137.5</v>
      </c>
      <c r="G66" s="184">
        <v>136</v>
      </c>
      <c r="H66" s="28">
        <v>137</v>
      </c>
      <c r="I66" s="80">
        <v>137</v>
      </c>
      <c r="J66" s="80">
        <v>135.5</v>
      </c>
      <c r="K66" s="80">
        <v>137.5</v>
      </c>
      <c r="L66" s="80">
        <v>135</v>
      </c>
      <c r="M66" s="184">
        <v>135.5</v>
      </c>
      <c r="N66" s="28">
        <v>138.5</v>
      </c>
      <c r="O66" s="80">
        <v>138.5</v>
      </c>
      <c r="P66" s="80">
        <v>137.5</v>
      </c>
      <c r="Q66" s="80">
        <v>138</v>
      </c>
      <c r="R66" s="80">
        <v>135.5</v>
      </c>
      <c r="S66" s="30">
        <v>136</v>
      </c>
      <c r="T66" s="303">
        <f>+((T65/T67)/7)*1000</f>
        <v>136.89659997201622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64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((B67*B66)*7/1000-B58-B59-B60)/4</f>
        <v>9.0225000000000009</v>
      </c>
      <c r="C68" s="82">
        <f t="shared" si="26"/>
        <v>9.0793750000000006</v>
      </c>
      <c r="D68" s="82">
        <f t="shared" si="26"/>
        <v>8.9906250000000014</v>
      </c>
      <c r="E68" s="82">
        <f t="shared" si="26"/>
        <v>2.2280000000000006</v>
      </c>
      <c r="F68" s="82">
        <f t="shared" si="26"/>
        <v>8.9906250000000014</v>
      </c>
      <c r="G68" s="186">
        <f t="shared" si="26"/>
        <v>8.8949999999999996</v>
      </c>
      <c r="H68" s="36">
        <f t="shared" si="26"/>
        <v>8.7689999999999984</v>
      </c>
      <c r="I68" s="82">
        <f t="shared" si="26"/>
        <v>8.9337499999999999</v>
      </c>
      <c r="J68" s="82">
        <f t="shared" si="26"/>
        <v>8.813125000000003</v>
      </c>
      <c r="K68" s="82">
        <f t="shared" si="26"/>
        <v>2.2000000000000002</v>
      </c>
      <c r="L68" s="82">
        <f t="shared" si="26"/>
        <v>8.8312499999999972</v>
      </c>
      <c r="M68" s="186">
        <f t="shared" si="26"/>
        <v>8.6760000000000002</v>
      </c>
      <c r="N68" s="36">
        <f t="shared" si="26"/>
        <v>9.0793750000000006</v>
      </c>
      <c r="O68" s="82">
        <f t="shared" si="26"/>
        <v>9.0793750000000006</v>
      </c>
      <c r="P68" s="82">
        <f t="shared" si="26"/>
        <v>8.9656250000000011</v>
      </c>
      <c r="Q68" s="82">
        <f t="shared" si="26"/>
        <v>2.2140000000000004</v>
      </c>
      <c r="R68" s="82">
        <f t="shared" si="26"/>
        <v>8.813125000000003</v>
      </c>
      <c r="S68" s="38">
        <f t="shared" si="26"/>
        <v>8.8949999999999996</v>
      </c>
      <c r="T68" s="305">
        <f>((T65*1000)/T67)/7</f>
        <v>136.89659997201622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62.79</v>
      </c>
      <c r="C69" s="83">
        <f t="shared" ref="C69:R69" si="27">((C67*C66)*7)/1000</f>
        <v>63.017499999999998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306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6">
        <f t="shared" si="27"/>
        <v>60.704000000000001</v>
      </c>
      <c r="N69" s="40">
        <f t="shared" si="27"/>
        <v>63.017499999999998</v>
      </c>
      <c r="O69" s="83">
        <f t="shared" si="27"/>
        <v>63.017499999999998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138.02197802197804</v>
      </c>
      <c r="C70" s="84">
        <f t="shared" ref="C70:R70" si="28">+(C65/C67)/7*1000</f>
        <v>138.46153846153848</v>
      </c>
      <c r="D70" s="84">
        <f t="shared" si="28"/>
        <v>137.36263736263737</v>
      </c>
      <c r="E70" s="84">
        <f t="shared" si="28"/>
        <v>138.39285714285714</v>
      </c>
      <c r="F70" s="84">
        <f t="shared" si="28"/>
        <v>137.36263736263737</v>
      </c>
      <c r="G70" s="188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134.94505494505495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138.46153846153848</v>
      </c>
      <c r="P70" s="84">
        <f t="shared" si="28"/>
        <v>137.36263736263737</v>
      </c>
      <c r="Q70" s="84">
        <f t="shared" si="28"/>
        <v>137.49999999999997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"/>
  <sheetViews>
    <sheetView showGridLines="0" tabSelected="1" view="pageBreakPreview" topLeftCell="A28" zoomScale="60" zoomScaleNormal="70" workbookViewId="0">
      <selection activeCell="A41" sqref="A41:XFD41"/>
    </sheetView>
  </sheetViews>
  <sheetFormatPr baseColWidth="10" defaultColWidth="11.42578125" defaultRowHeight="21" x14ac:dyDescent="0.25"/>
  <cols>
    <col min="1" max="1" width="41.85546875" style="202" bestFit="1" customWidth="1"/>
    <col min="2" max="5" width="10.28515625" style="202" customWidth="1"/>
    <col min="6" max="6" width="10.85546875" style="202" customWidth="1"/>
    <col min="7" max="8" width="14.5703125" style="202" customWidth="1"/>
    <col min="9" max="9" width="19.85546875" style="202" bestFit="1" customWidth="1"/>
    <col min="10" max="10" width="11.5703125" style="202" customWidth="1"/>
    <col min="11" max="16" width="10.42578125" style="202" customWidth="1"/>
    <col min="17" max="17" width="12" style="202" bestFit="1" customWidth="1"/>
    <col min="18" max="19" width="10.140625" style="202" customWidth="1"/>
    <col min="20" max="20" width="12.5703125" style="202" bestFit="1" customWidth="1"/>
    <col min="21" max="21" width="10.85546875" style="202" customWidth="1"/>
    <col min="22" max="22" width="11" style="202" customWidth="1"/>
    <col min="23" max="16384" width="11.42578125" style="202"/>
  </cols>
  <sheetData>
    <row r="1" spans="1:26" ht="26.25" customHeight="1" x14ac:dyDescent="0.25">
      <c r="A1" s="459"/>
      <c r="B1" s="462" t="s">
        <v>29</v>
      </c>
      <c r="C1" s="462"/>
      <c r="D1" s="462"/>
      <c r="E1" s="462"/>
      <c r="F1" s="462"/>
      <c r="G1" s="462"/>
      <c r="H1" s="462"/>
      <c r="I1" s="462"/>
      <c r="J1" s="462"/>
      <c r="K1" s="462"/>
      <c r="L1" s="463"/>
      <c r="M1" s="464" t="s">
        <v>30</v>
      </c>
      <c r="N1" s="464"/>
      <c r="O1" s="464"/>
      <c r="P1" s="464"/>
      <c r="Q1" s="201"/>
      <c r="R1" s="455"/>
      <c r="S1" s="455"/>
      <c r="T1" s="455"/>
      <c r="U1" s="455"/>
      <c r="V1" s="456"/>
      <c r="W1" s="201"/>
      <c r="X1" s="201"/>
      <c r="Y1" s="203"/>
      <c r="Z1" s="203"/>
    </row>
    <row r="2" spans="1:26" ht="26.25" customHeight="1" x14ac:dyDescent="0.25">
      <c r="A2" s="460"/>
      <c r="B2" s="465" t="s">
        <v>31</v>
      </c>
      <c r="C2" s="465"/>
      <c r="D2" s="465"/>
      <c r="E2" s="465"/>
      <c r="F2" s="465"/>
      <c r="G2" s="465"/>
      <c r="H2" s="465"/>
      <c r="I2" s="465"/>
      <c r="J2" s="465"/>
      <c r="K2" s="465"/>
      <c r="L2" s="466"/>
      <c r="M2" s="468" t="s">
        <v>32</v>
      </c>
      <c r="N2" s="468"/>
      <c r="O2" s="468"/>
      <c r="P2" s="468"/>
      <c r="Q2" s="203"/>
      <c r="R2" s="457"/>
      <c r="S2" s="457"/>
      <c r="T2" s="457"/>
      <c r="U2" s="457"/>
      <c r="V2" s="458"/>
      <c r="W2" s="203"/>
      <c r="X2" s="203"/>
      <c r="Y2" s="203"/>
      <c r="Z2" s="203"/>
    </row>
    <row r="3" spans="1:26" ht="26.25" customHeight="1" x14ac:dyDescent="0.25">
      <c r="A3" s="461"/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67"/>
      <c r="M3" s="468" t="s">
        <v>33</v>
      </c>
      <c r="N3" s="468"/>
      <c r="O3" s="468"/>
      <c r="P3" s="468"/>
      <c r="Q3" s="204"/>
      <c r="R3" s="457"/>
      <c r="S3" s="457"/>
      <c r="T3" s="457"/>
      <c r="U3" s="457"/>
      <c r="V3" s="458"/>
      <c r="W3" s="204"/>
      <c r="X3" s="204"/>
      <c r="Y3" s="204"/>
      <c r="Z3" s="203"/>
    </row>
    <row r="4" spans="1:26" ht="26.25" customHeight="1" x14ac:dyDescent="0.25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3"/>
      <c r="R4" s="457"/>
      <c r="S4" s="457"/>
      <c r="T4" s="457"/>
      <c r="U4" s="457"/>
      <c r="V4" s="458"/>
      <c r="W4" s="203"/>
      <c r="X4" s="203"/>
      <c r="Y4" s="203"/>
      <c r="Z4" s="203"/>
    </row>
    <row r="5" spans="1:26" s="63" customFormat="1" ht="26.25" customHeight="1" x14ac:dyDescent="0.25">
      <c r="A5" s="207" t="s">
        <v>34</v>
      </c>
      <c r="B5" s="451">
        <v>3</v>
      </c>
      <c r="C5" s="451"/>
      <c r="D5" s="208"/>
      <c r="E5" s="208"/>
      <c r="F5" s="208" t="s">
        <v>35</v>
      </c>
      <c r="G5" s="452" t="s">
        <v>65</v>
      </c>
      <c r="H5" s="452"/>
      <c r="I5" s="209"/>
      <c r="J5" s="208" t="s">
        <v>36</v>
      </c>
      <c r="K5" s="451">
        <v>33</v>
      </c>
      <c r="L5" s="451"/>
      <c r="M5" s="210"/>
      <c r="N5" s="210"/>
      <c r="O5" s="210"/>
      <c r="P5" s="210"/>
      <c r="Q5" s="210"/>
      <c r="R5" s="457"/>
      <c r="S5" s="457"/>
      <c r="T5" s="457"/>
      <c r="U5" s="457"/>
      <c r="V5" s="458"/>
      <c r="W5" s="210"/>
      <c r="X5" s="210"/>
      <c r="Y5" s="210"/>
      <c r="Z5" s="210"/>
    </row>
    <row r="6" spans="1:26" s="63" customFormat="1" ht="26.25" customHeight="1" x14ac:dyDescent="0.25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10"/>
      <c r="R6" s="457"/>
      <c r="S6" s="457"/>
      <c r="T6" s="457"/>
      <c r="U6" s="457"/>
      <c r="V6" s="458"/>
      <c r="W6" s="210"/>
      <c r="X6" s="210"/>
      <c r="Y6" s="210"/>
      <c r="Z6" s="210"/>
    </row>
    <row r="7" spans="1:26" s="63" customFormat="1" ht="26.25" customHeight="1" x14ac:dyDescent="0.25">
      <c r="A7" s="207" t="s">
        <v>37</v>
      </c>
      <c r="B7" s="453" t="s">
        <v>2</v>
      </c>
      <c r="C7" s="453"/>
      <c r="D7" s="211"/>
      <c r="E7" s="211"/>
      <c r="F7" s="208" t="s">
        <v>38</v>
      </c>
      <c r="G7" s="452" t="s">
        <v>143</v>
      </c>
      <c r="H7" s="452"/>
      <c r="I7" s="212"/>
      <c r="J7" s="208" t="s">
        <v>39</v>
      </c>
      <c r="K7" s="210"/>
      <c r="L7" s="451" t="s">
        <v>139</v>
      </c>
      <c r="M7" s="451"/>
      <c r="N7" s="451"/>
      <c r="O7" s="451"/>
      <c r="P7" s="213"/>
      <c r="Q7" s="210"/>
      <c r="R7" s="457"/>
      <c r="S7" s="457"/>
      <c r="T7" s="457"/>
      <c r="U7" s="457"/>
      <c r="V7" s="458"/>
      <c r="W7" s="210"/>
      <c r="X7" s="210"/>
      <c r="Y7" s="210"/>
      <c r="Z7" s="210"/>
    </row>
    <row r="8" spans="1:26" s="63" customFormat="1" ht="26.25" customHeight="1" thickBot="1" x14ac:dyDescent="0.3">
      <c r="A8" s="207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10"/>
      <c r="R8" s="457"/>
      <c r="S8" s="457"/>
      <c r="T8" s="457"/>
      <c r="U8" s="457"/>
      <c r="V8" s="458"/>
      <c r="W8" s="210"/>
      <c r="X8" s="210"/>
      <c r="Y8" s="210"/>
      <c r="Z8" s="210"/>
    </row>
    <row r="9" spans="1:26" s="63" customFormat="1" ht="26.25" customHeight="1" thickBot="1" x14ac:dyDescent="0.3">
      <c r="A9" s="214" t="s">
        <v>40</v>
      </c>
      <c r="B9" s="449" t="s">
        <v>8</v>
      </c>
      <c r="C9" s="450"/>
      <c r="D9" s="450"/>
      <c r="E9" s="450"/>
      <c r="F9" s="450"/>
      <c r="G9" s="454"/>
      <c r="H9" s="449" t="s">
        <v>51</v>
      </c>
      <c r="I9" s="450"/>
      <c r="J9" s="450"/>
      <c r="K9" s="450"/>
      <c r="L9" s="450"/>
      <c r="M9" s="454"/>
      <c r="N9" s="449" t="s">
        <v>50</v>
      </c>
      <c r="O9" s="450"/>
      <c r="P9" s="450"/>
      <c r="Q9" s="450"/>
      <c r="R9" s="450"/>
      <c r="S9" s="450"/>
      <c r="T9" s="215"/>
      <c r="U9" s="247"/>
      <c r="V9" s="390"/>
      <c r="W9" s="210"/>
      <c r="X9" s="210"/>
    </row>
    <row r="10" spans="1:26" ht="26.25" customHeight="1" x14ac:dyDescent="0.25">
      <c r="A10" s="117" t="s">
        <v>41</v>
      </c>
      <c r="B10" s="216">
        <v>1</v>
      </c>
      <c r="C10" s="216">
        <v>2</v>
      </c>
      <c r="D10" s="216">
        <v>3</v>
      </c>
      <c r="E10" s="216">
        <v>4</v>
      </c>
      <c r="F10" s="216">
        <v>5</v>
      </c>
      <c r="G10" s="216">
        <v>6</v>
      </c>
      <c r="H10" s="217">
        <v>1</v>
      </c>
      <c r="I10" s="216">
        <v>2</v>
      </c>
      <c r="J10" s="216">
        <v>3</v>
      </c>
      <c r="K10" s="216">
        <v>4</v>
      </c>
      <c r="L10" s="218">
        <v>5</v>
      </c>
      <c r="M10" s="218">
        <v>6</v>
      </c>
      <c r="N10" s="269">
        <v>1</v>
      </c>
      <c r="O10" s="220">
        <v>2</v>
      </c>
      <c r="P10" s="218">
        <v>3</v>
      </c>
      <c r="Q10" s="218">
        <v>4</v>
      </c>
      <c r="R10" s="218">
        <v>5</v>
      </c>
      <c r="S10" s="219">
        <v>6</v>
      </c>
      <c r="T10" s="221" t="s">
        <v>10</v>
      </c>
      <c r="U10" s="203"/>
      <c r="V10" s="390"/>
      <c r="W10" s="203"/>
      <c r="X10" s="203"/>
    </row>
    <row r="11" spans="1:26" ht="26.25" customHeight="1" x14ac:dyDescent="0.25">
      <c r="A11" s="88" t="s">
        <v>42</v>
      </c>
      <c r="B11" s="222">
        <v>121.41289999999999</v>
      </c>
      <c r="C11" s="222">
        <v>120.93406000000002</v>
      </c>
      <c r="D11" s="222">
        <v>122.54759999999999</v>
      </c>
      <c r="E11" s="222">
        <v>33.716799999999999</v>
      </c>
      <c r="F11" s="222">
        <v>122.39305000000003</v>
      </c>
      <c r="G11" s="222">
        <v>122.71727000000003</v>
      </c>
      <c r="H11" s="223">
        <v>121.25828000000003</v>
      </c>
      <c r="I11" s="222">
        <v>121.42039000000003</v>
      </c>
      <c r="J11" s="222">
        <v>121.42039000000003</v>
      </c>
      <c r="K11" s="222">
        <v>32.908330000000007</v>
      </c>
      <c r="L11" s="224">
        <v>122.71727000000003</v>
      </c>
      <c r="M11" s="224">
        <v>122.39305000000003</v>
      </c>
      <c r="N11" s="270">
        <v>122.39305000000003</v>
      </c>
      <c r="O11" s="226">
        <v>122.39305000000003</v>
      </c>
      <c r="P11" s="224">
        <v>122.23094000000003</v>
      </c>
      <c r="Q11" s="224">
        <v>34.043100000000003</v>
      </c>
      <c r="R11" s="224">
        <v>121.90672000000004</v>
      </c>
      <c r="S11" s="225">
        <v>122.06883000000003</v>
      </c>
      <c r="T11" s="227">
        <f t="shared" ref="T11:T17" si="0">SUM(B11:S11)</f>
        <v>1930.8750800000007</v>
      </c>
      <c r="U11" s="203"/>
      <c r="V11" s="390"/>
      <c r="W11" s="203"/>
      <c r="X11" s="203"/>
    </row>
    <row r="12" spans="1:26" ht="26.25" customHeight="1" x14ac:dyDescent="0.25">
      <c r="A12" s="88" t="s">
        <v>43</v>
      </c>
      <c r="B12" s="222">
        <v>121.41289999999999</v>
      </c>
      <c r="C12" s="222">
        <v>120.93406000000002</v>
      </c>
      <c r="D12" s="222">
        <v>122.54759999999999</v>
      </c>
      <c r="E12" s="222">
        <v>33.716799999999999</v>
      </c>
      <c r="F12" s="222">
        <v>122.39305000000003</v>
      </c>
      <c r="G12" s="222">
        <v>122.71727000000003</v>
      </c>
      <c r="H12" s="223">
        <v>121.25828000000003</v>
      </c>
      <c r="I12" s="222">
        <v>121.42039000000003</v>
      </c>
      <c r="J12" s="222">
        <v>121.42039000000003</v>
      </c>
      <c r="K12" s="222">
        <v>32.908330000000007</v>
      </c>
      <c r="L12" s="224">
        <v>122.71727000000003</v>
      </c>
      <c r="M12" s="224">
        <v>122.39305000000003</v>
      </c>
      <c r="N12" s="270">
        <v>122.39305000000003</v>
      </c>
      <c r="O12" s="226">
        <v>122.39305000000003</v>
      </c>
      <c r="P12" s="224">
        <v>122.23094000000003</v>
      </c>
      <c r="Q12" s="224">
        <v>34.043100000000003</v>
      </c>
      <c r="R12" s="224">
        <v>121.90672000000004</v>
      </c>
      <c r="S12" s="225">
        <v>122.06883000000003</v>
      </c>
      <c r="T12" s="227">
        <f t="shared" si="0"/>
        <v>1930.8750800000007</v>
      </c>
      <c r="U12" s="203"/>
      <c r="V12" s="390"/>
      <c r="W12" s="203"/>
      <c r="X12" s="203"/>
    </row>
    <row r="13" spans="1:26" ht="26.25" customHeight="1" x14ac:dyDescent="0.25">
      <c r="A13" s="88" t="s">
        <v>44</v>
      </c>
      <c r="B13" s="222">
        <v>120.73207999999997</v>
      </c>
      <c r="C13" s="222">
        <v>120.707106</v>
      </c>
      <c r="D13" s="222">
        <v>122.32066</v>
      </c>
      <c r="E13" s="222">
        <v>33.489859999999993</v>
      </c>
      <c r="F13" s="222">
        <v>122.39305000000004</v>
      </c>
      <c r="G13" s="222">
        <v>122.71727000000006</v>
      </c>
      <c r="H13" s="223">
        <v>121.03132600000004</v>
      </c>
      <c r="I13" s="222">
        <v>120.51257400000001</v>
      </c>
      <c r="J13" s="222">
        <v>121.19343600000005</v>
      </c>
      <c r="K13" s="222">
        <v>32.000514000000003</v>
      </c>
      <c r="L13" s="224">
        <v>122.49031600000005</v>
      </c>
      <c r="M13" s="224">
        <v>122.39305000000004</v>
      </c>
      <c r="N13" s="270">
        <v>121.48523400000003</v>
      </c>
      <c r="O13" s="226">
        <v>122.16609600000004</v>
      </c>
      <c r="P13" s="224">
        <v>122.00398600000003</v>
      </c>
      <c r="Q13" s="224">
        <v>33.589192000000011</v>
      </c>
      <c r="R13" s="224">
        <v>121.67976600000001</v>
      </c>
      <c r="S13" s="225">
        <v>122.06883000000002</v>
      </c>
      <c r="T13" s="227">
        <f t="shared" si="0"/>
        <v>1924.9743460000002</v>
      </c>
      <c r="U13" s="203"/>
      <c r="V13" s="390"/>
      <c r="W13" s="203"/>
      <c r="X13" s="203"/>
    </row>
    <row r="14" spans="1:26" ht="26.25" customHeight="1" x14ac:dyDescent="0.25">
      <c r="A14" s="88" t="s">
        <v>45</v>
      </c>
      <c r="B14" s="222">
        <v>120.73207999999997</v>
      </c>
      <c r="C14" s="222">
        <v>120.707106</v>
      </c>
      <c r="D14" s="222">
        <v>122.32066</v>
      </c>
      <c r="E14" s="222">
        <v>33.489859999999993</v>
      </c>
      <c r="F14" s="222">
        <v>122.39305000000004</v>
      </c>
      <c r="G14" s="222">
        <v>122.71727000000006</v>
      </c>
      <c r="H14" s="223">
        <v>121.03132600000004</v>
      </c>
      <c r="I14" s="222">
        <v>120.51257400000001</v>
      </c>
      <c r="J14" s="222">
        <v>121.19343600000005</v>
      </c>
      <c r="K14" s="222">
        <v>32.000514000000003</v>
      </c>
      <c r="L14" s="224">
        <v>122.49031600000005</v>
      </c>
      <c r="M14" s="224">
        <v>122.39305000000004</v>
      </c>
      <c r="N14" s="270">
        <v>121.48523400000003</v>
      </c>
      <c r="O14" s="226">
        <v>122.16609600000004</v>
      </c>
      <c r="P14" s="224">
        <v>122.00398600000003</v>
      </c>
      <c r="Q14" s="224">
        <v>33.589192000000011</v>
      </c>
      <c r="R14" s="224">
        <v>121.67976600000001</v>
      </c>
      <c r="S14" s="225">
        <v>122.06883000000002</v>
      </c>
      <c r="T14" s="227">
        <f t="shared" si="0"/>
        <v>1924.9743460000002</v>
      </c>
      <c r="U14" s="203"/>
      <c r="V14" s="390"/>
      <c r="W14" s="203"/>
      <c r="X14" s="203"/>
    </row>
    <row r="15" spans="1:26" ht="26.25" customHeight="1" x14ac:dyDescent="0.25">
      <c r="A15" s="88" t="s">
        <v>46</v>
      </c>
      <c r="B15" s="222">
        <v>120.73207999999997</v>
      </c>
      <c r="C15" s="222">
        <v>120.707106</v>
      </c>
      <c r="D15" s="222">
        <v>122.32066</v>
      </c>
      <c r="E15" s="222">
        <v>33.489859999999993</v>
      </c>
      <c r="F15" s="222">
        <v>122.39305000000004</v>
      </c>
      <c r="G15" s="222">
        <v>122.71727000000006</v>
      </c>
      <c r="H15" s="223">
        <v>121.03132600000004</v>
      </c>
      <c r="I15" s="222">
        <v>120.51257400000001</v>
      </c>
      <c r="J15" s="222">
        <v>121.19343600000005</v>
      </c>
      <c r="K15" s="222">
        <v>32.000514000000003</v>
      </c>
      <c r="L15" s="224">
        <v>122.49031600000005</v>
      </c>
      <c r="M15" s="224">
        <v>122.39305000000004</v>
      </c>
      <c r="N15" s="270">
        <v>121.48523400000003</v>
      </c>
      <c r="O15" s="226">
        <v>122.16609600000004</v>
      </c>
      <c r="P15" s="224">
        <v>122.00398600000003</v>
      </c>
      <c r="Q15" s="224">
        <v>33.589192000000011</v>
      </c>
      <c r="R15" s="224">
        <v>121.67976600000001</v>
      </c>
      <c r="S15" s="225">
        <v>122.06883000000002</v>
      </c>
      <c r="T15" s="227">
        <f t="shared" si="0"/>
        <v>1924.9743460000002</v>
      </c>
      <c r="U15" s="203"/>
      <c r="V15" s="390"/>
      <c r="W15" s="203"/>
      <c r="X15" s="203"/>
    </row>
    <row r="16" spans="1:26" ht="26.25" customHeight="1" x14ac:dyDescent="0.25">
      <c r="A16" s="88" t="s">
        <v>47</v>
      </c>
      <c r="B16" s="222">
        <v>120.73207999999997</v>
      </c>
      <c r="C16" s="222">
        <v>120.707106</v>
      </c>
      <c r="D16" s="222">
        <v>122.32066</v>
      </c>
      <c r="E16" s="222">
        <v>33.489859999999993</v>
      </c>
      <c r="F16" s="222">
        <v>122.39305000000004</v>
      </c>
      <c r="G16" s="222">
        <v>122.71727000000006</v>
      </c>
      <c r="H16" s="223">
        <v>121.03132600000004</v>
      </c>
      <c r="I16" s="222">
        <v>120.51257400000001</v>
      </c>
      <c r="J16" s="222">
        <v>121.19343600000005</v>
      </c>
      <c r="K16" s="222">
        <v>32.000514000000003</v>
      </c>
      <c r="L16" s="224">
        <v>122.49031600000005</v>
      </c>
      <c r="M16" s="224">
        <v>122.39305000000004</v>
      </c>
      <c r="N16" s="270">
        <v>121.48523400000003</v>
      </c>
      <c r="O16" s="226">
        <v>122.16609600000004</v>
      </c>
      <c r="P16" s="224">
        <v>122.00398600000003</v>
      </c>
      <c r="Q16" s="224">
        <v>33.589192000000011</v>
      </c>
      <c r="R16" s="224">
        <v>121.67976600000001</v>
      </c>
      <c r="S16" s="225">
        <v>122.06883000000002</v>
      </c>
      <c r="T16" s="227">
        <f t="shared" si="0"/>
        <v>1924.9743460000002</v>
      </c>
      <c r="U16" s="203"/>
      <c r="V16" s="390"/>
      <c r="W16" s="203"/>
      <c r="X16" s="203"/>
    </row>
    <row r="17" spans="1:47" ht="26.25" customHeight="1" thickBot="1" x14ac:dyDescent="0.3">
      <c r="A17" s="228" t="s">
        <v>48</v>
      </c>
      <c r="B17" s="229">
        <v>120.73207999999997</v>
      </c>
      <c r="C17" s="229">
        <v>120.707106</v>
      </c>
      <c r="D17" s="229">
        <v>122.32066</v>
      </c>
      <c r="E17" s="229">
        <v>33.489859999999993</v>
      </c>
      <c r="F17" s="229">
        <v>122.39305000000004</v>
      </c>
      <c r="G17" s="229">
        <v>122.71727000000006</v>
      </c>
      <c r="H17" s="274">
        <v>121.03132600000004</v>
      </c>
      <c r="I17" s="323">
        <v>120.51257400000001</v>
      </c>
      <c r="J17" s="323">
        <v>121.19343600000005</v>
      </c>
      <c r="K17" s="323">
        <v>32.000514000000003</v>
      </c>
      <c r="L17" s="231">
        <v>122.49031600000005</v>
      </c>
      <c r="M17" s="231">
        <v>122.39305000000004</v>
      </c>
      <c r="N17" s="271">
        <v>121.48523400000003</v>
      </c>
      <c r="O17" s="233">
        <v>122.16609600000004</v>
      </c>
      <c r="P17" s="231">
        <v>122.00398600000003</v>
      </c>
      <c r="Q17" s="231">
        <v>33.589192000000011</v>
      </c>
      <c r="R17" s="231">
        <v>121.67976600000001</v>
      </c>
      <c r="S17" s="232">
        <v>122.06883000000002</v>
      </c>
      <c r="T17" s="234">
        <f t="shared" si="0"/>
        <v>1924.9743460000002</v>
      </c>
      <c r="U17" s="203"/>
      <c r="V17" s="390"/>
      <c r="W17" s="203"/>
      <c r="X17" s="203"/>
    </row>
    <row r="18" spans="1:47" ht="26.25" customHeight="1" thickBot="1" x14ac:dyDescent="0.3">
      <c r="A18" s="235" t="s">
        <v>10</v>
      </c>
      <c r="B18" s="236">
        <f t="shared" ref="B18:T18" si="1">SUM(B11:B17)</f>
        <v>846.48619999999994</v>
      </c>
      <c r="C18" s="236">
        <f t="shared" si="1"/>
        <v>845.40364999999997</v>
      </c>
      <c r="D18" s="236">
        <f t="shared" si="1"/>
        <v>856.69849999999985</v>
      </c>
      <c r="E18" s="236">
        <f t="shared" si="1"/>
        <v>234.88289999999998</v>
      </c>
      <c r="F18" s="236">
        <f t="shared" si="1"/>
        <v>856.75135000000023</v>
      </c>
      <c r="G18" s="236">
        <f t="shared" si="1"/>
        <v>859.02089000000046</v>
      </c>
      <c r="H18" s="272">
        <f t="shared" si="1"/>
        <v>847.6731900000002</v>
      </c>
      <c r="I18" s="238">
        <f t="shared" si="1"/>
        <v>845.40365000000008</v>
      </c>
      <c r="J18" s="238">
        <f t="shared" si="1"/>
        <v>848.80796000000021</v>
      </c>
      <c r="K18" s="238">
        <f t="shared" si="1"/>
        <v>225.81923000000006</v>
      </c>
      <c r="L18" s="238">
        <f t="shared" si="1"/>
        <v>857.88612000000023</v>
      </c>
      <c r="M18" s="238">
        <f t="shared" si="1"/>
        <v>856.75135000000023</v>
      </c>
      <c r="N18" s="272">
        <f t="shared" si="1"/>
        <v>852.2122700000001</v>
      </c>
      <c r="O18" s="238">
        <f t="shared" si="1"/>
        <v>855.61658000000023</v>
      </c>
      <c r="P18" s="238">
        <f t="shared" si="1"/>
        <v>854.48181000000034</v>
      </c>
      <c r="Q18" s="238">
        <f t="shared" si="1"/>
        <v>236.03216000000009</v>
      </c>
      <c r="R18" s="238">
        <f t="shared" si="1"/>
        <v>852.2122700000001</v>
      </c>
      <c r="S18" s="332">
        <f t="shared" si="1"/>
        <v>854.48181000000022</v>
      </c>
      <c r="T18" s="239">
        <f t="shared" si="1"/>
        <v>13486.621890000004</v>
      </c>
      <c r="U18" s="203"/>
      <c r="V18" s="390"/>
      <c r="W18" s="203"/>
      <c r="X18" s="203"/>
    </row>
    <row r="19" spans="1:47" s="243" customFormat="1" ht="26.25" customHeight="1" x14ac:dyDescent="0.25">
      <c r="A19" s="240"/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2"/>
      <c r="U19" s="242"/>
      <c r="V19" s="391"/>
      <c r="W19" s="242"/>
      <c r="X19" s="242"/>
      <c r="Y19" s="242"/>
      <c r="Z19" s="242"/>
    </row>
    <row r="20" spans="1:47" s="243" customFormat="1" ht="26.25" customHeight="1" thickBot="1" x14ac:dyDescent="0.3">
      <c r="A20" s="240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2"/>
      <c r="U20" s="242"/>
      <c r="V20" s="391"/>
      <c r="W20" s="242"/>
      <c r="X20" s="242"/>
      <c r="Y20" s="242"/>
      <c r="Z20" s="242"/>
    </row>
    <row r="21" spans="1:47" s="243" customFormat="1" ht="26.25" customHeight="1" thickBot="1" x14ac:dyDescent="0.3">
      <c r="A21" s="315" t="s">
        <v>49</v>
      </c>
      <c r="B21" s="449" t="s">
        <v>8</v>
      </c>
      <c r="C21" s="450"/>
      <c r="D21" s="450"/>
      <c r="E21" s="450"/>
      <c r="F21" s="450"/>
      <c r="G21" s="454"/>
      <c r="H21" s="449" t="s">
        <v>51</v>
      </c>
      <c r="I21" s="450"/>
      <c r="J21" s="450"/>
      <c r="K21" s="450"/>
      <c r="L21" s="450"/>
      <c r="M21" s="454"/>
      <c r="N21" s="450" t="s">
        <v>50</v>
      </c>
      <c r="O21" s="450"/>
      <c r="P21" s="450"/>
      <c r="Q21" s="450"/>
      <c r="R21" s="450"/>
      <c r="S21" s="454"/>
      <c r="T21" s="246"/>
      <c r="U21" s="242"/>
      <c r="V21" s="391"/>
      <c r="W21" s="242"/>
      <c r="X21" s="242"/>
      <c r="Y21" s="242"/>
      <c r="Z21" s="242"/>
    </row>
    <row r="22" spans="1:47" s="243" customFormat="1" ht="26.25" customHeight="1" x14ac:dyDescent="0.25">
      <c r="A22" s="316" t="s">
        <v>41</v>
      </c>
      <c r="B22" s="216">
        <v>1</v>
      </c>
      <c r="C22" s="216">
        <v>2</v>
      </c>
      <c r="D22" s="216">
        <v>3</v>
      </c>
      <c r="E22" s="216" t="s">
        <v>75</v>
      </c>
      <c r="F22" s="216">
        <v>5</v>
      </c>
      <c r="G22" s="317">
        <v>6</v>
      </c>
      <c r="H22" s="217">
        <v>7</v>
      </c>
      <c r="I22" s="216">
        <v>8</v>
      </c>
      <c r="J22" s="216">
        <v>9</v>
      </c>
      <c r="K22" s="216" t="s">
        <v>76</v>
      </c>
      <c r="L22" s="216">
        <v>11</v>
      </c>
      <c r="M22" s="216">
        <v>12</v>
      </c>
      <c r="N22" s="217">
        <v>13</v>
      </c>
      <c r="O22" s="218">
        <v>14</v>
      </c>
      <c r="P22" s="218">
        <v>15</v>
      </c>
      <c r="Q22" s="218" t="s">
        <v>77</v>
      </c>
      <c r="R22" s="218">
        <v>17</v>
      </c>
      <c r="S22" s="219">
        <v>18</v>
      </c>
      <c r="T22" s="259" t="s">
        <v>10</v>
      </c>
      <c r="U22" s="242"/>
      <c r="V22" s="391"/>
      <c r="W22" s="242"/>
      <c r="X22" s="242"/>
      <c r="Y22" s="242"/>
      <c r="Z22" s="242"/>
    </row>
    <row r="23" spans="1:47" s="243" customFormat="1" ht="26.25" customHeight="1" x14ac:dyDescent="0.25">
      <c r="A23" s="88" t="s">
        <v>42</v>
      </c>
      <c r="B23" s="223">
        <v>8.9</v>
      </c>
      <c r="C23" s="254">
        <v>8.9</v>
      </c>
      <c r="D23" s="262">
        <v>8.9</v>
      </c>
      <c r="E23" s="262">
        <v>2.2000000000000002</v>
      </c>
      <c r="F23" s="262">
        <v>8.9</v>
      </c>
      <c r="G23" s="318">
        <v>8.8000000000000007</v>
      </c>
      <c r="H23" s="276">
        <v>8.8000000000000007</v>
      </c>
      <c r="I23" s="262">
        <v>8.9</v>
      </c>
      <c r="J23" s="262">
        <v>8.8000000000000007</v>
      </c>
      <c r="K23" s="262">
        <v>2.2000000000000002</v>
      </c>
      <c r="L23" s="262">
        <v>8.6999999999999993</v>
      </c>
      <c r="M23" s="318">
        <v>8.6999999999999993</v>
      </c>
      <c r="N23" s="276">
        <v>8.9</v>
      </c>
      <c r="O23" s="262">
        <v>8.9</v>
      </c>
      <c r="P23" s="262">
        <v>8.9</v>
      </c>
      <c r="Q23" s="262">
        <v>2.2000000000000002</v>
      </c>
      <c r="R23" s="262">
        <v>8.8000000000000007</v>
      </c>
      <c r="S23" s="318">
        <v>8.8000000000000007</v>
      </c>
      <c r="T23" s="261">
        <f t="shared" ref="T23:T30" si="2">SUM(B23:S23)</f>
        <v>139.20000000000005</v>
      </c>
      <c r="U23" s="242"/>
      <c r="V23" s="391"/>
      <c r="W23" s="242"/>
      <c r="X23" s="242"/>
      <c r="Y23" s="242"/>
      <c r="Z23" s="242"/>
    </row>
    <row r="24" spans="1:47" ht="26.25" customHeight="1" x14ac:dyDescent="0.25">
      <c r="A24" s="88" t="s">
        <v>43</v>
      </c>
      <c r="B24" s="270">
        <v>8.9</v>
      </c>
      <c r="C24" s="224">
        <v>8.9</v>
      </c>
      <c r="D24" s="224">
        <v>8.9</v>
      </c>
      <c r="E24" s="224">
        <v>2.2000000000000002</v>
      </c>
      <c r="F24" s="224">
        <v>8.9</v>
      </c>
      <c r="G24" s="225">
        <v>8.8000000000000007</v>
      </c>
      <c r="H24" s="270">
        <v>8.8000000000000007</v>
      </c>
      <c r="I24" s="224">
        <v>8.9</v>
      </c>
      <c r="J24" s="224">
        <v>8.8000000000000007</v>
      </c>
      <c r="K24" s="224">
        <v>2.2000000000000002</v>
      </c>
      <c r="L24" s="224">
        <v>8.6999999999999993</v>
      </c>
      <c r="M24" s="225">
        <v>8.6999999999999993</v>
      </c>
      <c r="N24" s="270">
        <v>8.9</v>
      </c>
      <c r="O24" s="224">
        <v>8.9</v>
      </c>
      <c r="P24" s="224">
        <v>8.9</v>
      </c>
      <c r="Q24" s="224">
        <v>2.2000000000000002</v>
      </c>
      <c r="R24" s="224">
        <v>8.8000000000000007</v>
      </c>
      <c r="S24" s="225">
        <v>8.8000000000000007</v>
      </c>
      <c r="T24" s="261">
        <f t="shared" si="2"/>
        <v>139.20000000000005</v>
      </c>
      <c r="U24" s="242"/>
      <c r="V24" s="391"/>
      <c r="W24" s="242"/>
      <c r="X24" s="242"/>
      <c r="Y24" s="242"/>
      <c r="Z24" s="203"/>
    </row>
    <row r="25" spans="1:47" ht="26.25" customHeight="1" x14ac:dyDescent="0.25">
      <c r="A25" s="88" t="s">
        <v>44</v>
      </c>
      <c r="B25" s="270">
        <v>8.9</v>
      </c>
      <c r="C25" s="224">
        <v>8.9</v>
      </c>
      <c r="D25" s="224">
        <v>8.8000000000000007</v>
      </c>
      <c r="E25" s="224">
        <v>2.2000000000000002</v>
      </c>
      <c r="F25" s="224">
        <v>8.8000000000000007</v>
      </c>
      <c r="G25" s="225">
        <v>8.6999999999999993</v>
      </c>
      <c r="H25" s="270">
        <v>8.6999999999999993</v>
      </c>
      <c r="I25" s="224">
        <v>8.8000000000000007</v>
      </c>
      <c r="J25" s="224">
        <v>8.8000000000000007</v>
      </c>
      <c r="K25" s="224">
        <v>2.2000000000000002</v>
      </c>
      <c r="L25" s="224">
        <v>8.6999999999999993</v>
      </c>
      <c r="M25" s="225">
        <v>8.6</v>
      </c>
      <c r="N25" s="270">
        <v>8.9</v>
      </c>
      <c r="O25" s="224">
        <v>8.9</v>
      </c>
      <c r="P25" s="224">
        <v>8.9</v>
      </c>
      <c r="Q25" s="224">
        <v>2.2000000000000002</v>
      </c>
      <c r="R25" s="224">
        <v>8.8000000000000007</v>
      </c>
      <c r="S25" s="225">
        <v>8.6999999999999993</v>
      </c>
      <c r="T25" s="261">
        <f t="shared" si="2"/>
        <v>138.5</v>
      </c>
      <c r="U25" s="248"/>
      <c r="V25" s="392"/>
      <c r="W25" s="248"/>
      <c r="X25" s="268"/>
      <c r="Y25" s="268"/>
      <c r="Z25" s="268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</row>
    <row r="26" spans="1:47" ht="26.25" customHeight="1" x14ac:dyDescent="0.25">
      <c r="A26" s="88" t="s">
        <v>45</v>
      </c>
      <c r="B26" s="223">
        <v>9</v>
      </c>
      <c r="C26" s="254">
        <v>9</v>
      </c>
      <c r="D26" s="224">
        <v>8.9</v>
      </c>
      <c r="E26" s="224">
        <v>2.2000000000000002</v>
      </c>
      <c r="F26" s="224">
        <v>8.9</v>
      </c>
      <c r="G26" s="225">
        <v>8.9</v>
      </c>
      <c r="H26" s="270">
        <v>8.6999999999999993</v>
      </c>
      <c r="I26" s="224">
        <v>8.9</v>
      </c>
      <c r="J26" s="224">
        <v>8.8000000000000007</v>
      </c>
      <c r="K26" s="224">
        <v>2.2000000000000002</v>
      </c>
      <c r="L26" s="224">
        <v>8.8000000000000007</v>
      </c>
      <c r="M26" s="225">
        <v>8.6</v>
      </c>
      <c r="N26" s="270">
        <v>9</v>
      </c>
      <c r="O26" s="224">
        <v>9</v>
      </c>
      <c r="P26" s="224">
        <v>8.9</v>
      </c>
      <c r="Q26" s="224">
        <v>2.2000000000000002</v>
      </c>
      <c r="R26" s="224">
        <v>8.8000000000000007</v>
      </c>
      <c r="S26" s="225">
        <v>8.9</v>
      </c>
      <c r="T26" s="261">
        <f t="shared" si="2"/>
        <v>139.70000000000002</v>
      </c>
      <c r="U26" s="248"/>
      <c r="V26" s="392"/>
      <c r="W26" s="248"/>
      <c r="X26" s="203"/>
      <c r="Y26" s="203"/>
      <c r="Z26" s="203"/>
    </row>
    <row r="27" spans="1:47" ht="26.25" customHeight="1" x14ac:dyDescent="0.25">
      <c r="A27" s="88" t="s">
        <v>46</v>
      </c>
      <c r="B27" s="270">
        <v>9</v>
      </c>
      <c r="C27" s="224">
        <v>9.1</v>
      </c>
      <c r="D27" s="224">
        <v>9</v>
      </c>
      <c r="E27" s="224">
        <v>2.2000000000000002</v>
      </c>
      <c r="F27" s="224">
        <v>9</v>
      </c>
      <c r="G27" s="225">
        <v>8.9</v>
      </c>
      <c r="H27" s="270">
        <v>8.8000000000000007</v>
      </c>
      <c r="I27" s="224">
        <v>8.9</v>
      </c>
      <c r="J27" s="224">
        <v>8.8000000000000007</v>
      </c>
      <c r="K27" s="224">
        <v>2.2000000000000002</v>
      </c>
      <c r="L27" s="224">
        <v>8.8000000000000007</v>
      </c>
      <c r="M27" s="225">
        <v>8.6999999999999993</v>
      </c>
      <c r="N27" s="270">
        <v>9.1</v>
      </c>
      <c r="O27" s="224">
        <v>9.1</v>
      </c>
      <c r="P27" s="224">
        <v>8.9</v>
      </c>
      <c r="Q27" s="224">
        <v>2.2000000000000002</v>
      </c>
      <c r="R27" s="224">
        <v>8.8000000000000007</v>
      </c>
      <c r="S27" s="225">
        <v>8.9</v>
      </c>
      <c r="T27" s="261">
        <f t="shared" si="2"/>
        <v>140.4</v>
      </c>
      <c r="U27" s="248"/>
      <c r="V27" s="392"/>
      <c r="W27" s="248"/>
      <c r="X27" s="203"/>
      <c r="Y27" s="203"/>
      <c r="Z27" s="203"/>
    </row>
    <row r="28" spans="1:47" ht="26.25" customHeight="1" x14ac:dyDescent="0.25">
      <c r="A28" s="88" t="s">
        <v>47</v>
      </c>
      <c r="B28" s="270">
        <v>9</v>
      </c>
      <c r="C28" s="224">
        <v>9.1</v>
      </c>
      <c r="D28" s="224">
        <v>9</v>
      </c>
      <c r="E28" s="224">
        <v>2.2000000000000002</v>
      </c>
      <c r="F28" s="224">
        <v>9</v>
      </c>
      <c r="G28" s="225">
        <v>8.9</v>
      </c>
      <c r="H28" s="270">
        <v>8.8000000000000007</v>
      </c>
      <c r="I28" s="224">
        <v>8.9</v>
      </c>
      <c r="J28" s="224">
        <v>8.8000000000000007</v>
      </c>
      <c r="K28" s="224">
        <v>2.2000000000000002</v>
      </c>
      <c r="L28" s="224">
        <v>8.8000000000000007</v>
      </c>
      <c r="M28" s="225">
        <v>8.6999999999999993</v>
      </c>
      <c r="N28" s="270">
        <v>9.1</v>
      </c>
      <c r="O28" s="224">
        <v>9.1</v>
      </c>
      <c r="P28" s="224">
        <v>9</v>
      </c>
      <c r="Q28" s="224">
        <v>2.2000000000000002</v>
      </c>
      <c r="R28" s="224">
        <v>8.8000000000000007</v>
      </c>
      <c r="S28" s="225">
        <v>8.9</v>
      </c>
      <c r="T28" s="261">
        <f t="shared" si="2"/>
        <v>140.5</v>
      </c>
      <c r="U28" s="248"/>
      <c r="V28" s="392"/>
      <c r="W28" s="248"/>
      <c r="X28" s="203"/>
      <c r="Y28" s="203"/>
      <c r="Z28" s="203"/>
    </row>
    <row r="29" spans="1:47" ht="26.25" customHeight="1" thickBot="1" x14ac:dyDescent="0.3">
      <c r="A29" s="228" t="s">
        <v>48</v>
      </c>
      <c r="B29" s="276">
        <v>9.1</v>
      </c>
      <c r="C29" s="262">
        <v>9.1</v>
      </c>
      <c r="D29" s="262">
        <v>9</v>
      </c>
      <c r="E29" s="262">
        <v>2.2999999999999998</v>
      </c>
      <c r="F29" s="262">
        <v>9</v>
      </c>
      <c r="G29" s="318">
        <v>8.9</v>
      </c>
      <c r="H29" s="276">
        <v>8.8000000000000007</v>
      </c>
      <c r="I29" s="262">
        <v>9</v>
      </c>
      <c r="J29" s="262">
        <v>8.8000000000000007</v>
      </c>
      <c r="K29" s="262">
        <v>2.2000000000000002</v>
      </c>
      <c r="L29" s="262">
        <v>8.9</v>
      </c>
      <c r="M29" s="318">
        <v>8.6999999999999993</v>
      </c>
      <c r="N29" s="276">
        <v>9.1</v>
      </c>
      <c r="O29" s="262">
        <v>9.1</v>
      </c>
      <c r="P29" s="262">
        <v>9</v>
      </c>
      <c r="Q29" s="262">
        <v>2.2000000000000002</v>
      </c>
      <c r="R29" s="262">
        <v>8.8000000000000007</v>
      </c>
      <c r="S29" s="318">
        <v>8.9</v>
      </c>
      <c r="T29" s="264">
        <f t="shared" si="2"/>
        <v>140.9</v>
      </c>
      <c r="U29" s="248"/>
      <c r="V29" s="392"/>
      <c r="W29" s="248"/>
      <c r="X29" s="203"/>
      <c r="Y29" s="203"/>
      <c r="Z29" s="203"/>
    </row>
    <row r="30" spans="1:47" ht="26.25" customHeight="1" thickBot="1" x14ac:dyDescent="0.3">
      <c r="A30" s="235" t="s">
        <v>10</v>
      </c>
      <c r="B30" s="237">
        <f>SUM(B23:B29)</f>
        <v>62.800000000000004</v>
      </c>
      <c r="C30" s="267">
        <f t="shared" ref="C30:S30" si="3">SUM(C23:C29)</f>
        <v>63.000000000000007</v>
      </c>
      <c r="D30" s="267">
        <f t="shared" si="3"/>
        <v>62.5</v>
      </c>
      <c r="E30" s="267">
        <f t="shared" si="3"/>
        <v>15.5</v>
      </c>
      <c r="F30" s="267">
        <f t="shared" si="3"/>
        <v>62.5</v>
      </c>
      <c r="G30" s="319">
        <f t="shared" si="3"/>
        <v>61.9</v>
      </c>
      <c r="H30" s="237">
        <f t="shared" si="3"/>
        <v>61.399999999999991</v>
      </c>
      <c r="I30" s="267">
        <f t="shared" si="3"/>
        <v>62.3</v>
      </c>
      <c r="J30" s="267">
        <f t="shared" si="3"/>
        <v>61.599999999999994</v>
      </c>
      <c r="K30" s="267">
        <f t="shared" si="3"/>
        <v>15.399999999999999</v>
      </c>
      <c r="L30" s="267">
        <f t="shared" si="3"/>
        <v>61.4</v>
      </c>
      <c r="M30" s="319">
        <f t="shared" si="3"/>
        <v>60.7</v>
      </c>
      <c r="N30" s="237">
        <f t="shared" si="3"/>
        <v>63.000000000000007</v>
      </c>
      <c r="O30" s="267">
        <f t="shared" si="3"/>
        <v>63.000000000000007</v>
      </c>
      <c r="P30" s="267">
        <f t="shared" si="3"/>
        <v>62.5</v>
      </c>
      <c r="Q30" s="267">
        <f t="shared" si="3"/>
        <v>15.399999999999999</v>
      </c>
      <c r="R30" s="267">
        <f t="shared" si="3"/>
        <v>61.599999999999994</v>
      </c>
      <c r="S30" s="319">
        <f t="shared" si="3"/>
        <v>61.9</v>
      </c>
      <c r="T30" s="266">
        <f t="shared" si="2"/>
        <v>978.4</v>
      </c>
      <c r="U30" s="248"/>
      <c r="V30" s="392"/>
      <c r="W30" s="248"/>
      <c r="X30" s="203"/>
      <c r="Y30" s="203"/>
      <c r="Z30" s="203"/>
    </row>
    <row r="31" spans="1:47" ht="27.75" customHeight="1" x14ac:dyDescent="0.25">
      <c r="A31" s="240"/>
      <c r="B31" s="241">
        <v>65</v>
      </c>
      <c r="C31" s="241">
        <v>65</v>
      </c>
      <c r="D31" s="241">
        <v>65</v>
      </c>
      <c r="E31" s="241">
        <v>16</v>
      </c>
      <c r="F31" s="241">
        <v>65</v>
      </c>
      <c r="G31" s="241">
        <v>65</v>
      </c>
      <c r="H31" s="241">
        <v>64</v>
      </c>
      <c r="I31" s="241">
        <v>65</v>
      </c>
      <c r="J31" s="241">
        <v>65</v>
      </c>
      <c r="K31" s="241">
        <v>16</v>
      </c>
      <c r="L31" s="241">
        <v>65</v>
      </c>
      <c r="M31" s="241">
        <v>64</v>
      </c>
      <c r="N31" s="241">
        <v>65</v>
      </c>
      <c r="O31" s="241">
        <v>65</v>
      </c>
      <c r="P31" s="241">
        <v>65</v>
      </c>
      <c r="Q31" s="241">
        <v>16</v>
      </c>
      <c r="R31" s="241">
        <v>65</v>
      </c>
      <c r="S31" s="241">
        <v>65</v>
      </c>
      <c r="T31" s="242"/>
      <c r="U31" s="314"/>
      <c r="V31" s="393"/>
      <c r="W31" s="314"/>
      <c r="X31" s="203"/>
      <c r="Y31" s="203"/>
      <c r="Z31" s="203"/>
    </row>
    <row r="32" spans="1:47" ht="26.25" customHeight="1" thickBot="1" x14ac:dyDescent="0.3">
      <c r="A32" s="244"/>
      <c r="B32" s="245"/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03"/>
      <c r="R32" s="245"/>
      <c r="S32" s="241"/>
      <c r="T32" s="241"/>
      <c r="U32" s="314"/>
      <c r="V32" s="393"/>
      <c r="W32" s="314"/>
      <c r="X32" s="203"/>
      <c r="Y32" s="203"/>
      <c r="Z32" s="203"/>
    </row>
    <row r="33" spans="1:26" ht="26.25" customHeight="1" thickBot="1" x14ac:dyDescent="0.3">
      <c r="A33" s="214" t="s">
        <v>63</v>
      </c>
      <c r="B33" s="449" t="s">
        <v>25</v>
      </c>
      <c r="C33" s="450"/>
      <c r="D33" s="450"/>
      <c r="E33" s="450"/>
      <c r="F33" s="450"/>
      <c r="G33" s="450"/>
      <c r="H33" s="246"/>
      <c r="I33" s="247"/>
      <c r="J33" s="449" t="s">
        <v>78</v>
      </c>
      <c r="K33" s="450"/>
      <c r="L33" s="450"/>
      <c r="M33" s="450"/>
      <c r="N33" s="450"/>
      <c r="O33" s="450"/>
      <c r="P33" s="246"/>
      <c r="Q33" s="248"/>
      <c r="R33" s="248"/>
      <c r="S33" s="248"/>
      <c r="T33" s="314"/>
      <c r="U33" s="314"/>
      <c r="V33" s="393"/>
      <c r="W33" s="203"/>
      <c r="X33" s="203"/>
      <c r="Y33" s="203"/>
      <c r="Z33" s="203"/>
    </row>
    <row r="34" spans="1:26" ht="26.25" customHeight="1" x14ac:dyDescent="0.25">
      <c r="A34" s="117" t="s">
        <v>41</v>
      </c>
      <c r="B34" s="217">
        <v>1</v>
      </c>
      <c r="C34" s="250">
        <v>2</v>
      </c>
      <c r="D34" s="250">
        <v>3</v>
      </c>
      <c r="E34" s="250">
        <v>4</v>
      </c>
      <c r="F34" s="250">
        <v>5</v>
      </c>
      <c r="G34" s="251">
        <v>6</v>
      </c>
      <c r="H34" s="252" t="s">
        <v>10</v>
      </c>
      <c r="I34" s="253"/>
      <c r="J34" s="275">
        <v>1</v>
      </c>
      <c r="K34" s="258">
        <v>2</v>
      </c>
      <c r="L34" s="258">
        <v>3</v>
      </c>
      <c r="M34" s="258">
        <v>4</v>
      </c>
      <c r="N34" s="258">
        <v>5</v>
      </c>
      <c r="O34" s="258">
        <v>6</v>
      </c>
      <c r="P34" s="259" t="s">
        <v>10</v>
      </c>
      <c r="Q34" s="248"/>
      <c r="R34" s="416"/>
      <c r="S34" s="416"/>
      <c r="T34" s="314"/>
      <c r="U34" s="314"/>
      <c r="V34" s="393"/>
      <c r="W34" s="203"/>
      <c r="X34" s="203"/>
      <c r="Y34" s="203"/>
      <c r="Z34" s="203"/>
    </row>
    <row r="35" spans="1:26" ht="26.25" customHeight="1" x14ac:dyDescent="0.25">
      <c r="A35" s="88" t="s">
        <v>42</v>
      </c>
      <c r="B35" s="223">
        <v>104.42459999999998</v>
      </c>
      <c r="C35" s="254">
        <v>101.0919</v>
      </c>
      <c r="D35" s="254">
        <v>102.04409999999999</v>
      </c>
      <c r="E35" s="254">
        <v>30.311699999999995</v>
      </c>
      <c r="F35" s="254">
        <v>104.58329999999998</v>
      </c>
      <c r="G35" s="255">
        <v>102.83759999999999</v>
      </c>
      <c r="H35" s="227">
        <f t="shared" ref="H35:H42" si="4">SUM(B35:G35)</f>
        <v>545.29319999999984</v>
      </c>
      <c r="I35" s="208"/>
      <c r="J35" s="223">
        <v>7.4</v>
      </c>
      <c r="K35" s="260">
        <v>7.2</v>
      </c>
      <c r="L35" s="260">
        <v>7</v>
      </c>
      <c r="M35" s="260">
        <v>2.1</v>
      </c>
      <c r="N35" s="260">
        <v>7.4</v>
      </c>
      <c r="O35" s="260">
        <v>7.1</v>
      </c>
      <c r="P35" s="261">
        <f t="shared" ref="P35:P42" si="5">SUM(J35:O35)</f>
        <v>38.200000000000003</v>
      </c>
      <c r="Q35" s="248"/>
      <c r="R35" s="416"/>
      <c r="S35" s="416"/>
      <c r="T35" s="314"/>
      <c r="U35" s="314"/>
      <c r="V35" s="393"/>
      <c r="W35" s="203"/>
      <c r="X35" s="203"/>
      <c r="Y35" s="203"/>
      <c r="Z35" s="203"/>
    </row>
    <row r="36" spans="1:26" ht="26.25" customHeight="1" x14ac:dyDescent="0.25">
      <c r="A36" s="88" t="s">
        <v>43</v>
      </c>
      <c r="B36" s="223">
        <v>104.42459999999998</v>
      </c>
      <c r="C36" s="254">
        <v>101.0919</v>
      </c>
      <c r="D36" s="254">
        <v>102.04409999999999</v>
      </c>
      <c r="E36" s="254">
        <v>30.311699999999995</v>
      </c>
      <c r="F36" s="254">
        <v>104.58329999999998</v>
      </c>
      <c r="G36" s="255">
        <v>102.83759999999999</v>
      </c>
      <c r="H36" s="227">
        <f t="shared" si="4"/>
        <v>545.29319999999984</v>
      </c>
      <c r="I36" s="212"/>
      <c r="J36" s="223">
        <v>7.4</v>
      </c>
      <c r="K36" s="260">
        <v>7.2</v>
      </c>
      <c r="L36" s="260">
        <v>7</v>
      </c>
      <c r="M36" s="260">
        <v>2.1</v>
      </c>
      <c r="N36" s="260">
        <v>7.4</v>
      </c>
      <c r="O36" s="260">
        <v>7.1</v>
      </c>
      <c r="P36" s="261">
        <f t="shared" si="5"/>
        <v>38.200000000000003</v>
      </c>
      <c r="Q36" s="248"/>
      <c r="R36" s="416"/>
      <c r="S36" s="416"/>
      <c r="T36" s="314"/>
      <c r="U36" s="314"/>
      <c r="V36" s="393"/>
      <c r="W36" s="203"/>
      <c r="X36" s="203"/>
      <c r="Y36" s="203"/>
      <c r="Z36" s="203"/>
    </row>
    <row r="37" spans="1:26" ht="26.25" customHeight="1" x14ac:dyDescent="0.25">
      <c r="A37" s="88" t="s">
        <v>44</v>
      </c>
      <c r="B37" s="223">
        <v>104.42459999999998</v>
      </c>
      <c r="C37" s="254">
        <v>101.0919</v>
      </c>
      <c r="D37" s="254">
        <v>102.04409999999999</v>
      </c>
      <c r="E37" s="254">
        <v>30.311699999999995</v>
      </c>
      <c r="F37" s="254">
        <v>104.58329999999998</v>
      </c>
      <c r="G37" s="255">
        <v>102.83759999999999</v>
      </c>
      <c r="H37" s="227">
        <f t="shared" ref="H37" si="6">SUM(B37:G37)</f>
        <v>545.29319999999984</v>
      </c>
      <c r="I37" s="212"/>
      <c r="J37" s="223">
        <v>7.4</v>
      </c>
      <c r="K37" s="260">
        <v>7.2</v>
      </c>
      <c r="L37" s="260">
        <v>7</v>
      </c>
      <c r="M37" s="260">
        <v>2.1</v>
      </c>
      <c r="N37" s="260">
        <v>7.1</v>
      </c>
      <c r="O37" s="260">
        <v>7</v>
      </c>
      <c r="P37" s="261">
        <f t="shared" si="5"/>
        <v>37.800000000000004</v>
      </c>
      <c r="Q37" s="248"/>
      <c r="R37" s="416"/>
      <c r="S37" s="416"/>
      <c r="T37" s="314"/>
      <c r="U37" s="314"/>
      <c r="V37" s="393"/>
      <c r="W37" s="203"/>
      <c r="X37" s="203"/>
      <c r="Y37" s="203"/>
      <c r="Z37" s="203"/>
    </row>
    <row r="38" spans="1:26" s="203" customFormat="1" ht="26.25" customHeight="1" x14ac:dyDescent="0.25">
      <c r="A38" s="88" t="s">
        <v>45</v>
      </c>
      <c r="B38" s="223">
        <v>104.42459999999998</v>
      </c>
      <c r="C38" s="254">
        <v>101.0919</v>
      </c>
      <c r="D38" s="254">
        <v>102.04409999999999</v>
      </c>
      <c r="E38" s="254">
        <v>30.311699999999995</v>
      </c>
      <c r="F38" s="254">
        <v>104.58329999999998</v>
      </c>
      <c r="G38" s="255">
        <v>102.83759999999999</v>
      </c>
      <c r="H38" s="227">
        <f t="shared" ref="H38:H39" si="7">SUM(B38:G38)</f>
        <v>545.29319999999984</v>
      </c>
      <c r="I38" s="212"/>
      <c r="J38" s="223">
        <v>7.4</v>
      </c>
      <c r="K38" s="260">
        <v>7.3</v>
      </c>
      <c r="L38" s="260">
        <v>7</v>
      </c>
      <c r="M38" s="260">
        <v>2.1</v>
      </c>
      <c r="N38" s="260">
        <v>7.1</v>
      </c>
      <c r="O38" s="260">
        <v>7.1</v>
      </c>
      <c r="P38" s="261">
        <f t="shared" si="5"/>
        <v>38</v>
      </c>
      <c r="Q38" s="248"/>
      <c r="R38" s="416"/>
      <c r="S38" s="416"/>
      <c r="T38" s="314"/>
      <c r="U38" s="314"/>
      <c r="V38" s="393"/>
    </row>
    <row r="39" spans="1:26" s="203" customFormat="1" ht="26.25" customHeight="1" x14ac:dyDescent="0.25">
      <c r="A39" s="88" t="s">
        <v>46</v>
      </c>
      <c r="B39" s="223">
        <v>104.42459999999998</v>
      </c>
      <c r="C39" s="254">
        <v>101.0919</v>
      </c>
      <c r="D39" s="254">
        <v>101.8</v>
      </c>
      <c r="E39" s="254">
        <v>30.311699999999995</v>
      </c>
      <c r="F39" s="254">
        <v>104</v>
      </c>
      <c r="G39" s="255">
        <v>102.83759999999999</v>
      </c>
      <c r="H39" s="227">
        <f t="shared" si="7"/>
        <v>544.46579999999994</v>
      </c>
      <c r="I39" s="212"/>
      <c r="J39" s="223">
        <v>7.4</v>
      </c>
      <c r="K39" s="260">
        <v>7.3</v>
      </c>
      <c r="L39" s="260">
        <v>7</v>
      </c>
      <c r="M39" s="260">
        <v>2.1</v>
      </c>
      <c r="N39" s="260">
        <v>7.2</v>
      </c>
      <c r="O39" s="260">
        <v>7.1</v>
      </c>
      <c r="P39" s="261">
        <f t="shared" si="5"/>
        <v>38.1</v>
      </c>
      <c r="Q39" s="248"/>
      <c r="R39" s="416"/>
      <c r="S39" s="416"/>
      <c r="T39" s="314"/>
      <c r="U39" s="314"/>
      <c r="V39" s="393"/>
    </row>
    <row r="40" spans="1:26" s="203" customFormat="1" ht="26.25" customHeight="1" x14ac:dyDescent="0.25">
      <c r="A40" s="88" t="s">
        <v>47</v>
      </c>
      <c r="B40" s="223">
        <v>104.2</v>
      </c>
      <c r="C40" s="254">
        <v>101.1</v>
      </c>
      <c r="D40" s="254">
        <v>101.8</v>
      </c>
      <c r="E40" s="254">
        <v>30.3</v>
      </c>
      <c r="F40" s="254">
        <v>103.8</v>
      </c>
      <c r="G40" s="255">
        <v>102.83759999999999</v>
      </c>
      <c r="H40" s="227">
        <f t="shared" ref="H40:H41" si="8">SUM(B40:G40)</f>
        <v>544.0376</v>
      </c>
      <c r="I40" s="212"/>
      <c r="J40" s="223">
        <v>7.4</v>
      </c>
      <c r="K40" s="260">
        <v>7.3</v>
      </c>
      <c r="L40" s="260">
        <v>7</v>
      </c>
      <c r="M40" s="260">
        <v>2.1</v>
      </c>
      <c r="N40" s="260">
        <v>7.2</v>
      </c>
      <c r="O40" s="260">
        <v>7.1</v>
      </c>
      <c r="P40" s="261">
        <f t="shared" si="5"/>
        <v>38.1</v>
      </c>
      <c r="Q40" s="248"/>
      <c r="R40" s="416"/>
      <c r="S40" s="416"/>
      <c r="T40" s="314"/>
      <c r="U40" s="314"/>
      <c r="V40" s="393"/>
    </row>
    <row r="41" spans="1:26" s="203" customFormat="1" ht="26.25" customHeight="1" thickBot="1" x14ac:dyDescent="0.3">
      <c r="A41" s="228" t="s">
        <v>48</v>
      </c>
      <c r="B41" s="223">
        <v>104.2</v>
      </c>
      <c r="C41" s="254">
        <v>101.1</v>
      </c>
      <c r="D41" s="254">
        <v>101.8</v>
      </c>
      <c r="E41" s="254">
        <v>30.3</v>
      </c>
      <c r="F41" s="254">
        <v>103.8</v>
      </c>
      <c r="G41" s="255">
        <v>102.83759999999999</v>
      </c>
      <c r="H41" s="227">
        <f t="shared" ref="H41" si="9">SUM(B41:G41)</f>
        <v>544.0376</v>
      </c>
      <c r="I41" s="212"/>
      <c r="J41" s="230">
        <v>7.5</v>
      </c>
      <c r="K41" s="263">
        <v>7.3</v>
      </c>
      <c r="L41" s="263">
        <v>7</v>
      </c>
      <c r="M41" s="263">
        <v>2.2000000000000002</v>
      </c>
      <c r="N41" s="263">
        <v>7.2</v>
      </c>
      <c r="O41" s="263">
        <v>7.2</v>
      </c>
      <c r="P41" s="264">
        <f t="shared" si="5"/>
        <v>38.4</v>
      </c>
      <c r="Q41" s="248"/>
      <c r="R41" s="416"/>
      <c r="S41" s="416"/>
      <c r="T41" s="314"/>
      <c r="U41" s="314"/>
      <c r="V41" s="393"/>
    </row>
    <row r="42" spans="1:26" s="203" customFormat="1" ht="26.25" customHeight="1" thickBot="1" x14ac:dyDescent="0.3">
      <c r="A42" s="235" t="s">
        <v>10</v>
      </c>
      <c r="B42" s="327">
        <f t="shared" ref="B42:G42" si="10">SUM(B35:B41)</f>
        <v>730.52300000000002</v>
      </c>
      <c r="C42" s="273">
        <f t="shared" si="10"/>
        <v>707.65949999999998</v>
      </c>
      <c r="D42" s="273">
        <f t="shared" si="10"/>
        <v>713.57639999999992</v>
      </c>
      <c r="E42" s="273">
        <f t="shared" si="10"/>
        <v>212.1585</v>
      </c>
      <c r="F42" s="273">
        <f t="shared" si="10"/>
        <v>729.93319999999983</v>
      </c>
      <c r="G42" s="328">
        <f t="shared" si="10"/>
        <v>719.86319999999989</v>
      </c>
      <c r="H42" s="239">
        <f t="shared" si="4"/>
        <v>3813.7137999999995</v>
      </c>
      <c r="I42" s="208"/>
      <c r="J42" s="320">
        <f>SUM(J35:J41)</f>
        <v>51.9</v>
      </c>
      <c r="K42" s="265">
        <f>SUM(K35:K41)</f>
        <v>50.8</v>
      </c>
      <c r="L42" s="265">
        <f t="shared" ref="L42:O42" si="11">SUM(L35:L41)</f>
        <v>49</v>
      </c>
      <c r="M42" s="265">
        <f t="shared" si="11"/>
        <v>14.8</v>
      </c>
      <c r="N42" s="265">
        <f t="shared" si="11"/>
        <v>50.600000000000009</v>
      </c>
      <c r="O42" s="265">
        <f t="shared" si="11"/>
        <v>49.7</v>
      </c>
      <c r="P42" s="266">
        <f t="shared" si="5"/>
        <v>266.8</v>
      </c>
      <c r="Q42" s="248"/>
      <c r="R42" s="314"/>
      <c r="S42" s="314"/>
      <c r="T42" s="314"/>
      <c r="U42" s="314"/>
      <c r="V42" s="393"/>
    </row>
    <row r="43" spans="1:26" s="203" customFormat="1" ht="26.25" customHeight="1" x14ac:dyDescent="0.25">
      <c r="A43" s="256"/>
      <c r="B43" s="257"/>
      <c r="C43" s="257"/>
      <c r="D43" s="257"/>
      <c r="E43" s="257"/>
      <c r="F43" s="257"/>
      <c r="G43" s="257"/>
      <c r="H43" s="257"/>
      <c r="I43" s="257"/>
      <c r="J43" s="212">
        <v>56</v>
      </c>
      <c r="K43" s="241">
        <v>55</v>
      </c>
      <c r="L43" s="241">
        <v>53</v>
      </c>
      <c r="M43" s="241">
        <v>16</v>
      </c>
      <c r="N43" s="241">
        <v>55</v>
      </c>
      <c r="O43" s="241">
        <v>54</v>
      </c>
      <c r="P43" s="241"/>
      <c r="Q43" s="241"/>
      <c r="R43" s="208"/>
      <c r="S43" s="241"/>
      <c r="T43" s="241"/>
      <c r="U43" s="241"/>
      <c r="V43" s="389"/>
    </row>
    <row r="44" spans="1:26" s="203" customFormat="1" ht="26.25" customHeight="1" thickBot="1" x14ac:dyDescent="0.3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5"/>
      <c r="Q44" s="396"/>
      <c r="R44" s="396"/>
      <c r="S44" s="396"/>
      <c r="T44" s="396"/>
      <c r="U44" s="396"/>
      <c r="V44" s="397"/>
    </row>
  </sheetData>
  <mergeCells count="21">
    <mergeCell ref="A1:A3"/>
    <mergeCell ref="B1:L1"/>
    <mergeCell ref="M1:P1"/>
    <mergeCell ref="B2:L3"/>
    <mergeCell ref="M2:P2"/>
    <mergeCell ref="M3:P3"/>
    <mergeCell ref="B21:G21"/>
    <mergeCell ref="H21:M21"/>
    <mergeCell ref="N21:S21"/>
    <mergeCell ref="J33:O33"/>
    <mergeCell ref="B33:G33"/>
    <mergeCell ref="N9:S9"/>
    <mergeCell ref="B5:C5"/>
    <mergeCell ref="G5:H5"/>
    <mergeCell ref="K5:L5"/>
    <mergeCell ref="B7:C7"/>
    <mergeCell ref="L7:O7"/>
    <mergeCell ref="B9:G9"/>
    <mergeCell ref="H9:M9"/>
    <mergeCell ref="R1:V8"/>
    <mergeCell ref="G7:H7"/>
  </mergeCells>
  <pageMargins left="0.25" right="0.25" top="0.75" bottom="0.75" header="0.3" footer="0.3"/>
  <pageSetup scale="45" orientation="landscape" blackAndWhite="1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>
      <selection activeCell="D9" sqref="D9"/>
    </sheetView>
  </sheetViews>
  <sheetFormatPr baseColWidth="10" defaultRowHeight="23.25" x14ac:dyDescent="0.25"/>
  <cols>
    <col min="1" max="1" width="17.42578125" style="379" customWidth="1"/>
    <col min="2" max="2" width="15.28515625" style="379" customWidth="1"/>
    <col min="3" max="3" width="17.42578125" style="379" customWidth="1"/>
    <col min="4" max="4" width="15.28515625" style="379" customWidth="1"/>
    <col min="5" max="5" width="2.5703125" style="378" customWidth="1"/>
    <col min="6" max="16384" width="11.42578125" style="379"/>
  </cols>
  <sheetData>
    <row r="1" spans="1:5" ht="24" thickBot="1" x14ac:dyDescent="0.3">
      <c r="A1" s="469" t="s">
        <v>111</v>
      </c>
      <c r="B1" s="470"/>
      <c r="C1" s="470"/>
      <c r="D1" s="471"/>
    </row>
    <row r="2" spans="1:5" ht="47.25" thickBot="1" x14ac:dyDescent="0.3">
      <c r="A2" s="380" t="s">
        <v>109</v>
      </c>
      <c r="B2" s="381" t="s">
        <v>110</v>
      </c>
      <c r="C2" s="380" t="s">
        <v>109</v>
      </c>
      <c r="D2" s="381" t="s">
        <v>110</v>
      </c>
      <c r="E2" s="382"/>
    </row>
    <row r="3" spans="1:5" x14ac:dyDescent="0.25">
      <c r="A3" s="383" t="s">
        <v>112</v>
      </c>
      <c r="B3" s="384">
        <v>1.7975000000000001</v>
      </c>
      <c r="C3" s="383" t="s">
        <v>124</v>
      </c>
      <c r="D3" s="384">
        <v>0.82299999999999995</v>
      </c>
      <c r="E3" s="385"/>
    </row>
    <row r="4" spans="1:5" x14ac:dyDescent="0.25">
      <c r="A4" s="386" t="s">
        <v>113</v>
      </c>
      <c r="B4" s="387">
        <v>1.7749999999999999</v>
      </c>
      <c r="C4" s="386" t="s">
        <v>125</v>
      </c>
      <c r="D4" s="387">
        <v>0.82399999999999995</v>
      </c>
      <c r="E4" s="385"/>
    </row>
    <row r="5" spans="1:5" x14ac:dyDescent="0.25">
      <c r="A5" s="386" t="s">
        <v>114</v>
      </c>
      <c r="B5" s="387">
        <v>1.7775000000000001</v>
      </c>
      <c r="C5" s="386" t="s">
        <v>126</v>
      </c>
      <c r="D5" s="387">
        <v>0.82199999999999995</v>
      </c>
      <c r="E5" s="385"/>
    </row>
    <row r="6" spans="1:5" x14ac:dyDescent="0.25">
      <c r="A6" s="386" t="s">
        <v>115</v>
      </c>
      <c r="B6" s="387">
        <v>0.54749999999999999</v>
      </c>
      <c r="C6" s="386" t="s">
        <v>127</v>
      </c>
      <c r="D6" s="387">
        <v>0.23100000000000001</v>
      </c>
      <c r="E6" s="385"/>
    </row>
    <row r="7" spans="1:5" x14ac:dyDescent="0.25">
      <c r="A7" s="386" t="s">
        <v>116</v>
      </c>
      <c r="B7" s="387">
        <v>1.8</v>
      </c>
      <c r="C7" s="386" t="s">
        <v>128</v>
      </c>
      <c r="D7" s="387">
        <v>0.82299999999999995</v>
      </c>
      <c r="E7" s="385"/>
    </row>
    <row r="8" spans="1:5" ht="24" thickBot="1" x14ac:dyDescent="0.3">
      <c r="A8" s="386" t="s">
        <v>117</v>
      </c>
      <c r="B8" s="388">
        <v>1.7849999999999999</v>
      </c>
      <c r="C8" s="386" t="s">
        <v>129</v>
      </c>
      <c r="D8" s="388">
        <v>0.82299999999999995</v>
      </c>
      <c r="E8" s="385"/>
    </row>
    <row r="9" spans="1:5" x14ac:dyDescent="0.25">
      <c r="A9" s="383" t="s">
        <v>118</v>
      </c>
      <c r="B9" s="384">
        <v>0.82099999999999995</v>
      </c>
      <c r="C9" s="383" t="s">
        <v>130</v>
      </c>
      <c r="D9" s="384">
        <v>0.82299999999999995</v>
      </c>
      <c r="E9" s="385"/>
    </row>
    <row r="10" spans="1:5" x14ac:dyDescent="0.25">
      <c r="A10" s="386" t="s">
        <v>119</v>
      </c>
      <c r="B10" s="387">
        <v>0.82399999999999995</v>
      </c>
      <c r="C10" s="386" t="s">
        <v>131</v>
      </c>
      <c r="D10" s="387">
        <v>0.82299999999999995</v>
      </c>
      <c r="E10" s="385"/>
    </row>
    <row r="11" spans="1:5" x14ac:dyDescent="0.25">
      <c r="A11" s="386" t="s">
        <v>120</v>
      </c>
      <c r="B11" s="387">
        <v>0.82399999999999995</v>
      </c>
      <c r="C11" s="386" t="s">
        <v>132</v>
      </c>
      <c r="D11" s="387">
        <v>0.82199999999999995</v>
      </c>
      <c r="E11" s="385"/>
    </row>
    <row r="12" spans="1:5" x14ac:dyDescent="0.25">
      <c r="A12" s="386" t="s">
        <v>121</v>
      </c>
      <c r="B12" s="387">
        <v>0.23300000000000001</v>
      </c>
      <c r="C12" s="386" t="s">
        <v>133</v>
      </c>
      <c r="D12" s="387">
        <v>0.23400000000000001</v>
      </c>
      <c r="E12" s="385"/>
    </row>
    <row r="13" spans="1:5" x14ac:dyDescent="0.25">
      <c r="A13" s="386" t="s">
        <v>122</v>
      </c>
      <c r="B13" s="387">
        <v>0.82199999999999995</v>
      </c>
      <c r="C13" s="386" t="s">
        <v>134</v>
      </c>
      <c r="D13" s="387">
        <v>0.82099999999999995</v>
      </c>
      <c r="E13" s="385"/>
    </row>
    <row r="14" spans="1:5" ht="24" thickBot="1" x14ac:dyDescent="0.3">
      <c r="A14" s="386" t="s">
        <v>123</v>
      </c>
      <c r="B14" s="388">
        <v>0.82299999999999995</v>
      </c>
      <c r="C14" s="386" t="s">
        <v>135</v>
      </c>
      <c r="D14" s="388">
        <v>0.82199999999999995</v>
      </c>
      <c r="E14" s="385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view="pageBreakPreview" zoomScale="90" zoomScaleNormal="100" zoomScaleSheetLayoutView="90" workbookViewId="0">
      <selection activeCell="E2" sqref="E2:E13"/>
    </sheetView>
  </sheetViews>
  <sheetFormatPr baseColWidth="10" defaultRowHeight="18.75" x14ac:dyDescent="0.25"/>
  <cols>
    <col min="1" max="1" width="13.42578125" style="365" customWidth="1"/>
    <col min="2" max="3" width="11.42578125" style="365"/>
    <col min="4" max="4" width="9.140625" style="365" customWidth="1"/>
    <col min="5" max="5" width="12.5703125" style="365" customWidth="1"/>
    <col min="6" max="16384" width="11.42578125" style="365"/>
  </cols>
  <sheetData>
    <row r="1" spans="1:5" ht="37.5" x14ac:dyDescent="0.25">
      <c r="A1" s="362"/>
      <c r="B1" s="363" t="s">
        <v>103</v>
      </c>
      <c r="C1" s="363" t="s">
        <v>104</v>
      </c>
      <c r="D1" s="363" t="s">
        <v>105</v>
      </c>
      <c r="E1" s="364" t="s">
        <v>106</v>
      </c>
    </row>
    <row r="2" spans="1:5" x14ac:dyDescent="0.25">
      <c r="A2" s="475" t="s">
        <v>107</v>
      </c>
      <c r="B2" s="366">
        <v>663</v>
      </c>
      <c r="C2" s="366">
        <v>56</v>
      </c>
      <c r="D2" s="367">
        <v>2.5</v>
      </c>
      <c r="E2" s="368">
        <f t="shared" ref="E2:E7" si="0">SUM(B2:C2)*D2/1000</f>
        <v>1.7975000000000001</v>
      </c>
    </row>
    <row r="3" spans="1:5" x14ac:dyDescent="0.25">
      <c r="A3" s="476"/>
      <c r="B3" s="366">
        <v>655</v>
      </c>
      <c r="C3" s="366">
        <v>55</v>
      </c>
      <c r="D3" s="367">
        <v>2.5</v>
      </c>
      <c r="E3" s="368">
        <f t="shared" si="0"/>
        <v>1.7749999999999999</v>
      </c>
    </row>
    <row r="4" spans="1:5" x14ac:dyDescent="0.25">
      <c r="A4" s="476"/>
      <c r="B4" s="366">
        <v>658</v>
      </c>
      <c r="C4" s="366">
        <v>53</v>
      </c>
      <c r="D4" s="367">
        <v>2.5</v>
      </c>
      <c r="E4" s="368">
        <f t="shared" si="0"/>
        <v>1.7775000000000001</v>
      </c>
    </row>
    <row r="5" spans="1:5" x14ac:dyDescent="0.25">
      <c r="A5" s="476"/>
      <c r="B5" s="366">
        <v>202</v>
      </c>
      <c r="C5" s="366">
        <v>17</v>
      </c>
      <c r="D5" s="367">
        <v>2.5</v>
      </c>
      <c r="E5" s="368">
        <f t="shared" si="0"/>
        <v>0.54749999999999999</v>
      </c>
    </row>
    <row r="6" spans="1:5" x14ac:dyDescent="0.25">
      <c r="A6" s="476"/>
      <c r="B6" s="366">
        <v>664</v>
      </c>
      <c r="C6" s="366">
        <v>56</v>
      </c>
      <c r="D6" s="367">
        <v>2.5</v>
      </c>
      <c r="E6" s="368">
        <f t="shared" si="0"/>
        <v>1.8</v>
      </c>
    </row>
    <row r="7" spans="1:5" x14ac:dyDescent="0.25">
      <c r="A7" s="477"/>
      <c r="B7" s="366">
        <v>660</v>
      </c>
      <c r="C7" s="366">
        <v>54</v>
      </c>
      <c r="D7" s="367">
        <v>2.5</v>
      </c>
      <c r="E7" s="368">
        <f t="shared" si="0"/>
        <v>1.7849999999999999</v>
      </c>
    </row>
    <row r="8" spans="1:5" x14ac:dyDescent="0.25">
      <c r="A8" s="472" t="s">
        <v>8</v>
      </c>
      <c r="B8" s="366">
        <v>756</v>
      </c>
      <c r="C8" s="366">
        <v>65</v>
      </c>
      <c r="D8" s="367">
        <v>1</v>
      </c>
      <c r="E8" s="368">
        <f t="shared" ref="E8:E25" si="1">SUM(B8:C8)*D8/1000</f>
        <v>0.82099999999999995</v>
      </c>
    </row>
    <row r="9" spans="1:5" x14ac:dyDescent="0.25">
      <c r="A9" s="473"/>
      <c r="B9" s="366">
        <v>759</v>
      </c>
      <c r="C9" s="366">
        <v>65</v>
      </c>
      <c r="D9" s="367">
        <v>1</v>
      </c>
      <c r="E9" s="368">
        <f t="shared" si="1"/>
        <v>0.82399999999999995</v>
      </c>
    </row>
    <row r="10" spans="1:5" x14ac:dyDescent="0.25">
      <c r="A10" s="473"/>
      <c r="B10" s="366">
        <v>759</v>
      </c>
      <c r="C10" s="366">
        <v>65</v>
      </c>
      <c r="D10" s="367">
        <v>1</v>
      </c>
      <c r="E10" s="368">
        <f t="shared" si="1"/>
        <v>0.82399999999999995</v>
      </c>
    </row>
    <row r="11" spans="1:5" x14ac:dyDescent="0.25">
      <c r="A11" s="473"/>
      <c r="B11" s="366">
        <v>217</v>
      </c>
      <c r="C11" s="366">
        <v>16</v>
      </c>
      <c r="D11" s="367">
        <v>1</v>
      </c>
      <c r="E11" s="368">
        <f t="shared" si="1"/>
        <v>0.23300000000000001</v>
      </c>
    </row>
    <row r="12" spans="1:5" x14ac:dyDescent="0.25">
      <c r="A12" s="473"/>
      <c r="B12" s="366">
        <v>757</v>
      </c>
      <c r="C12" s="366">
        <v>65</v>
      </c>
      <c r="D12" s="367">
        <v>1</v>
      </c>
      <c r="E12" s="368">
        <f t="shared" si="1"/>
        <v>0.82199999999999995</v>
      </c>
    </row>
    <row r="13" spans="1:5" x14ac:dyDescent="0.25">
      <c r="A13" s="478"/>
      <c r="B13" s="366">
        <v>758</v>
      </c>
      <c r="C13" s="366">
        <v>65</v>
      </c>
      <c r="D13" s="367">
        <v>1</v>
      </c>
      <c r="E13" s="368">
        <f t="shared" si="1"/>
        <v>0.82299999999999995</v>
      </c>
    </row>
    <row r="14" spans="1:5" x14ac:dyDescent="0.25">
      <c r="A14" s="472" t="s">
        <v>51</v>
      </c>
      <c r="B14" s="366">
        <v>758</v>
      </c>
      <c r="C14" s="366">
        <v>65</v>
      </c>
      <c r="D14" s="367">
        <v>1</v>
      </c>
      <c r="E14" s="368">
        <f t="shared" si="1"/>
        <v>0.82299999999999995</v>
      </c>
    </row>
    <row r="15" spans="1:5" x14ac:dyDescent="0.25">
      <c r="A15" s="473"/>
      <c r="B15" s="366">
        <v>759</v>
      </c>
      <c r="C15" s="366">
        <v>65</v>
      </c>
      <c r="D15" s="367">
        <v>1</v>
      </c>
      <c r="E15" s="368">
        <f t="shared" si="1"/>
        <v>0.82399999999999995</v>
      </c>
    </row>
    <row r="16" spans="1:5" x14ac:dyDescent="0.25">
      <c r="A16" s="473"/>
      <c r="B16" s="366">
        <v>757</v>
      </c>
      <c r="C16" s="366">
        <v>65</v>
      </c>
      <c r="D16" s="367">
        <v>1</v>
      </c>
      <c r="E16" s="368">
        <f t="shared" si="1"/>
        <v>0.82199999999999995</v>
      </c>
    </row>
    <row r="17" spans="1:5" x14ac:dyDescent="0.25">
      <c r="A17" s="473"/>
      <c r="B17" s="366">
        <v>215</v>
      </c>
      <c r="C17" s="366">
        <v>16</v>
      </c>
      <c r="D17" s="367">
        <v>1</v>
      </c>
      <c r="E17" s="368">
        <f t="shared" si="1"/>
        <v>0.23100000000000001</v>
      </c>
    </row>
    <row r="18" spans="1:5" x14ac:dyDescent="0.25">
      <c r="A18" s="473"/>
      <c r="B18" s="366">
        <v>758</v>
      </c>
      <c r="C18" s="366">
        <v>65</v>
      </c>
      <c r="D18" s="367">
        <v>1</v>
      </c>
      <c r="E18" s="368">
        <f t="shared" si="1"/>
        <v>0.82299999999999995</v>
      </c>
    </row>
    <row r="19" spans="1:5" x14ac:dyDescent="0.25">
      <c r="A19" s="478"/>
      <c r="B19" s="366">
        <v>758</v>
      </c>
      <c r="C19" s="366">
        <v>65</v>
      </c>
      <c r="D19" s="367">
        <v>1</v>
      </c>
      <c r="E19" s="368">
        <f t="shared" si="1"/>
        <v>0.82299999999999995</v>
      </c>
    </row>
    <row r="20" spans="1:5" x14ac:dyDescent="0.25">
      <c r="A20" s="472" t="s">
        <v>50</v>
      </c>
      <c r="B20" s="366">
        <v>758</v>
      </c>
      <c r="C20" s="366">
        <v>65</v>
      </c>
      <c r="D20" s="367">
        <v>1</v>
      </c>
      <c r="E20" s="368">
        <f t="shared" si="1"/>
        <v>0.82299999999999995</v>
      </c>
    </row>
    <row r="21" spans="1:5" x14ac:dyDescent="0.25">
      <c r="A21" s="473"/>
      <c r="B21" s="366">
        <v>758</v>
      </c>
      <c r="C21" s="366">
        <v>65</v>
      </c>
      <c r="D21" s="367">
        <v>1</v>
      </c>
      <c r="E21" s="368">
        <f t="shared" si="1"/>
        <v>0.82299999999999995</v>
      </c>
    </row>
    <row r="22" spans="1:5" x14ac:dyDescent="0.25">
      <c r="A22" s="473"/>
      <c r="B22" s="366">
        <v>757</v>
      </c>
      <c r="C22" s="366">
        <v>65</v>
      </c>
      <c r="D22" s="367">
        <v>1</v>
      </c>
      <c r="E22" s="368">
        <f t="shared" si="1"/>
        <v>0.82199999999999995</v>
      </c>
    </row>
    <row r="23" spans="1:5" x14ac:dyDescent="0.25">
      <c r="A23" s="473"/>
      <c r="B23" s="366">
        <v>218</v>
      </c>
      <c r="C23" s="366">
        <v>16</v>
      </c>
      <c r="D23" s="367">
        <v>1</v>
      </c>
      <c r="E23" s="368">
        <f t="shared" si="1"/>
        <v>0.23400000000000001</v>
      </c>
    </row>
    <row r="24" spans="1:5" x14ac:dyDescent="0.25">
      <c r="A24" s="473"/>
      <c r="B24" s="369">
        <v>756</v>
      </c>
      <c r="C24" s="369">
        <v>65</v>
      </c>
      <c r="D24" s="370">
        <v>1</v>
      </c>
      <c r="E24" s="371">
        <f t="shared" si="1"/>
        <v>0.82099999999999995</v>
      </c>
    </row>
    <row r="25" spans="1:5" ht="19.5" thickBot="1" x14ac:dyDescent="0.3">
      <c r="A25" s="474"/>
      <c r="B25" s="372">
        <v>757</v>
      </c>
      <c r="C25" s="372">
        <v>65</v>
      </c>
      <c r="D25" s="373">
        <v>1</v>
      </c>
      <c r="E25" s="374">
        <f t="shared" si="1"/>
        <v>0.82199999999999995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orientation="landscape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="90" zoomScaleNormal="100" zoomScaleSheetLayoutView="90" workbookViewId="0">
      <selection activeCell="B7" sqref="B7"/>
    </sheetView>
  </sheetViews>
  <sheetFormatPr baseColWidth="10" defaultRowHeight="15" x14ac:dyDescent="0.25"/>
  <cols>
    <col min="1" max="1" width="59.5703125" style="17" customWidth="1"/>
    <col min="2" max="2" width="13.85546875" style="17" customWidth="1"/>
    <col min="3" max="3" width="7.42578125" style="17" customWidth="1"/>
    <col min="4" max="4" width="71.28515625" style="17" bestFit="1" customWidth="1"/>
    <col min="5" max="5" width="58.140625" style="17" bestFit="1" customWidth="1"/>
    <col min="6" max="6" width="57.42578125" style="17" bestFit="1" customWidth="1"/>
    <col min="7" max="16384" width="11.42578125" style="17"/>
  </cols>
  <sheetData>
    <row r="1" spans="1:6" ht="16.5" thickBot="1" x14ac:dyDescent="0.3">
      <c r="A1" s="479" t="s">
        <v>82</v>
      </c>
      <c r="B1" s="480"/>
      <c r="C1" s="480"/>
      <c r="D1" s="481"/>
    </row>
    <row r="2" spans="1:6" ht="20.25" x14ac:dyDescent="0.25">
      <c r="A2" s="336" t="s">
        <v>83</v>
      </c>
      <c r="B2" s="337">
        <v>63</v>
      </c>
      <c r="C2" s="338" t="s">
        <v>84</v>
      </c>
      <c r="D2" s="339" t="s">
        <v>85</v>
      </c>
    </row>
    <row r="3" spans="1:6" ht="20.25" x14ac:dyDescent="0.25">
      <c r="A3" s="340" t="s">
        <v>86</v>
      </c>
      <c r="B3" s="341">
        <f>B2*3.72%</f>
        <v>2.3436000000000003</v>
      </c>
      <c r="C3" s="342"/>
      <c r="D3" s="343" t="s">
        <v>87</v>
      </c>
    </row>
    <row r="4" spans="1:6" ht="20.25" x14ac:dyDescent="0.25">
      <c r="A4" s="340" t="s">
        <v>88</v>
      </c>
      <c r="B4" s="341">
        <f>B3*2</f>
        <v>4.6872000000000007</v>
      </c>
      <c r="C4" s="342"/>
      <c r="D4" s="343" t="s">
        <v>89</v>
      </c>
    </row>
    <row r="5" spans="1:6" ht="20.25" x14ac:dyDescent="0.25">
      <c r="A5" s="344" t="s">
        <v>90</v>
      </c>
      <c r="B5" s="345">
        <v>2.5000000000000001E-2</v>
      </c>
      <c r="C5" s="342" t="s">
        <v>84</v>
      </c>
      <c r="D5" s="343" t="s">
        <v>91</v>
      </c>
    </row>
    <row r="6" spans="1:6" ht="20.25" x14ac:dyDescent="0.25">
      <c r="A6" s="344" t="s">
        <v>92</v>
      </c>
      <c r="B6" s="346">
        <v>158.69999999999999</v>
      </c>
      <c r="C6" s="342" t="s">
        <v>84</v>
      </c>
      <c r="D6" s="343" t="s">
        <v>85</v>
      </c>
    </row>
    <row r="7" spans="1:6" ht="20.25" x14ac:dyDescent="0.25">
      <c r="A7" s="340" t="s">
        <v>93</v>
      </c>
      <c r="B7" s="341">
        <f>B5*B6</f>
        <v>3.9674999999999998</v>
      </c>
      <c r="C7" s="342"/>
      <c r="D7" s="343" t="s">
        <v>94</v>
      </c>
    </row>
    <row r="8" spans="1:6" ht="20.25" x14ac:dyDescent="0.25">
      <c r="A8" s="340" t="s">
        <v>95</v>
      </c>
      <c r="B8" s="347">
        <v>0.36</v>
      </c>
      <c r="C8" s="342"/>
      <c r="D8" s="112" t="s">
        <v>96</v>
      </c>
    </row>
    <row r="9" spans="1:6" ht="21" thickBot="1" x14ac:dyDescent="0.3">
      <c r="A9" s="340" t="s">
        <v>97</v>
      </c>
      <c r="B9" s="348">
        <f>B4-B7</f>
        <v>0.71970000000000089</v>
      </c>
      <c r="C9" s="342"/>
      <c r="D9" s="343" t="s">
        <v>98</v>
      </c>
    </row>
    <row r="10" spans="1:6" ht="21" thickBot="1" x14ac:dyDescent="0.3">
      <c r="A10" s="349" t="s">
        <v>99</v>
      </c>
      <c r="B10" s="350">
        <f>B9/B8</f>
        <v>1.9991666666666692</v>
      </c>
      <c r="C10" s="351"/>
      <c r="D10" s="352" t="s">
        <v>100</v>
      </c>
      <c r="E10" s="17" t="s">
        <v>101</v>
      </c>
      <c r="F10" s="17" t="s">
        <v>102</v>
      </c>
    </row>
    <row r="14" spans="1:6" s="353" customFormat="1" ht="14.25" x14ac:dyDescent="0.25">
      <c r="B14" s="354"/>
      <c r="C14" s="355"/>
      <c r="D14" s="355"/>
      <c r="E14" s="354"/>
    </row>
    <row r="15" spans="1:6" s="353" customFormat="1" ht="14.25" x14ac:dyDescent="0.25">
      <c r="B15" s="354"/>
      <c r="C15" s="356"/>
      <c r="D15" s="355"/>
      <c r="E15" s="354"/>
    </row>
    <row r="16" spans="1:6" s="353" customFormat="1" ht="14.25" x14ac:dyDescent="0.25">
      <c r="B16" s="354"/>
      <c r="C16" s="356"/>
      <c r="D16" s="355"/>
      <c r="E16" s="354"/>
    </row>
    <row r="17" spans="2:5" s="353" customFormat="1" ht="14.25" x14ac:dyDescent="0.25">
      <c r="B17" s="354"/>
      <c r="C17" s="356"/>
      <c r="D17" s="355"/>
      <c r="E17" s="354"/>
    </row>
    <row r="18" spans="2:5" s="353" customFormat="1" ht="14.25" x14ac:dyDescent="0.25">
      <c r="B18" s="354"/>
      <c r="C18" s="355"/>
      <c r="D18" s="355"/>
      <c r="E18" s="354"/>
    </row>
    <row r="19" spans="2:5" s="353" customFormat="1" ht="14.25" x14ac:dyDescent="0.25">
      <c r="B19" s="354"/>
      <c r="C19" s="355"/>
      <c r="D19" s="355"/>
      <c r="E19" s="354"/>
    </row>
    <row r="20" spans="2:5" s="353" customFormat="1" ht="14.25" x14ac:dyDescent="0.25">
      <c r="B20" s="354"/>
      <c r="C20" s="355"/>
      <c r="D20" s="355"/>
      <c r="E20" s="354"/>
    </row>
    <row r="21" spans="2:5" s="353" customFormat="1" ht="14.25" x14ac:dyDescent="0.25">
      <c r="B21" s="354"/>
      <c r="C21" s="355"/>
      <c r="D21" s="355"/>
      <c r="E21" s="354"/>
    </row>
    <row r="22" spans="2:5" s="353" customFormat="1" ht="14.25" x14ac:dyDescent="0.25">
      <c r="B22" s="354"/>
      <c r="C22" s="357"/>
      <c r="D22" s="358"/>
      <c r="E22" s="354"/>
    </row>
    <row r="23" spans="2:5" s="353" customFormat="1" ht="14.25" x14ac:dyDescent="0.25">
      <c r="B23" s="354"/>
      <c r="C23" s="357"/>
      <c r="D23" s="359"/>
      <c r="E23" s="354"/>
    </row>
    <row r="24" spans="2:5" s="353" customFormat="1" x14ac:dyDescent="0.25">
      <c r="B24" s="354"/>
      <c r="C24" s="360"/>
      <c r="D24" s="70"/>
      <c r="E24" s="354"/>
    </row>
    <row r="25" spans="2:5" s="353" customFormat="1" x14ac:dyDescent="0.25">
      <c r="B25" s="354"/>
      <c r="C25" s="360"/>
      <c r="D25" s="70"/>
      <c r="E25" s="354"/>
    </row>
    <row r="26" spans="2:5" s="353" customFormat="1" x14ac:dyDescent="0.25">
      <c r="B26" s="354"/>
      <c r="C26" s="361"/>
      <c r="D26" s="70"/>
      <c r="E26" s="354"/>
    </row>
    <row r="27" spans="2:5" s="353" customFormat="1" x14ac:dyDescent="0.25">
      <c r="B27" s="354"/>
      <c r="C27" s="361"/>
      <c r="D27" s="70"/>
      <c r="E27" s="354"/>
    </row>
    <row r="28" spans="2:5" x14ac:dyDescent="0.25">
      <c r="C28" s="70"/>
      <c r="D28" s="70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425" t="s">
        <v>54</v>
      </c>
      <c r="L11" s="425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34" t="s">
        <v>8</v>
      </c>
      <c r="C15" s="435"/>
      <c r="D15" s="435"/>
      <c r="E15" s="435"/>
      <c r="F15" s="435"/>
      <c r="G15" s="435"/>
      <c r="H15" s="435"/>
      <c r="I15" s="435"/>
      <c r="J15" s="435"/>
      <c r="K15" s="436"/>
      <c r="L15" s="428" t="s">
        <v>50</v>
      </c>
      <c r="M15" s="429"/>
      <c r="N15" s="429"/>
      <c r="O15" s="429"/>
      <c r="P15" s="429"/>
      <c r="Q15" s="429"/>
      <c r="R15" s="429"/>
      <c r="S15" s="430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26"/>
      <c r="I36" s="97"/>
      <c r="J36" s="52" t="s">
        <v>26</v>
      </c>
      <c r="K36" s="105"/>
      <c r="L36" s="432" t="s">
        <v>25</v>
      </c>
      <c r="M36" s="432"/>
      <c r="N36" s="432"/>
      <c r="O36" s="432"/>
      <c r="P36" s="42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1" t="s">
        <v>8</v>
      </c>
      <c r="C55" s="432"/>
      <c r="D55" s="432"/>
      <c r="E55" s="432"/>
      <c r="F55" s="42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425" t="s">
        <v>55</v>
      </c>
      <c r="L11" s="425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34" t="s">
        <v>8</v>
      </c>
      <c r="C15" s="435"/>
      <c r="D15" s="435"/>
      <c r="E15" s="435"/>
      <c r="F15" s="435"/>
      <c r="G15" s="435"/>
      <c r="H15" s="435"/>
      <c r="I15" s="435"/>
      <c r="J15" s="435"/>
      <c r="K15" s="436"/>
      <c r="L15" s="428" t="s">
        <v>50</v>
      </c>
      <c r="M15" s="429"/>
      <c r="N15" s="429"/>
      <c r="O15" s="429"/>
      <c r="P15" s="429"/>
      <c r="Q15" s="429"/>
      <c r="R15" s="429"/>
      <c r="S15" s="429"/>
      <c r="T15" s="429"/>
      <c r="U15" s="430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26"/>
      <c r="I36" s="97"/>
      <c r="J36" s="52" t="s">
        <v>26</v>
      </c>
      <c r="K36" s="105"/>
      <c r="L36" s="432" t="s">
        <v>25</v>
      </c>
      <c r="M36" s="432"/>
      <c r="N36" s="432"/>
      <c r="O36" s="432"/>
      <c r="P36" s="42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1" t="s">
        <v>8</v>
      </c>
      <c r="C55" s="432"/>
      <c r="D55" s="432"/>
      <c r="E55" s="432"/>
      <c r="F55" s="42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425" t="s">
        <v>55</v>
      </c>
      <c r="L11" s="425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34" t="s">
        <v>8</v>
      </c>
      <c r="C15" s="435"/>
      <c r="D15" s="435"/>
      <c r="E15" s="435"/>
      <c r="F15" s="435"/>
      <c r="G15" s="435"/>
      <c r="H15" s="435"/>
      <c r="I15" s="435"/>
      <c r="J15" s="435"/>
      <c r="K15" s="436"/>
      <c r="L15" s="428" t="s">
        <v>50</v>
      </c>
      <c r="M15" s="429"/>
      <c r="N15" s="429"/>
      <c r="O15" s="429"/>
      <c r="P15" s="429"/>
      <c r="Q15" s="429"/>
      <c r="R15" s="429"/>
      <c r="S15" s="429"/>
      <c r="T15" s="429"/>
      <c r="U15" s="430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26"/>
      <c r="I36" s="97"/>
      <c r="J36" s="52" t="s">
        <v>26</v>
      </c>
      <c r="K36" s="105"/>
      <c r="L36" s="432" t="s">
        <v>25</v>
      </c>
      <c r="M36" s="432"/>
      <c r="N36" s="432"/>
      <c r="O36" s="432"/>
      <c r="P36" s="42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1" t="s">
        <v>8</v>
      </c>
      <c r="C55" s="432"/>
      <c r="D55" s="432"/>
      <c r="E55" s="432"/>
      <c r="F55" s="42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425" t="s">
        <v>56</v>
      </c>
      <c r="L11" s="425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8"/>
      <c r="H15" s="438"/>
      <c r="I15" s="439"/>
      <c r="J15" s="440" t="s">
        <v>51</v>
      </c>
      <c r="K15" s="441"/>
      <c r="L15" s="441"/>
      <c r="M15" s="442"/>
      <c r="N15" s="443" t="s">
        <v>50</v>
      </c>
      <c r="O15" s="443"/>
      <c r="P15" s="443"/>
      <c r="Q15" s="443"/>
      <c r="R15" s="443"/>
      <c r="S15" s="443"/>
      <c r="T15" s="443"/>
      <c r="U15" s="444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26"/>
      <c r="I36" s="97"/>
      <c r="J36" s="52" t="s">
        <v>26</v>
      </c>
      <c r="K36" s="105"/>
      <c r="L36" s="432" t="s">
        <v>25</v>
      </c>
      <c r="M36" s="432"/>
      <c r="N36" s="432"/>
      <c r="O36" s="432"/>
      <c r="P36" s="42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1" t="s">
        <v>8</v>
      </c>
      <c r="C55" s="432"/>
      <c r="D55" s="432"/>
      <c r="E55" s="432"/>
      <c r="F55" s="42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I15"/>
    <mergeCell ref="J15:M15"/>
    <mergeCell ref="N15:U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425" t="s">
        <v>57</v>
      </c>
      <c r="L11" s="425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8"/>
      <c r="H15" s="438"/>
      <c r="I15" s="438"/>
      <c r="J15" s="439"/>
      <c r="K15" s="440" t="s">
        <v>51</v>
      </c>
      <c r="L15" s="441"/>
      <c r="M15" s="441"/>
      <c r="N15" s="442"/>
      <c r="O15" s="445" t="s">
        <v>50</v>
      </c>
      <c r="P15" s="443"/>
      <c r="Q15" s="443"/>
      <c r="R15" s="443"/>
      <c r="S15" s="443"/>
      <c r="T15" s="443"/>
      <c r="U15" s="443"/>
      <c r="V15" s="443"/>
      <c r="W15" s="444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26"/>
      <c r="I36" s="97"/>
      <c r="J36" s="52" t="s">
        <v>26</v>
      </c>
      <c r="K36" s="105"/>
      <c r="L36" s="432" t="s">
        <v>25</v>
      </c>
      <c r="M36" s="432"/>
      <c r="N36" s="432"/>
      <c r="O36" s="432"/>
      <c r="P36" s="42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1" t="s">
        <v>8</v>
      </c>
      <c r="C55" s="432"/>
      <c r="D55" s="432"/>
      <c r="E55" s="432"/>
      <c r="F55" s="42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K15:N15"/>
    <mergeCell ref="O15:W15"/>
    <mergeCell ref="B36:H36"/>
    <mergeCell ref="L36:P36"/>
    <mergeCell ref="J54:K54"/>
    <mergeCell ref="B55:F55"/>
    <mergeCell ref="A3:C3"/>
    <mergeCell ref="E9:G9"/>
    <mergeCell ref="B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3" t="s">
        <v>0</v>
      </c>
      <c r="B3" s="423"/>
      <c r="C3" s="423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424" t="s">
        <v>2</v>
      </c>
      <c r="F9" s="424"/>
      <c r="G9" s="42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4"/>
      <c r="S9" s="42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425" t="s">
        <v>58</v>
      </c>
      <c r="L11" s="425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7" t="s">
        <v>8</v>
      </c>
      <c r="C15" s="438"/>
      <c r="D15" s="438"/>
      <c r="E15" s="438"/>
      <c r="F15" s="438"/>
      <c r="G15" s="438"/>
      <c r="H15" s="438"/>
      <c r="I15" s="438"/>
      <c r="J15" s="439"/>
      <c r="K15" s="440" t="s">
        <v>51</v>
      </c>
      <c r="L15" s="441"/>
      <c r="M15" s="441"/>
      <c r="N15" s="442"/>
      <c r="O15" s="445" t="s">
        <v>50</v>
      </c>
      <c r="P15" s="443"/>
      <c r="Q15" s="443"/>
      <c r="R15" s="443"/>
      <c r="S15" s="443"/>
      <c r="T15" s="443"/>
      <c r="U15" s="443"/>
      <c r="V15" s="443"/>
      <c r="W15" s="444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31" t="s">
        <v>25</v>
      </c>
      <c r="C36" s="432"/>
      <c r="D36" s="432"/>
      <c r="E36" s="432"/>
      <c r="F36" s="432"/>
      <c r="G36" s="432"/>
      <c r="H36" s="426"/>
      <c r="I36" s="97"/>
      <c r="J36" s="52" t="s">
        <v>26</v>
      </c>
      <c r="K36" s="105"/>
      <c r="L36" s="432" t="s">
        <v>25</v>
      </c>
      <c r="M36" s="432"/>
      <c r="N36" s="432"/>
      <c r="O36" s="432"/>
      <c r="P36" s="42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3"/>
      <c r="K54" s="43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31" t="s">
        <v>8</v>
      </c>
      <c r="C55" s="432"/>
      <c r="D55" s="432"/>
      <c r="E55" s="432"/>
      <c r="F55" s="42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Rangos con nombre</vt:lpstr>
      </vt:variant>
      <vt:variant>
        <vt:i4>13</vt:i4>
      </vt:variant>
    </vt:vector>
  </HeadingPairs>
  <TitlesOfParts>
    <vt:vector size="51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23 (2)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IMPRIMIR</vt:lpstr>
      <vt:lpstr>Hoja1</vt:lpstr>
      <vt:lpstr>Calcio</vt:lpstr>
      <vt:lpstr>Carbonato de calcio</vt:lpstr>
      <vt:lpstr>'Carbonato de calcio'!Área_de_impresión</vt:lpstr>
      <vt:lpstr>IMPRIMIR!Área_de_impresión</vt:lpstr>
      <vt:lpstr>'SEM 23 (2)'!Área_de_impresión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  <vt:lpstr>'SEM 32'!Área_de_impresión</vt:lpstr>
      <vt:lpstr>'SEM 33'!Área_de_impresión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2021-12-24T15:58:48Z</cp:lastPrinted>
  <dcterms:created xsi:type="dcterms:W3CDTF">2021-03-04T08:17:33Z</dcterms:created>
  <dcterms:modified xsi:type="dcterms:W3CDTF">2022-01-08T12:56:59Z</dcterms:modified>
</cp:coreProperties>
</file>