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D48FD16A-F7B0-4642-A694-81D4A03A9A6B}" xr6:coauthVersionLast="36" xr6:coauthVersionMax="36" xr10:uidLastSave="{00000000-0000-0000-0000-000000000000}"/>
  <bookViews>
    <workbookView xWindow="0" yWindow="0" windowWidth="20490" windowHeight="7545" tabRatio="742" firstSheet="34" activeTab="40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SEM 27" sheetId="35" r:id="rId28"/>
    <sheet name="SEM 28" sheetId="37" r:id="rId29"/>
    <sheet name="SEM 29" sheetId="38" r:id="rId30"/>
    <sheet name="SEM 30" sheetId="39" r:id="rId31"/>
    <sheet name="SEM 31" sheetId="40" r:id="rId32"/>
    <sheet name="SEM 32" sheetId="41" r:id="rId33"/>
    <sheet name="SEM 33" sheetId="42" r:id="rId34"/>
    <sheet name="SEM 34" sheetId="43" r:id="rId35"/>
    <sheet name="SEM 35" sheetId="44" r:id="rId36"/>
    <sheet name="SEM 36" sheetId="45" r:id="rId37"/>
    <sheet name="SEM 37" sheetId="46" r:id="rId38"/>
    <sheet name="SEM 38" sheetId="47" r:id="rId39"/>
    <sheet name="SEM 39" sheetId="48" r:id="rId40"/>
    <sheet name="IMPRIMIR" sheetId="2" r:id="rId41"/>
    <sheet name="Calcio_Imprimir" sheetId="36" r:id="rId42"/>
    <sheet name="Calcio" sheetId="34" r:id="rId43"/>
    <sheet name="Carbonato de calcio" sheetId="33" r:id="rId44"/>
  </sheets>
  <definedNames>
    <definedName name="_xlnm.Print_Area" localSheetId="43">'Carbonato de calcio'!$A$1:$D$10</definedName>
    <definedName name="_xlnm.Print_Area" localSheetId="40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  <definedName name="_xlnm.Print_Area" localSheetId="27">'SEM 27'!$A$1:$W$70</definedName>
    <definedName name="_xlnm.Print_Area" localSheetId="28">'SEM 28'!$A$1:$W$70</definedName>
    <definedName name="_xlnm.Print_Area" localSheetId="29">'SEM 29'!$A$1:$W$70</definedName>
    <definedName name="_xlnm.Print_Area" localSheetId="30">'SEM 30'!$A$1:$W$70</definedName>
    <definedName name="_xlnm.Print_Area" localSheetId="31">'SEM 31'!$A$1:$W$70</definedName>
    <definedName name="_xlnm.Print_Area" localSheetId="32">'SEM 32'!$A$1:$W$70</definedName>
    <definedName name="_xlnm.Print_Area" localSheetId="33">'SEM 33'!$A$1:$W$70</definedName>
    <definedName name="_xlnm.Print_Area" localSheetId="34">'SEM 34'!$A$1:$W$70</definedName>
    <definedName name="_xlnm.Print_Area" localSheetId="35">'SEM 35'!$A$1:$W$70</definedName>
    <definedName name="_xlnm.Print_Area" localSheetId="36">'SEM 36'!$A$1:$W$70</definedName>
    <definedName name="_xlnm.Print_Area" localSheetId="37">'SEM 37'!$A$1:$W$70</definedName>
    <definedName name="_xlnm.Print_Area" localSheetId="38">'SEM 38'!$A$1:$W$70</definedName>
    <definedName name="_xlnm.Print_Area" localSheetId="39">'SEM 39'!$A$1:$W$70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48" l="1"/>
  <c r="R69" i="48"/>
  <c r="Q69" i="48"/>
  <c r="P69" i="48"/>
  <c r="O69" i="48"/>
  <c r="N69" i="48"/>
  <c r="M69" i="48"/>
  <c r="L69" i="48"/>
  <c r="K69" i="48"/>
  <c r="J69" i="48"/>
  <c r="I69" i="48"/>
  <c r="H69" i="48"/>
  <c r="G69" i="48"/>
  <c r="F69" i="48"/>
  <c r="E69" i="48"/>
  <c r="D69" i="48"/>
  <c r="C69" i="48"/>
  <c r="B69" i="48"/>
  <c r="S68" i="48"/>
  <c r="R68" i="48"/>
  <c r="Q68" i="48"/>
  <c r="P68" i="48"/>
  <c r="O68" i="48"/>
  <c r="N68" i="48"/>
  <c r="M68" i="48"/>
  <c r="L68" i="48"/>
  <c r="K68" i="48"/>
  <c r="J68" i="48"/>
  <c r="I68" i="48"/>
  <c r="H68" i="48"/>
  <c r="G68" i="48"/>
  <c r="F68" i="48"/>
  <c r="E68" i="48"/>
  <c r="D68" i="48"/>
  <c r="C68" i="48"/>
  <c r="B68" i="48"/>
  <c r="T67" i="48"/>
  <c r="S65" i="48"/>
  <c r="S70" i="48" s="1"/>
  <c r="R65" i="48"/>
  <c r="R70" i="48" s="1"/>
  <c r="Q65" i="48"/>
  <c r="Q70" i="48" s="1"/>
  <c r="P65" i="48"/>
  <c r="P70" i="48" s="1"/>
  <c r="O65" i="48"/>
  <c r="O70" i="48" s="1"/>
  <c r="N65" i="48"/>
  <c r="N70" i="48" s="1"/>
  <c r="M65" i="48"/>
  <c r="M70" i="48" s="1"/>
  <c r="L65" i="48"/>
  <c r="L70" i="48" s="1"/>
  <c r="K65" i="48"/>
  <c r="K70" i="48" s="1"/>
  <c r="J65" i="48"/>
  <c r="J70" i="48" s="1"/>
  <c r="I65" i="48"/>
  <c r="I70" i="48" s="1"/>
  <c r="H65" i="48"/>
  <c r="H70" i="48" s="1"/>
  <c r="G65" i="48"/>
  <c r="G70" i="48" s="1"/>
  <c r="F65" i="48"/>
  <c r="F70" i="48" s="1"/>
  <c r="E65" i="48"/>
  <c r="E70" i="48" s="1"/>
  <c r="D65" i="48"/>
  <c r="D70" i="48" s="1"/>
  <c r="C65" i="48"/>
  <c r="C70" i="48" s="1"/>
  <c r="B65" i="48"/>
  <c r="B70" i="48" s="1"/>
  <c r="T64" i="48"/>
  <c r="T63" i="48"/>
  <c r="T62" i="48"/>
  <c r="T61" i="48"/>
  <c r="T60" i="48"/>
  <c r="T59" i="48"/>
  <c r="T58" i="48"/>
  <c r="I51" i="48"/>
  <c r="R50" i="48"/>
  <c r="Q50" i="48"/>
  <c r="P50" i="48"/>
  <c r="O50" i="48"/>
  <c r="N50" i="48"/>
  <c r="M50" i="48"/>
  <c r="I50" i="48"/>
  <c r="H50" i="48"/>
  <c r="G50" i="48"/>
  <c r="F50" i="48"/>
  <c r="E50" i="48"/>
  <c r="D50" i="48"/>
  <c r="C50" i="48"/>
  <c r="B50" i="48"/>
  <c r="R49" i="48"/>
  <c r="Q49" i="48"/>
  <c r="P49" i="48"/>
  <c r="O49" i="48"/>
  <c r="N49" i="48"/>
  <c r="M49" i="48"/>
  <c r="I49" i="48"/>
  <c r="H49" i="48"/>
  <c r="G49" i="48"/>
  <c r="F49" i="48"/>
  <c r="E49" i="48"/>
  <c r="D49" i="48"/>
  <c r="C49" i="48"/>
  <c r="B49" i="48"/>
  <c r="S48" i="48"/>
  <c r="J48" i="48"/>
  <c r="R46" i="48"/>
  <c r="R51" i="48" s="1"/>
  <c r="Q46" i="48"/>
  <c r="Q51" i="48" s="1"/>
  <c r="P46" i="48"/>
  <c r="P51" i="48" s="1"/>
  <c r="O46" i="48"/>
  <c r="O51" i="48" s="1"/>
  <c r="N46" i="48"/>
  <c r="N51" i="48" s="1"/>
  <c r="M46" i="48"/>
  <c r="I46" i="48"/>
  <c r="H46" i="48"/>
  <c r="H51" i="48" s="1"/>
  <c r="G46" i="48"/>
  <c r="G51" i="48" s="1"/>
  <c r="F46" i="48"/>
  <c r="F51" i="48" s="1"/>
  <c r="E46" i="48"/>
  <c r="E51" i="48" s="1"/>
  <c r="D46" i="48"/>
  <c r="D51" i="48" s="1"/>
  <c r="C46" i="48"/>
  <c r="C51" i="48" s="1"/>
  <c r="B46" i="48"/>
  <c r="B51" i="48" s="1"/>
  <c r="S45" i="48"/>
  <c r="J45" i="48"/>
  <c r="S44" i="48"/>
  <c r="J44" i="48"/>
  <c r="S43" i="48"/>
  <c r="J43" i="48"/>
  <c r="S42" i="48"/>
  <c r="J42" i="48"/>
  <c r="S41" i="48"/>
  <c r="J41" i="48"/>
  <c r="S40" i="48"/>
  <c r="J40" i="48"/>
  <c r="S39" i="48"/>
  <c r="J3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E29" i="48"/>
  <c r="D29" i="48"/>
  <c r="C29" i="48"/>
  <c r="B29" i="48"/>
  <c r="S28" i="48"/>
  <c r="R28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E28" i="48"/>
  <c r="D28" i="48"/>
  <c r="C28" i="48"/>
  <c r="B28" i="48"/>
  <c r="T27" i="48"/>
  <c r="S25" i="48"/>
  <c r="S30" i="48" s="1"/>
  <c r="R25" i="48"/>
  <c r="R30" i="48" s="1"/>
  <c r="Q25" i="48"/>
  <c r="Q30" i="48" s="1"/>
  <c r="P25" i="48"/>
  <c r="P30" i="48" s="1"/>
  <c r="O25" i="48"/>
  <c r="O30" i="48" s="1"/>
  <c r="N25" i="48"/>
  <c r="N30" i="48" s="1"/>
  <c r="M25" i="48"/>
  <c r="M30" i="48" s="1"/>
  <c r="L25" i="48"/>
  <c r="L30" i="48" s="1"/>
  <c r="K25" i="48"/>
  <c r="K30" i="48" s="1"/>
  <c r="J25" i="48"/>
  <c r="J30" i="48" s="1"/>
  <c r="I25" i="48"/>
  <c r="I30" i="48" s="1"/>
  <c r="H25" i="48"/>
  <c r="H30" i="48" s="1"/>
  <c r="G25" i="48"/>
  <c r="G30" i="48" s="1"/>
  <c r="F25" i="48"/>
  <c r="F30" i="48" s="1"/>
  <c r="E25" i="48"/>
  <c r="E30" i="48" s="1"/>
  <c r="D25" i="48"/>
  <c r="D30" i="48" s="1"/>
  <c r="C25" i="48"/>
  <c r="C30" i="48" s="1"/>
  <c r="B25" i="48"/>
  <c r="B30" i="48" s="1"/>
  <c r="T24" i="48"/>
  <c r="T23" i="48"/>
  <c r="T22" i="48"/>
  <c r="T21" i="48"/>
  <c r="T20" i="48"/>
  <c r="T19" i="48"/>
  <c r="T18" i="48"/>
  <c r="S46" i="48" l="1"/>
  <c r="S49" i="48" s="1"/>
  <c r="J46" i="48"/>
  <c r="J49" i="48" s="1"/>
  <c r="M51" i="48"/>
  <c r="T65" i="48"/>
  <c r="T25" i="48"/>
  <c r="S69" i="47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S68" i="47"/>
  <c r="R68" i="47"/>
  <c r="Q68" i="47"/>
  <c r="P68" i="47"/>
  <c r="O68" i="47"/>
  <c r="N68" i="47"/>
  <c r="M68" i="47"/>
  <c r="L68" i="47"/>
  <c r="K68" i="47"/>
  <c r="J68" i="47"/>
  <c r="I68" i="47"/>
  <c r="H68" i="47"/>
  <c r="G68" i="47"/>
  <c r="F68" i="47"/>
  <c r="E68" i="47"/>
  <c r="D68" i="47"/>
  <c r="C68" i="47"/>
  <c r="B68" i="47"/>
  <c r="T67" i="47"/>
  <c r="S65" i="47"/>
  <c r="S70" i="47" s="1"/>
  <c r="R65" i="47"/>
  <c r="R70" i="47" s="1"/>
  <c r="Q65" i="47"/>
  <c r="Q70" i="47" s="1"/>
  <c r="P65" i="47"/>
  <c r="P70" i="47" s="1"/>
  <c r="O65" i="47"/>
  <c r="O70" i="47" s="1"/>
  <c r="N65" i="47"/>
  <c r="N70" i="47" s="1"/>
  <c r="M65" i="47"/>
  <c r="M70" i="47" s="1"/>
  <c r="L65" i="47"/>
  <c r="L70" i="47" s="1"/>
  <c r="K65" i="47"/>
  <c r="K70" i="47" s="1"/>
  <c r="J65" i="47"/>
  <c r="J70" i="47" s="1"/>
  <c r="I65" i="47"/>
  <c r="I70" i="47" s="1"/>
  <c r="H65" i="47"/>
  <c r="H70" i="47" s="1"/>
  <c r="G65" i="47"/>
  <c r="G70" i="47" s="1"/>
  <c r="F65" i="47"/>
  <c r="F70" i="47" s="1"/>
  <c r="E65" i="47"/>
  <c r="E70" i="47" s="1"/>
  <c r="D65" i="47"/>
  <c r="D70" i="47" s="1"/>
  <c r="C65" i="47"/>
  <c r="C70" i="47" s="1"/>
  <c r="B65" i="47"/>
  <c r="B70" i="47" s="1"/>
  <c r="T64" i="47"/>
  <c r="T63" i="47"/>
  <c r="T62" i="47"/>
  <c r="T61" i="47"/>
  <c r="T60" i="47"/>
  <c r="T59" i="47"/>
  <c r="T58" i="47"/>
  <c r="O51" i="47"/>
  <c r="N51" i="47"/>
  <c r="C51" i="47"/>
  <c r="R50" i="47"/>
  <c r="Q50" i="47"/>
  <c r="P50" i="47"/>
  <c r="O50" i="47"/>
  <c r="N50" i="47"/>
  <c r="M50" i="47"/>
  <c r="I50" i="47"/>
  <c r="H50" i="47"/>
  <c r="G50" i="47"/>
  <c r="F50" i="47"/>
  <c r="E50" i="47"/>
  <c r="D50" i="47"/>
  <c r="C50" i="47"/>
  <c r="B50" i="47"/>
  <c r="R49" i="47"/>
  <c r="Q49" i="47"/>
  <c r="P49" i="47"/>
  <c r="O49" i="47"/>
  <c r="N49" i="47"/>
  <c r="M49" i="47"/>
  <c r="I49" i="47"/>
  <c r="H49" i="47"/>
  <c r="G49" i="47"/>
  <c r="F49" i="47"/>
  <c r="E49" i="47"/>
  <c r="D49" i="47"/>
  <c r="C49" i="47"/>
  <c r="B49" i="47"/>
  <c r="S48" i="47"/>
  <c r="J48" i="47"/>
  <c r="R46" i="47"/>
  <c r="R51" i="47" s="1"/>
  <c r="Q46" i="47"/>
  <c r="Q51" i="47" s="1"/>
  <c r="P46" i="47"/>
  <c r="P51" i="47" s="1"/>
  <c r="O46" i="47"/>
  <c r="N46" i="47"/>
  <c r="M46" i="47"/>
  <c r="M51" i="47" s="1"/>
  <c r="I46" i="47"/>
  <c r="I51" i="47" s="1"/>
  <c r="H46" i="47"/>
  <c r="H51" i="47" s="1"/>
  <c r="G46" i="47"/>
  <c r="G51" i="47" s="1"/>
  <c r="F46" i="47"/>
  <c r="F51" i="47" s="1"/>
  <c r="E46" i="47"/>
  <c r="E51" i="47" s="1"/>
  <c r="D46" i="47"/>
  <c r="D51" i="47" s="1"/>
  <c r="C46" i="47"/>
  <c r="B46" i="47"/>
  <c r="B51" i="47" s="1"/>
  <c r="S45" i="47"/>
  <c r="J45" i="47"/>
  <c r="S44" i="47"/>
  <c r="J44" i="47"/>
  <c r="S43" i="47"/>
  <c r="J43" i="47"/>
  <c r="S42" i="47"/>
  <c r="J42" i="47"/>
  <c r="S41" i="47"/>
  <c r="J41" i="47"/>
  <c r="S40" i="47"/>
  <c r="J40" i="47"/>
  <c r="S39" i="47"/>
  <c r="J39" i="47"/>
  <c r="M30" i="47"/>
  <c r="E30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T27" i="47"/>
  <c r="S25" i="47"/>
  <c r="S30" i="47" s="1"/>
  <c r="R25" i="47"/>
  <c r="R30" i="47" s="1"/>
  <c r="Q25" i="47"/>
  <c r="Q30" i="47" s="1"/>
  <c r="P25" i="47"/>
  <c r="P30" i="47" s="1"/>
  <c r="O25" i="47"/>
  <c r="O30" i="47" s="1"/>
  <c r="N25" i="47"/>
  <c r="N30" i="47" s="1"/>
  <c r="M25" i="47"/>
  <c r="L25" i="47"/>
  <c r="L30" i="47" s="1"/>
  <c r="K25" i="47"/>
  <c r="K30" i="47" s="1"/>
  <c r="J25" i="47"/>
  <c r="J30" i="47" s="1"/>
  <c r="I25" i="47"/>
  <c r="I30" i="47" s="1"/>
  <c r="H25" i="47"/>
  <c r="H30" i="47" s="1"/>
  <c r="G25" i="47"/>
  <c r="G30" i="47" s="1"/>
  <c r="F25" i="47"/>
  <c r="F30" i="47" s="1"/>
  <c r="E25" i="47"/>
  <c r="D25" i="47"/>
  <c r="D30" i="47" s="1"/>
  <c r="C25" i="47"/>
  <c r="C30" i="47" s="1"/>
  <c r="B25" i="47"/>
  <c r="B30" i="47" s="1"/>
  <c r="T24" i="47"/>
  <c r="T23" i="47"/>
  <c r="T22" i="47"/>
  <c r="T21" i="47"/>
  <c r="T20" i="47"/>
  <c r="T19" i="47"/>
  <c r="T18" i="47"/>
  <c r="S47" i="48" l="1"/>
  <c r="J47" i="48"/>
  <c r="T26" i="48"/>
  <c r="U27" i="48"/>
  <c r="T66" i="48"/>
  <c r="T68" i="48"/>
  <c r="T65" i="47"/>
  <c r="T66" i="47" s="1"/>
  <c r="S46" i="47"/>
  <c r="T25" i="47"/>
  <c r="J46" i="47"/>
  <c r="T68" i="47" l="1"/>
  <c r="T26" i="47"/>
  <c r="U27" i="47"/>
  <c r="S47" i="47"/>
  <c r="S49" i="47"/>
  <c r="J47" i="47"/>
  <c r="J49" i="47"/>
  <c r="S69" i="46" l="1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T67" i="46"/>
  <c r="S65" i="46"/>
  <c r="S70" i="46" s="1"/>
  <c r="R65" i="46"/>
  <c r="R70" i="46" s="1"/>
  <c r="Q65" i="46"/>
  <c r="Q70" i="46" s="1"/>
  <c r="P65" i="46"/>
  <c r="P70" i="46" s="1"/>
  <c r="O65" i="46"/>
  <c r="O70" i="46" s="1"/>
  <c r="N65" i="46"/>
  <c r="N70" i="46" s="1"/>
  <c r="M65" i="46"/>
  <c r="M70" i="46" s="1"/>
  <c r="L65" i="46"/>
  <c r="L70" i="46" s="1"/>
  <c r="K65" i="46"/>
  <c r="K70" i="46" s="1"/>
  <c r="J65" i="46"/>
  <c r="J70" i="46" s="1"/>
  <c r="I65" i="46"/>
  <c r="I70" i="46" s="1"/>
  <c r="H65" i="46"/>
  <c r="H70" i="46" s="1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T64" i="46"/>
  <c r="T63" i="46"/>
  <c r="T62" i="46"/>
  <c r="T61" i="46"/>
  <c r="T60" i="46"/>
  <c r="T59" i="46"/>
  <c r="T58" i="46"/>
  <c r="H51" i="46"/>
  <c r="R50" i="46"/>
  <c r="Q50" i="46"/>
  <c r="P50" i="46"/>
  <c r="O50" i="46"/>
  <c r="N50" i="46"/>
  <c r="M50" i="46"/>
  <c r="I50" i="46"/>
  <c r="H50" i="46"/>
  <c r="G50" i="46"/>
  <c r="F50" i="46"/>
  <c r="E50" i="46"/>
  <c r="D50" i="46"/>
  <c r="C50" i="46"/>
  <c r="B50" i="46"/>
  <c r="R49" i="46"/>
  <c r="Q49" i="46"/>
  <c r="P49" i="46"/>
  <c r="O49" i="46"/>
  <c r="N49" i="46"/>
  <c r="M49" i="46"/>
  <c r="I49" i="46"/>
  <c r="H49" i="46"/>
  <c r="G49" i="46"/>
  <c r="F49" i="46"/>
  <c r="E49" i="46"/>
  <c r="D49" i="46"/>
  <c r="C49" i="46"/>
  <c r="B49" i="46"/>
  <c r="S48" i="46"/>
  <c r="J48" i="46"/>
  <c r="R46" i="46"/>
  <c r="R51" i="46" s="1"/>
  <c r="Q46" i="46"/>
  <c r="Q51" i="46" s="1"/>
  <c r="P46" i="46"/>
  <c r="P51" i="46" s="1"/>
  <c r="O46" i="46"/>
  <c r="O51" i="46" s="1"/>
  <c r="N46" i="46"/>
  <c r="M46" i="46"/>
  <c r="M51" i="46" s="1"/>
  <c r="I46" i="46"/>
  <c r="I51" i="46" s="1"/>
  <c r="H46" i="46"/>
  <c r="G46" i="46"/>
  <c r="G51" i="46" s="1"/>
  <c r="F46" i="46"/>
  <c r="F51" i="46" s="1"/>
  <c r="E46" i="46"/>
  <c r="E51" i="46" s="1"/>
  <c r="D46" i="46"/>
  <c r="D51" i="46" s="1"/>
  <c r="C46" i="46"/>
  <c r="C51" i="46" s="1"/>
  <c r="B46" i="46"/>
  <c r="B51" i="46" s="1"/>
  <c r="S45" i="46"/>
  <c r="J45" i="46"/>
  <c r="S44" i="46"/>
  <c r="J44" i="46"/>
  <c r="S43" i="46"/>
  <c r="J43" i="46"/>
  <c r="S42" i="46"/>
  <c r="J42" i="46"/>
  <c r="S41" i="46"/>
  <c r="J41" i="46"/>
  <c r="S40" i="46"/>
  <c r="J40" i="46"/>
  <c r="S39" i="46"/>
  <c r="J3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B29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T27" i="46"/>
  <c r="S25" i="46"/>
  <c r="S30" i="46" s="1"/>
  <c r="R25" i="46"/>
  <c r="R30" i="46" s="1"/>
  <c r="Q25" i="46"/>
  <c r="Q30" i="46" s="1"/>
  <c r="P25" i="46"/>
  <c r="P30" i="46" s="1"/>
  <c r="O25" i="46"/>
  <c r="O30" i="46" s="1"/>
  <c r="N25" i="46"/>
  <c r="N30" i="46" s="1"/>
  <c r="M25" i="46"/>
  <c r="M30" i="46" s="1"/>
  <c r="L25" i="46"/>
  <c r="L30" i="46" s="1"/>
  <c r="K25" i="46"/>
  <c r="K30" i="46" s="1"/>
  <c r="J25" i="46"/>
  <c r="J30" i="46" s="1"/>
  <c r="I25" i="46"/>
  <c r="I30" i="46" s="1"/>
  <c r="H25" i="46"/>
  <c r="H30" i="46" s="1"/>
  <c r="G25" i="46"/>
  <c r="G30" i="46" s="1"/>
  <c r="F25" i="46"/>
  <c r="F30" i="46" s="1"/>
  <c r="E25" i="46"/>
  <c r="E30" i="46" s="1"/>
  <c r="D25" i="46"/>
  <c r="D30" i="46" s="1"/>
  <c r="C25" i="46"/>
  <c r="C30" i="46" s="1"/>
  <c r="B25" i="46"/>
  <c r="B30" i="46" s="1"/>
  <c r="T24" i="46"/>
  <c r="T23" i="46"/>
  <c r="T22" i="46"/>
  <c r="T21" i="46"/>
  <c r="T20" i="46"/>
  <c r="T19" i="46"/>
  <c r="T18" i="46"/>
  <c r="S46" i="46" l="1"/>
  <c r="S47" i="46" s="1"/>
  <c r="N51" i="46"/>
  <c r="T25" i="46"/>
  <c r="J46" i="46"/>
  <c r="T65" i="46"/>
  <c r="S49" i="46" l="1"/>
  <c r="J49" i="46"/>
  <c r="J47" i="46"/>
  <c r="T26" i="46"/>
  <c r="U27" i="46"/>
  <c r="T66" i="46"/>
  <c r="T68" i="46"/>
  <c r="S69" i="45" l="1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C69" i="45"/>
  <c r="B69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T67" i="45"/>
  <c r="S65" i="45"/>
  <c r="S70" i="45" s="1"/>
  <c r="R65" i="45"/>
  <c r="R70" i="45" s="1"/>
  <c r="Q65" i="45"/>
  <c r="P65" i="45"/>
  <c r="P70" i="45" s="1"/>
  <c r="O65" i="45"/>
  <c r="O70" i="45" s="1"/>
  <c r="N65" i="45"/>
  <c r="N70" i="45" s="1"/>
  <c r="M65" i="45"/>
  <c r="M70" i="45" s="1"/>
  <c r="L65" i="45"/>
  <c r="L70" i="45" s="1"/>
  <c r="K65" i="45"/>
  <c r="K70" i="45" s="1"/>
  <c r="J65" i="45"/>
  <c r="J70" i="45" s="1"/>
  <c r="I65" i="45"/>
  <c r="I70" i="45" s="1"/>
  <c r="H65" i="45"/>
  <c r="H70" i="45" s="1"/>
  <c r="G65" i="45"/>
  <c r="G70" i="45" s="1"/>
  <c r="F65" i="45"/>
  <c r="F70" i="45" s="1"/>
  <c r="E65" i="45"/>
  <c r="E70" i="45" s="1"/>
  <c r="D65" i="45"/>
  <c r="D70" i="45" s="1"/>
  <c r="C65" i="45"/>
  <c r="C70" i="45" s="1"/>
  <c r="B65" i="45"/>
  <c r="B70" i="45" s="1"/>
  <c r="T64" i="45"/>
  <c r="T63" i="45"/>
  <c r="T62" i="45"/>
  <c r="T61" i="45"/>
  <c r="T60" i="45"/>
  <c r="T59" i="45"/>
  <c r="T58" i="45"/>
  <c r="R50" i="45"/>
  <c r="Q50" i="45"/>
  <c r="P50" i="45"/>
  <c r="O50" i="45"/>
  <c r="N50" i="45"/>
  <c r="M50" i="45"/>
  <c r="I50" i="45"/>
  <c r="H50" i="45"/>
  <c r="G50" i="45"/>
  <c r="F50" i="45"/>
  <c r="E50" i="45"/>
  <c r="D50" i="45"/>
  <c r="C50" i="45"/>
  <c r="B50" i="45"/>
  <c r="R49" i="45"/>
  <c r="Q49" i="45"/>
  <c r="P49" i="45"/>
  <c r="O49" i="45"/>
  <c r="N49" i="45"/>
  <c r="M49" i="45"/>
  <c r="I49" i="45"/>
  <c r="H49" i="45"/>
  <c r="G49" i="45"/>
  <c r="F49" i="45"/>
  <c r="E49" i="45"/>
  <c r="D49" i="45"/>
  <c r="C49" i="45"/>
  <c r="B49" i="45"/>
  <c r="S48" i="45"/>
  <c r="J48" i="45"/>
  <c r="R46" i="45"/>
  <c r="Q46" i="45"/>
  <c r="Q51" i="45" s="1"/>
  <c r="P46" i="45"/>
  <c r="P51" i="45" s="1"/>
  <c r="O46" i="45"/>
  <c r="O51" i="45" s="1"/>
  <c r="N46" i="45"/>
  <c r="N51" i="45" s="1"/>
  <c r="M46" i="45"/>
  <c r="M51" i="45" s="1"/>
  <c r="I46" i="45"/>
  <c r="I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S45" i="45"/>
  <c r="J45" i="45"/>
  <c r="S44" i="45"/>
  <c r="J44" i="45"/>
  <c r="S43" i="45"/>
  <c r="J43" i="45"/>
  <c r="S42" i="45"/>
  <c r="J42" i="45"/>
  <c r="S41" i="45"/>
  <c r="J41" i="45"/>
  <c r="S40" i="45"/>
  <c r="J40" i="45"/>
  <c r="S39" i="45"/>
  <c r="J3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T27" i="45"/>
  <c r="S25" i="45"/>
  <c r="S30" i="45" s="1"/>
  <c r="R25" i="45"/>
  <c r="R30" i="45" s="1"/>
  <c r="Q25" i="45"/>
  <c r="Q30" i="45" s="1"/>
  <c r="P25" i="45"/>
  <c r="P30" i="45" s="1"/>
  <c r="O25" i="45"/>
  <c r="O30" i="45" s="1"/>
  <c r="N25" i="45"/>
  <c r="N30" i="45" s="1"/>
  <c r="M25" i="45"/>
  <c r="M30" i="45" s="1"/>
  <c r="L25" i="45"/>
  <c r="L30" i="45" s="1"/>
  <c r="K25" i="45"/>
  <c r="K30" i="45" s="1"/>
  <c r="J25" i="45"/>
  <c r="J30" i="45" s="1"/>
  <c r="I25" i="45"/>
  <c r="I30" i="45" s="1"/>
  <c r="H25" i="45"/>
  <c r="H30" i="45" s="1"/>
  <c r="G25" i="45"/>
  <c r="G30" i="45" s="1"/>
  <c r="F25" i="45"/>
  <c r="F30" i="45" s="1"/>
  <c r="E25" i="45"/>
  <c r="E30" i="45" s="1"/>
  <c r="D25" i="45"/>
  <c r="D30" i="45" s="1"/>
  <c r="C25" i="45"/>
  <c r="C30" i="45" s="1"/>
  <c r="B25" i="45"/>
  <c r="T24" i="45"/>
  <c r="T23" i="45"/>
  <c r="T22" i="45"/>
  <c r="T21" i="45"/>
  <c r="T20" i="45"/>
  <c r="T19" i="45"/>
  <c r="T18" i="45"/>
  <c r="T65" i="45" l="1"/>
  <c r="T66" i="45" s="1"/>
  <c r="S46" i="45"/>
  <c r="S47" i="45" s="1"/>
  <c r="J46" i="45"/>
  <c r="J49" i="45" s="1"/>
  <c r="T25" i="45"/>
  <c r="T26" i="45" s="1"/>
  <c r="B30" i="45"/>
  <c r="H51" i="45"/>
  <c r="R51" i="45"/>
  <c r="Q70" i="45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B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B68" i="44"/>
  <c r="T67" i="44"/>
  <c r="S65" i="44"/>
  <c r="S70" i="44" s="1"/>
  <c r="R65" i="44"/>
  <c r="R70" i="44" s="1"/>
  <c r="Q65" i="44"/>
  <c r="Q70" i="44" s="1"/>
  <c r="P65" i="44"/>
  <c r="P70" i="44" s="1"/>
  <c r="O65" i="44"/>
  <c r="O70" i="44" s="1"/>
  <c r="N65" i="44"/>
  <c r="N70" i="44" s="1"/>
  <c r="M65" i="44"/>
  <c r="M70" i="44" s="1"/>
  <c r="L65" i="44"/>
  <c r="L70" i="44" s="1"/>
  <c r="K65" i="44"/>
  <c r="K70" i="44" s="1"/>
  <c r="J65" i="44"/>
  <c r="J70" i="44" s="1"/>
  <c r="I65" i="44"/>
  <c r="I70" i="44" s="1"/>
  <c r="H65" i="44"/>
  <c r="H70" i="44" s="1"/>
  <c r="G65" i="44"/>
  <c r="G70" i="44" s="1"/>
  <c r="F65" i="44"/>
  <c r="F70" i="44" s="1"/>
  <c r="E65" i="44"/>
  <c r="E70" i="44" s="1"/>
  <c r="D65" i="44"/>
  <c r="D70" i="44" s="1"/>
  <c r="C65" i="44"/>
  <c r="C70" i="44" s="1"/>
  <c r="B65" i="44"/>
  <c r="B70" i="44" s="1"/>
  <c r="T64" i="44"/>
  <c r="T63" i="44"/>
  <c r="T62" i="44"/>
  <c r="T61" i="44"/>
  <c r="T60" i="44"/>
  <c r="T59" i="44"/>
  <c r="T58" i="44"/>
  <c r="I51" i="44"/>
  <c r="D51" i="44"/>
  <c r="C51" i="44"/>
  <c r="R50" i="44"/>
  <c r="Q50" i="44"/>
  <c r="P50" i="44"/>
  <c r="O50" i="44"/>
  <c r="N50" i="44"/>
  <c r="M50" i="44"/>
  <c r="I50" i="44"/>
  <c r="H50" i="44"/>
  <c r="G50" i="44"/>
  <c r="F50" i="44"/>
  <c r="E50" i="44"/>
  <c r="D50" i="44"/>
  <c r="C50" i="44"/>
  <c r="B50" i="44"/>
  <c r="R49" i="44"/>
  <c r="Q49" i="44"/>
  <c r="P49" i="44"/>
  <c r="O49" i="44"/>
  <c r="N49" i="44"/>
  <c r="M49" i="44"/>
  <c r="I49" i="44"/>
  <c r="H49" i="44"/>
  <c r="G49" i="44"/>
  <c r="F49" i="44"/>
  <c r="E49" i="44"/>
  <c r="D49" i="44"/>
  <c r="C49" i="44"/>
  <c r="B49" i="44"/>
  <c r="S48" i="44"/>
  <c r="J48" i="44"/>
  <c r="R46" i="44"/>
  <c r="R51" i="44" s="1"/>
  <c r="Q46" i="44"/>
  <c r="Q51" i="44" s="1"/>
  <c r="P46" i="44"/>
  <c r="P51" i="44" s="1"/>
  <c r="O46" i="44"/>
  <c r="O51" i="44" s="1"/>
  <c r="N46" i="44"/>
  <c r="N51" i="44" s="1"/>
  <c r="M46" i="44"/>
  <c r="M51" i="44" s="1"/>
  <c r="I46" i="44"/>
  <c r="H46" i="44"/>
  <c r="H51" i="44" s="1"/>
  <c r="G46" i="44"/>
  <c r="G51" i="44" s="1"/>
  <c r="F46" i="44"/>
  <c r="F51" i="44" s="1"/>
  <c r="E46" i="44"/>
  <c r="E51" i="44" s="1"/>
  <c r="D46" i="44"/>
  <c r="C46" i="44"/>
  <c r="B46" i="44"/>
  <c r="S45" i="44"/>
  <c r="J45" i="44"/>
  <c r="S44" i="44"/>
  <c r="J44" i="44"/>
  <c r="S43" i="44"/>
  <c r="J43" i="44"/>
  <c r="S42" i="44"/>
  <c r="J42" i="44"/>
  <c r="S41" i="44"/>
  <c r="J41" i="44"/>
  <c r="S40" i="44"/>
  <c r="J40" i="44"/>
  <c r="S39" i="44"/>
  <c r="J39" i="44"/>
  <c r="C30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T27" i="44"/>
  <c r="S25" i="44"/>
  <c r="S30" i="44" s="1"/>
  <c r="R25" i="44"/>
  <c r="R30" i="44" s="1"/>
  <c r="Q25" i="44"/>
  <c r="Q30" i="44" s="1"/>
  <c r="P25" i="44"/>
  <c r="P30" i="44" s="1"/>
  <c r="O25" i="44"/>
  <c r="O30" i="44" s="1"/>
  <c r="N25" i="44"/>
  <c r="N30" i="44" s="1"/>
  <c r="M25" i="44"/>
  <c r="M30" i="44" s="1"/>
  <c r="L25" i="44"/>
  <c r="L30" i="44" s="1"/>
  <c r="K25" i="44"/>
  <c r="K30" i="44" s="1"/>
  <c r="J25" i="44"/>
  <c r="J30" i="44" s="1"/>
  <c r="I25" i="44"/>
  <c r="I30" i="44" s="1"/>
  <c r="H25" i="44"/>
  <c r="H30" i="44" s="1"/>
  <c r="G25" i="44"/>
  <c r="G30" i="44" s="1"/>
  <c r="F25" i="44"/>
  <c r="F30" i="44" s="1"/>
  <c r="E25" i="44"/>
  <c r="E30" i="44" s="1"/>
  <c r="D25" i="44"/>
  <c r="D30" i="44" s="1"/>
  <c r="C25" i="44"/>
  <c r="B25" i="44"/>
  <c r="B30" i="44" s="1"/>
  <c r="T24" i="44"/>
  <c r="T23" i="44"/>
  <c r="T22" i="44"/>
  <c r="T21" i="44"/>
  <c r="T20" i="44"/>
  <c r="T19" i="44"/>
  <c r="T18" i="44"/>
  <c r="S49" i="45" l="1"/>
  <c r="T68" i="45"/>
  <c r="J47" i="45"/>
  <c r="U27" i="45"/>
  <c r="T65" i="44"/>
  <c r="T66" i="44" s="1"/>
  <c r="J46" i="44"/>
  <c r="J47" i="44" s="1"/>
  <c r="B51" i="44"/>
  <c r="S46" i="44"/>
  <c r="T25" i="44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R49" i="43"/>
  <c r="Q49" i="43"/>
  <c r="P49" i="43"/>
  <c r="O49" i="43"/>
  <c r="N49" i="43"/>
  <c r="M49" i="43"/>
  <c r="T68" i="44" l="1"/>
  <c r="J49" i="44"/>
  <c r="T26" i="44"/>
  <c r="U27" i="44"/>
  <c r="S47" i="44"/>
  <c r="S49" i="44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B65" i="43"/>
  <c r="B70" i="43" s="1"/>
  <c r="T64" i="43"/>
  <c r="T63" i="43"/>
  <c r="T62" i="43"/>
  <c r="T61" i="43"/>
  <c r="T60" i="43"/>
  <c r="T59" i="43"/>
  <c r="T58" i="43"/>
  <c r="I51" i="43"/>
  <c r="H51" i="43"/>
  <c r="R50" i="43"/>
  <c r="Q50" i="43"/>
  <c r="P50" i="43"/>
  <c r="O50" i="43"/>
  <c r="N50" i="43"/>
  <c r="M50" i="43"/>
  <c r="I50" i="43"/>
  <c r="H50" i="43"/>
  <c r="G50" i="43"/>
  <c r="F50" i="43"/>
  <c r="E50" i="43"/>
  <c r="D50" i="43"/>
  <c r="C50" i="43"/>
  <c r="B50" i="43"/>
  <c r="I49" i="43"/>
  <c r="H49" i="43"/>
  <c r="G49" i="43"/>
  <c r="F49" i="43"/>
  <c r="E49" i="43"/>
  <c r="D49" i="43"/>
  <c r="C49" i="43"/>
  <c r="B49" i="43"/>
  <c r="S48" i="43"/>
  <c r="J48" i="43"/>
  <c r="R46" i="43"/>
  <c r="R51" i="43" s="1"/>
  <c r="Q46" i="43"/>
  <c r="Q51" i="43" s="1"/>
  <c r="P46" i="43"/>
  <c r="P51" i="43" s="1"/>
  <c r="O46" i="43"/>
  <c r="O51" i="43" s="1"/>
  <c r="N46" i="43"/>
  <c r="N51" i="43" s="1"/>
  <c r="M46" i="43"/>
  <c r="I46" i="43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S45" i="43"/>
  <c r="J45" i="43"/>
  <c r="S44" i="43"/>
  <c r="J44" i="43"/>
  <c r="S43" i="43"/>
  <c r="J43" i="43"/>
  <c r="S42" i="43"/>
  <c r="J42" i="43"/>
  <c r="S41" i="43"/>
  <c r="J41" i="43"/>
  <c r="S40" i="43"/>
  <c r="J40" i="43"/>
  <c r="S39" i="43"/>
  <c r="J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T27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C25" i="43"/>
  <c r="C30" i="43" s="1"/>
  <c r="B25" i="43"/>
  <c r="B30" i="43" s="1"/>
  <c r="T24" i="43"/>
  <c r="T23" i="43"/>
  <c r="T22" i="43"/>
  <c r="T21" i="43"/>
  <c r="T20" i="43"/>
  <c r="T19" i="43"/>
  <c r="T18" i="43"/>
  <c r="T65" i="43" l="1"/>
  <c r="T68" i="43" s="1"/>
  <c r="S46" i="43"/>
  <c r="S49" i="43" s="1"/>
  <c r="T25" i="43"/>
  <c r="T26" i="43" s="1"/>
  <c r="J46" i="43"/>
  <c r="D30" i="43"/>
  <c r="M51" i="43"/>
  <c r="C70" i="43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R49" i="42"/>
  <c r="Q49" i="42"/>
  <c r="P49" i="42"/>
  <c r="O49" i="42"/>
  <c r="N49" i="42"/>
  <c r="M49" i="42"/>
  <c r="T66" i="43" l="1"/>
  <c r="S47" i="43"/>
  <c r="U27" i="43"/>
  <c r="J49" i="43"/>
  <c r="J47" i="43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I51" i="42"/>
  <c r="H51" i="42"/>
  <c r="R50" i="42"/>
  <c r="Q50" i="42"/>
  <c r="P50" i="42"/>
  <c r="O50" i="42"/>
  <c r="N50" i="42"/>
  <c r="M50" i="42"/>
  <c r="I50" i="42"/>
  <c r="H50" i="42"/>
  <c r="G50" i="42"/>
  <c r="F50" i="42"/>
  <c r="E50" i="42"/>
  <c r="D50" i="42"/>
  <c r="C50" i="42"/>
  <c r="B50" i="42"/>
  <c r="I49" i="42"/>
  <c r="H49" i="42"/>
  <c r="G49" i="42"/>
  <c r="F49" i="42"/>
  <c r="E49" i="42"/>
  <c r="D49" i="42"/>
  <c r="C49" i="42"/>
  <c r="B49" i="42"/>
  <c r="S48" i="42"/>
  <c r="J48" i="42"/>
  <c r="R46" i="42"/>
  <c r="R51" i="42" s="1"/>
  <c r="Q46" i="42"/>
  <c r="Q51" i="42" s="1"/>
  <c r="P46" i="42"/>
  <c r="P51" i="42" s="1"/>
  <c r="O46" i="42"/>
  <c r="O51" i="42" s="1"/>
  <c r="N46" i="42"/>
  <c r="N51" i="42" s="1"/>
  <c r="M46" i="42"/>
  <c r="M51" i="42" s="1"/>
  <c r="I46" i="42"/>
  <c r="H46" i="42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S45" i="42"/>
  <c r="J45" i="42"/>
  <c r="S44" i="42"/>
  <c r="J44" i="42"/>
  <c r="S43" i="42"/>
  <c r="J43" i="42"/>
  <c r="S42" i="42"/>
  <c r="J42" i="42"/>
  <c r="S41" i="42"/>
  <c r="J41" i="42"/>
  <c r="S40" i="42"/>
  <c r="J40" i="42"/>
  <c r="S39" i="42"/>
  <c r="J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T65" i="42" l="1"/>
  <c r="T66" i="42" s="1"/>
  <c r="S46" i="42"/>
  <c r="T25" i="42"/>
  <c r="J46" i="42"/>
  <c r="T68" i="42" l="1"/>
  <c r="T26" i="42"/>
  <c r="U27" i="42"/>
  <c r="S47" i="42"/>
  <c r="S49" i="42"/>
  <c r="J47" i="42"/>
  <c r="J49" i="42"/>
  <c r="S69" i="41" l="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R50" i="41"/>
  <c r="Q50" i="41"/>
  <c r="P50" i="41"/>
  <c r="O50" i="41"/>
  <c r="N50" i="41"/>
  <c r="M50" i="41"/>
  <c r="I50" i="41"/>
  <c r="H50" i="41"/>
  <c r="G50" i="41"/>
  <c r="F50" i="41"/>
  <c r="E50" i="41"/>
  <c r="D50" i="41"/>
  <c r="C50" i="41"/>
  <c r="B50" i="41"/>
  <c r="R49" i="41"/>
  <c r="Q49" i="41"/>
  <c r="P49" i="41"/>
  <c r="O49" i="41"/>
  <c r="N49" i="41"/>
  <c r="M49" i="41"/>
  <c r="I49" i="41"/>
  <c r="H49" i="41"/>
  <c r="G49" i="41"/>
  <c r="F49" i="41"/>
  <c r="E49" i="41"/>
  <c r="D49" i="41"/>
  <c r="C49" i="41"/>
  <c r="B49" i="41"/>
  <c r="S48" i="41"/>
  <c r="J48" i="41"/>
  <c r="R46" i="41"/>
  <c r="R51" i="41" s="1"/>
  <c r="Q46" i="41"/>
  <c r="Q51" i="41" s="1"/>
  <c r="P46" i="41"/>
  <c r="P51" i="41" s="1"/>
  <c r="O46" i="41"/>
  <c r="O51" i="41" s="1"/>
  <c r="N46" i="41"/>
  <c r="M46" i="41"/>
  <c r="M51" i="41" s="1"/>
  <c r="I46" i="41"/>
  <c r="I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S45" i="41"/>
  <c r="J45" i="41"/>
  <c r="S44" i="41"/>
  <c r="J44" i="41"/>
  <c r="S43" i="41"/>
  <c r="J43" i="41"/>
  <c r="S42" i="41"/>
  <c r="J42" i="41"/>
  <c r="S41" i="41"/>
  <c r="J41" i="41"/>
  <c r="S40" i="41"/>
  <c r="J40" i="41"/>
  <c r="S39" i="41"/>
  <c r="J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S46" i="41" l="1"/>
  <c r="S47" i="41" s="1"/>
  <c r="N51" i="41"/>
  <c r="T25" i="41"/>
  <c r="J46" i="41"/>
  <c r="T65" i="41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S49" i="41" l="1"/>
  <c r="T66" i="41"/>
  <c r="T68" i="41"/>
  <c r="T26" i="41"/>
  <c r="U27" i="41"/>
  <c r="J47" i="41"/>
  <c r="J49" i="41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C68" i="40"/>
  <c r="B68" i="40"/>
  <c r="T67" i="40"/>
  <c r="S65" i="40"/>
  <c r="S70" i="40" s="1"/>
  <c r="R65" i="40"/>
  <c r="R70" i="40" s="1"/>
  <c r="Q65" i="40"/>
  <c r="Q70" i="40" s="1"/>
  <c r="P65" i="40"/>
  <c r="P70" i="40" s="1"/>
  <c r="O65" i="40"/>
  <c r="O70" i="40" s="1"/>
  <c r="N65" i="40"/>
  <c r="N70" i="40" s="1"/>
  <c r="M65" i="40"/>
  <c r="M70" i="40" s="1"/>
  <c r="L65" i="40"/>
  <c r="L70" i="40" s="1"/>
  <c r="K65" i="40"/>
  <c r="K70" i="40" s="1"/>
  <c r="J65" i="40"/>
  <c r="J70" i="40" s="1"/>
  <c r="I65" i="40"/>
  <c r="I70" i="40" s="1"/>
  <c r="H65" i="40"/>
  <c r="H70" i="40" s="1"/>
  <c r="G65" i="40"/>
  <c r="G70" i="40" s="1"/>
  <c r="F65" i="40"/>
  <c r="F70" i="40" s="1"/>
  <c r="E65" i="40"/>
  <c r="E70" i="40" s="1"/>
  <c r="D65" i="40"/>
  <c r="D70" i="40" s="1"/>
  <c r="C65" i="40"/>
  <c r="C70" i="40" s="1"/>
  <c r="B65" i="40"/>
  <c r="B70" i="40" s="1"/>
  <c r="T64" i="40"/>
  <c r="T63" i="40"/>
  <c r="T62" i="40"/>
  <c r="T61" i="40"/>
  <c r="T60" i="40"/>
  <c r="T59" i="40"/>
  <c r="T58" i="40"/>
  <c r="I51" i="40"/>
  <c r="H51" i="40"/>
  <c r="R50" i="40"/>
  <c r="Q50" i="40"/>
  <c r="P50" i="40"/>
  <c r="O50" i="40"/>
  <c r="N50" i="40"/>
  <c r="M50" i="40"/>
  <c r="I50" i="40"/>
  <c r="H50" i="40"/>
  <c r="G50" i="40"/>
  <c r="F50" i="40"/>
  <c r="E50" i="40"/>
  <c r="D50" i="40"/>
  <c r="C50" i="40"/>
  <c r="B50" i="40"/>
  <c r="R49" i="40"/>
  <c r="Q49" i="40"/>
  <c r="P49" i="40"/>
  <c r="O49" i="40"/>
  <c r="N49" i="40"/>
  <c r="M49" i="40"/>
  <c r="I49" i="40"/>
  <c r="H49" i="40"/>
  <c r="G49" i="40"/>
  <c r="F49" i="40"/>
  <c r="E49" i="40"/>
  <c r="D49" i="40"/>
  <c r="C49" i="40"/>
  <c r="B49" i="40"/>
  <c r="S48" i="40"/>
  <c r="J48" i="40"/>
  <c r="R46" i="40"/>
  <c r="R51" i="40" s="1"/>
  <c r="Q46" i="40"/>
  <c r="Q51" i="40" s="1"/>
  <c r="P46" i="40"/>
  <c r="P51" i="40" s="1"/>
  <c r="O46" i="40"/>
  <c r="O51" i="40" s="1"/>
  <c r="N46" i="40"/>
  <c r="N51" i="40" s="1"/>
  <c r="M46" i="40"/>
  <c r="M51" i="40" s="1"/>
  <c r="I46" i="40"/>
  <c r="H46" i="40"/>
  <c r="G46" i="40"/>
  <c r="G51" i="40" s="1"/>
  <c r="F46" i="40"/>
  <c r="F51" i="40" s="1"/>
  <c r="E46" i="40"/>
  <c r="E51" i="40" s="1"/>
  <c r="D46" i="40"/>
  <c r="D51" i="40" s="1"/>
  <c r="C46" i="40"/>
  <c r="C51" i="40" s="1"/>
  <c r="B46" i="40"/>
  <c r="B51" i="40" s="1"/>
  <c r="S45" i="40"/>
  <c r="J45" i="40"/>
  <c r="S44" i="40"/>
  <c r="J44" i="40"/>
  <c r="S43" i="40"/>
  <c r="J43" i="40"/>
  <c r="S42" i="40"/>
  <c r="J42" i="40"/>
  <c r="S41" i="40"/>
  <c r="J41" i="40"/>
  <c r="S40" i="40"/>
  <c r="J40" i="40"/>
  <c r="S39" i="40"/>
  <c r="J3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T27" i="40"/>
  <c r="S25" i="40"/>
  <c r="S30" i="40" s="1"/>
  <c r="R25" i="40"/>
  <c r="R30" i="40" s="1"/>
  <c r="Q25" i="40"/>
  <c r="Q30" i="40" s="1"/>
  <c r="P25" i="40"/>
  <c r="P30" i="40" s="1"/>
  <c r="O25" i="40"/>
  <c r="O30" i="40" s="1"/>
  <c r="N25" i="40"/>
  <c r="N30" i="40" s="1"/>
  <c r="M25" i="40"/>
  <c r="M30" i="40" s="1"/>
  <c r="L25" i="40"/>
  <c r="L30" i="40" s="1"/>
  <c r="K25" i="40"/>
  <c r="K30" i="40" s="1"/>
  <c r="J25" i="40"/>
  <c r="J30" i="40" s="1"/>
  <c r="I25" i="40"/>
  <c r="I30" i="40" s="1"/>
  <c r="H25" i="40"/>
  <c r="H30" i="40" s="1"/>
  <c r="G25" i="40"/>
  <c r="G30" i="40" s="1"/>
  <c r="F25" i="40"/>
  <c r="F30" i="40" s="1"/>
  <c r="E25" i="40"/>
  <c r="E30" i="40" s="1"/>
  <c r="D25" i="40"/>
  <c r="D30" i="40" s="1"/>
  <c r="C25" i="40"/>
  <c r="C30" i="40" s="1"/>
  <c r="B25" i="40"/>
  <c r="B30" i="40" s="1"/>
  <c r="T24" i="40"/>
  <c r="T23" i="40"/>
  <c r="T22" i="40"/>
  <c r="T21" i="40"/>
  <c r="T20" i="40"/>
  <c r="T19" i="40"/>
  <c r="T18" i="40"/>
  <c r="T25" i="40" l="1"/>
  <c r="S46" i="40"/>
  <c r="J46" i="40"/>
  <c r="T65" i="40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R49" i="39"/>
  <c r="Q49" i="39"/>
  <c r="P49" i="39"/>
  <c r="O49" i="39"/>
  <c r="N49" i="39"/>
  <c r="M49" i="39"/>
  <c r="U27" i="40" l="1"/>
  <c r="T26" i="40"/>
  <c r="T66" i="40"/>
  <c r="T68" i="40"/>
  <c r="J47" i="40"/>
  <c r="J49" i="40"/>
  <c r="S47" i="40"/>
  <c r="S49" i="40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S69" i="39" l="1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R50" i="39"/>
  <c r="Q50" i="39"/>
  <c r="P50" i="39"/>
  <c r="O50" i="39"/>
  <c r="N50" i="39"/>
  <c r="M50" i="39"/>
  <c r="I50" i="39"/>
  <c r="H50" i="39"/>
  <c r="G50" i="39"/>
  <c r="F50" i="39"/>
  <c r="E50" i="39"/>
  <c r="D50" i="39"/>
  <c r="C50" i="39"/>
  <c r="B50" i="39"/>
  <c r="I49" i="39"/>
  <c r="H49" i="39"/>
  <c r="G49" i="39"/>
  <c r="F49" i="39"/>
  <c r="E49" i="39"/>
  <c r="D49" i="39"/>
  <c r="C49" i="39"/>
  <c r="B49" i="39"/>
  <c r="S48" i="39"/>
  <c r="J48" i="39"/>
  <c r="R46" i="39"/>
  <c r="R51" i="39" s="1"/>
  <c r="Q46" i="39"/>
  <c r="Q51" i="39" s="1"/>
  <c r="P46" i="39"/>
  <c r="P51" i="39" s="1"/>
  <c r="O46" i="39"/>
  <c r="O51" i="39" s="1"/>
  <c r="N46" i="39"/>
  <c r="M46" i="39"/>
  <c r="M51" i="39" s="1"/>
  <c r="I46" i="39"/>
  <c r="I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S45" i="39"/>
  <c r="J45" i="39"/>
  <c r="S44" i="39"/>
  <c r="J44" i="39"/>
  <c r="S43" i="39"/>
  <c r="J43" i="39"/>
  <c r="S42" i="39"/>
  <c r="J42" i="39"/>
  <c r="S41" i="39"/>
  <c r="J41" i="39"/>
  <c r="S40" i="39"/>
  <c r="J40" i="39"/>
  <c r="S39" i="39"/>
  <c r="J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S46" i="39" l="1"/>
  <c r="S47" i="39" s="1"/>
  <c r="J46" i="39"/>
  <c r="J49" i="39" s="1"/>
  <c r="B51" i="39"/>
  <c r="N51" i="39"/>
  <c r="T25" i="39"/>
  <c r="T65" i="39"/>
  <c r="R49" i="38"/>
  <c r="Q49" i="38"/>
  <c r="P49" i="38"/>
  <c r="O49" i="38"/>
  <c r="N49" i="38"/>
  <c r="M4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S49" i="39" l="1"/>
  <c r="J47" i="39"/>
  <c r="T68" i="39"/>
  <c r="T66" i="39"/>
  <c r="T26" i="39"/>
  <c r="U27" i="39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D70" i="38" s="1"/>
  <c r="C65" i="38"/>
  <c r="C70" i="38" s="1"/>
  <c r="B65" i="38"/>
  <c r="B70" i="38" s="1"/>
  <c r="T64" i="38"/>
  <c r="T63" i="38"/>
  <c r="T62" i="38"/>
  <c r="T61" i="38"/>
  <c r="T60" i="38"/>
  <c r="T59" i="38"/>
  <c r="T58" i="38"/>
  <c r="I51" i="38"/>
  <c r="H51" i="38"/>
  <c r="R50" i="38"/>
  <c r="Q50" i="38"/>
  <c r="P50" i="38"/>
  <c r="O50" i="38"/>
  <c r="N50" i="38"/>
  <c r="M50" i="38"/>
  <c r="I50" i="38"/>
  <c r="H50" i="38"/>
  <c r="G50" i="38"/>
  <c r="F50" i="38"/>
  <c r="E50" i="38"/>
  <c r="D50" i="38"/>
  <c r="C50" i="38"/>
  <c r="B50" i="38"/>
  <c r="I49" i="38"/>
  <c r="H49" i="38"/>
  <c r="G49" i="38"/>
  <c r="F49" i="38"/>
  <c r="E49" i="38"/>
  <c r="D49" i="38"/>
  <c r="C49" i="38"/>
  <c r="B49" i="38"/>
  <c r="S48" i="38"/>
  <c r="J48" i="38"/>
  <c r="R46" i="38"/>
  <c r="R51" i="38" s="1"/>
  <c r="Q46" i="38"/>
  <c r="Q51" i="38" s="1"/>
  <c r="P46" i="38"/>
  <c r="P51" i="38" s="1"/>
  <c r="O46" i="38"/>
  <c r="O51" i="38" s="1"/>
  <c r="N46" i="38"/>
  <c r="N51" i="38" s="1"/>
  <c r="M46" i="38"/>
  <c r="M51" i="38" s="1"/>
  <c r="I46" i="38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S45" i="38"/>
  <c r="J45" i="38"/>
  <c r="S44" i="38"/>
  <c r="J44" i="38"/>
  <c r="S43" i="38"/>
  <c r="J43" i="38"/>
  <c r="S42" i="38"/>
  <c r="J42" i="38"/>
  <c r="S41" i="38"/>
  <c r="J41" i="38"/>
  <c r="S40" i="38"/>
  <c r="J40" i="38"/>
  <c r="S39" i="38"/>
  <c r="J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25" i="38" l="1"/>
  <c r="S46" i="38"/>
  <c r="J46" i="38"/>
  <c r="T65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D70" i="37" s="1"/>
  <c r="C65" i="37"/>
  <c r="C70" i="37" s="1"/>
  <c r="B65" i="37"/>
  <c r="B70" i="37" s="1"/>
  <c r="T64" i="37"/>
  <c r="T63" i="37"/>
  <c r="T62" i="37"/>
  <c r="T61" i="37"/>
  <c r="T60" i="37"/>
  <c r="T59" i="37"/>
  <c r="T58" i="37"/>
  <c r="R50" i="37"/>
  <c r="Q50" i="37"/>
  <c r="P50" i="37"/>
  <c r="O50" i="37"/>
  <c r="N50" i="37"/>
  <c r="M50" i="37"/>
  <c r="I50" i="37"/>
  <c r="H50" i="37"/>
  <c r="G50" i="37"/>
  <c r="F50" i="37"/>
  <c r="E50" i="37"/>
  <c r="D50" i="37"/>
  <c r="C50" i="37"/>
  <c r="B50" i="37"/>
  <c r="R49" i="37"/>
  <c r="Q49" i="37"/>
  <c r="P49" i="37"/>
  <c r="O49" i="37"/>
  <c r="N49" i="37"/>
  <c r="M49" i="37"/>
  <c r="I49" i="37"/>
  <c r="H49" i="37"/>
  <c r="G49" i="37"/>
  <c r="F49" i="37"/>
  <c r="E49" i="37"/>
  <c r="D49" i="37"/>
  <c r="C49" i="37"/>
  <c r="B49" i="37"/>
  <c r="S48" i="37"/>
  <c r="J48" i="37"/>
  <c r="R46" i="37"/>
  <c r="R51" i="37" s="1"/>
  <c r="Q46" i="37"/>
  <c r="Q51" i="37" s="1"/>
  <c r="P46" i="37"/>
  <c r="P51" i="37" s="1"/>
  <c r="O46" i="37"/>
  <c r="O51" i="37" s="1"/>
  <c r="N46" i="37"/>
  <c r="N51" i="37" s="1"/>
  <c r="M46" i="37"/>
  <c r="M51" i="37" s="1"/>
  <c r="I46" i="37"/>
  <c r="I51" i="37" s="1"/>
  <c r="H46" i="37"/>
  <c r="H51" i="37" s="1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S45" i="37"/>
  <c r="J45" i="37"/>
  <c r="S44" i="37"/>
  <c r="J44" i="37"/>
  <c r="S43" i="37"/>
  <c r="J43" i="37"/>
  <c r="S42" i="37"/>
  <c r="J42" i="37"/>
  <c r="S41" i="37"/>
  <c r="J41" i="37"/>
  <c r="S40" i="37"/>
  <c r="J40" i="37"/>
  <c r="S39" i="37"/>
  <c r="J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26" i="38" l="1"/>
  <c r="U27" i="38"/>
  <c r="T66" i="38"/>
  <c r="T68" i="38"/>
  <c r="S47" i="38"/>
  <c r="S49" i="38"/>
  <c r="J47" i="38"/>
  <c r="J49" i="38"/>
  <c r="S46" i="37"/>
  <c r="T25" i="37"/>
  <c r="J46" i="37"/>
  <c r="T65" i="37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R50" i="35"/>
  <c r="Q50" i="35"/>
  <c r="P50" i="35"/>
  <c r="O50" i="35"/>
  <c r="N50" i="35"/>
  <c r="M50" i="35"/>
  <c r="I50" i="35"/>
  <c r="H50" i="35"/>
  <c r="G50" i="35"/>
  <c r="F50" i="35"/>
  <c r="E50" i="35"/>
  <c r="D50" i="35"/>
  <c r="C50" i="35"/>
  <c r="B50" i="35"/>
  <c r="R49" i="35"/>
  <c r="Q49" i="35"/>
  <c r="P49" i="35"/>
  <c r="O49" i="35"/>
  <c r="N49" i="35"/>
  <c r="M49" i="35"/>
  <c r="I49" i="35"/>
  <c r="H49" i="35"/>
  <c r="G49" i="35"/>
  <c r="F49" i="35"/>
  <c r="E49" i="35"/>
  <c r="D49" i="35"/>
  <c r="C49" i="35"/>
  <c r="B49" i="35"/>
  <c r="S48" i="35"/>
  <c r="J48" i="35"/>
  <c r="R46" i="35"/>
  <c r="R51" i="35" s="1"/>
  <c r="Q46" i="35"/>
  <c r="Q51" i="35" s="1"/>
  <c r="P46" i="35"/>
  <c r="P51" i="35" s="1"/>
  <c r="O46" i="35"/>
  <c r="O51" i="35" s="1"/>
  <c r="N46" i="35"/>
  <c r="N51" i="35" s="1"/>
  <c r="M46" i="35"/>
  <c r="I46" i="35"/>
  <c r="I51" i="35" s="1"/>
  <c r="H46" i="35"/>
  <c r="H51" i="35" s="1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S45" i="35"/>
  <c r="J45" i="35"/>
  <c r="S44" i="35"/>
  <c r="J44" i="35"/>
  <c r="S43" i="35"/>
  <c r="J43" i="35"/>
  <c r="S42" i="35"/>
  <c r="J42" i="35"/>
  <c r="S41" i="35"/>
  <c r="J41" i="35"/>
  <c r="S40" i="35"/>
  <c r="J40" i="35"/>
  <c r="S39" i="35"/>
  <c r="J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6" i="37" l="1"/>
  <c r="T68" i="37"/>
  <c r="J47" i="37"/>
  <c r="J49" i="37"/>
  <c r="T26" i="37"/>
  <c r="U27" i="37"/>
  <c r="S47" i="37"/>
  <c r="S49" i="37"/>
  <c r="S46" i="35"/>
  <c r="S47" i="35" s="1"/>
  <c r="M51" i="35"/>
  <c r="J46" i="35"/>
  <c r="J47" i="35" s="1"/>
  <c r="T25" i="35"/>
  <c r="T65" i="35"/>
  <c r="G49" i="32"/>
  <c r="F49" i="32"/>
  <c r="E49" i="32"/>
  <c r="D49" i="32"/>
  <c r="C49" i="32"/>
  <c r="B49" i="32"/>
  <c r="S49" i="35" l="1"/>
  <c r="J49" i="35"/>
  <c r="T66" i="35"/>
  <c r="T68" i="35"/>
  <c r="T26" i="35"/>
  <c r="U27" i="35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B7" i="33"/>
  <c r="B3" i="33"/>
  <c r="B4" i="33" s="1"/>
  <c r="B9" i="33" l="1"/>
  <c r="B10" i="33" s="1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I51" i="32"/>
  <c r="H51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H46" i="32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S47" i="31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7" i="2"/>
  <c r="H38" i="2"/>
  <c r="H39" i="2"/>
  <c r="H40" i="2"/>
  <c r="H41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P25" i="11"/>
  <c r="P30" i="11" s="1"/>
  <c r="P28" i="11"/>
  <c r="P29" i="11"/>
  <c r="Q49" i="12" l="1"/>
  <c r="I49" i="12"/>
  <c r="G66" i="12"/>
  <c r="G68" i="12"/>
  <c r="X26" i="12"/>
  <c r="Y27" i="1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T11" i="2"/>
  <c r="T12" i="2"/>
  <c r="T13" i="2"/>
  <c r="T14" i="2"/>
  <c r="T15" i="2"/>
  <c r="T16" i="2"/>
  <c r="T17" i="2"/>
  <c r="T18" i="2" l="1"/>
  <c r="Q47" i="10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H48" i="1" l="1"/>
  <c r="V27" i="1"/>
  <c r="E69" i="1" l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H42" i="2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<sst xmlns="http://schemas.openxmlformats.org/spreadsheetml/2006/main" count="3352" uniqueCount="151">
  <si>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</si>
  <si>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</si>
  <si>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</si>
  <si>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</si>
  <si>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</si>
  <si>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</si>
  <si>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</si>
  <si>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</si>
  <si>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</si>
  <si>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</si>
  <si>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</si>
  <si>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</si>
  <si>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</si>
  <si>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</si>
  <si>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</si>
  <si>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</si>
  <si>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</si>
  <si>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</si>
  <si>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</si>
  <si>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</si>
  <si>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</si>
  <si>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</si>
  <si>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</si>
  <si>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</si>
  <si>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</si>
  <si>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</si>
  <si>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</si>
  <si>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</si>
  <si>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</si>
  <si>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</si>
  <si>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</si>
  <si>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</si>
  <si>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</si>
  <si>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</si>
  <si>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</si>
  <si>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</si>
  <si>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</si>
  <si>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</si>
  <si>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</si>
  <si>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</si>
  <si>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</si>
  <si>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</si>
  <si>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</si>
  <si>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</si>
  <si>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</si>
  <si>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</si>
  <si>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</si>
  <si>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</si>
  <si>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</si>
  <si>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</si>
  <si>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</si>
  <si>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</si>
  <si>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</si>
  <si>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</si>
  <si>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</si>
  <si>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</si>
  <si>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</si>
  <si>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</si>
  <si>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</si>
  <si>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</si>
  <si>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</si>
  <si>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</si>
  <si>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</si>
  <si>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</si>
  <si>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</si>
  <si>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</si>
  <si>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</si>
  <si>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</si>
  <si>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</si>
  <si>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</si>
  <si>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</si>
  <si>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</si>
  <si>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</si>
  <si>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</si>
  <si>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</si>
  <si>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</si>
  <si>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</si>
  <si>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</si>
  <si>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</si>
  <si>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</si>
  <si>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</si>
  <si>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</si>
  <si>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</si>
  <si>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</si>
  <si>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</si>
  <si>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</si>
  <si>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</si>
  <si>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</si>
  <si>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</si>
  <si>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</si>
  <si>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</si>
  <si>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</si>
  <si>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</si>
  <si>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</si>
  <si>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</si>
  <si>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</si>
  <si>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</si>
  <si>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</si>
  <si>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</si>
  <si>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</si>
  <si>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</si>
  <si>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</si>
  <si>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</si>
  <si>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</si>
  <si>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</si>
  <si>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</si>
  <si>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</si>
  <si>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A</t>
  </si>
  <si>
    <t>SEMANA 27</t>
  </si>
  <si>
    <t>Corral</t>
  </si>
  <si>
    <t>Cantidad de calcio</t>
  </si>
  <si>
    <t>Programa de calcio modulo 3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</si>
  <si>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</si>
  <si>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</si>
  <si>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</si>
  <si>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</si>
  <si>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</si>
  <si>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</si>
  <si>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</si>
  <si>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</si>
  <si>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</si>
  <si>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</si>
  <si>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</si>
  <si>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</si>
  <si>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</si>
  <si>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</si>
  <si>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</si>
  <si>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</si>
  <si>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</si>
  <si>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</si>
  <si>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</si>
  <si>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</si>
  <si>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</si>
  <si>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</si>
  <si>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</si>
  <si>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</si>
  <si>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SEMANA 28</t>
  </si>
  <si>
    <t>SEMANA 29</t>
  </si>
  <si>
    <t>SEMANA 30</t>
  </si>
  <si>
    <t>SEMANA 31</t>
  </si>
  <si>
    <t>SEMANA 32</t>
  </si>
  <si>
    <t>SEMANA 33</t>
  </si>
  <si>
    <t>SEMANA 34</t>
  </si>
  <si>
    <t>POR FAVOR DESCONTAR A DIARIO EL CONSUMO POR MORTALIDAD DE LA CEPA 4 DE MANERA JUICIOSA</t>
  </si>
  <si>
    <t>SEMANA 35</t>
  </si>
  <si>
    <t>SEMANA 36</t>
  </si>
  <si>
    <t>F2 - F3 - MACHOS</t>
  </si>
  <si>
    <t>SEMANA 37</t>
  </si>
  <si>
    <t>SEMANA 38</t>
  </si>
  <si>
    <t>SEMANA 39</t>
  </si>
  <si>
    <t>11 AL 16 DE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</si>
</sst>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0.00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</cellStyleXfs>
  <cellXfs count="5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4" fontId="20" fillId="0" borderId="23" xfId="0" applyNumberFormat="1" applyFont="1" applyFill="1" applyBorder="1" applyAlignment="1">
      <alignment horizontal="center" vertical="center"/>
    </xf>
    <xf numFmtId="164" fontId="20" fillId="0" borderId="31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46" xfId="0" applyNumberFormat="1" applyFont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5" xfId="0" applyNumberFormat="1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1" xfId="0" applyNumberFormat="1" applyFont="1" applyFill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164" fontId="20" fillId="0" borderId="32" xfId="0" applyNumberFormat="1" applyFont="1" applyFill="1" applyBorder="1" applyAlignment="1">
      <alignment horizontal="center" vertical="center"/>
    </xf>
    <xf numFmtId="164" fontId="20" fillId="0" borderId="43" xfId="0" applyNumberFormat="1" applyFont="1" applyFill="1" applyBorder="1" applyAlignment="1">
      <alignment horizontal="center" vertical="center"/>
    </xf>
    <xf numFmtId="164" fontId="10" fillId="0" borderId="45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64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20" fillId="0" borderId="53" xfId="0" applyNumberFormat="1" applyFont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0" borderId="5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6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6" fontId="29" fillId="5" borderId="17" xfId="0" applyNumberFormat="1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4" fontId="32" fillId="0" borderId="53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4" fontId="32" fillId="0" borderId="1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0" fillId="0" borderId="14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164" fontId="34" fillId="0" borderId="36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4" fontId="34" fillId="0" borderId="9" xfId="0" applyNumberFormat="1" applyFont="1" applyBorder="1" applyAlignment="1">
      <alignment horizontal="center" vertical="center"/>
    </xf>
    <xf numFmtId="164" fontId="34" fillId="0" borderId="14" xfId="0" applyNumberFormat="1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0" fillId="7" borderId="60" xfId="0" applyFont="1" applyFill="1" applyBorder="1" applyAlignment="1">
      <alignment vertical="center" wrapText="1"/>
    </xf>
    <xf numFmtId="0" fontId="16" fillId="7" borderId="60" xfId="0" applyFont="1" applyFill="1" applyBorder="1" applyAlignment="1">
      <alignment vertical="center" wrapText="1"/>
    </xf>
    <xf numFmtId="0" fontId="10" fillId="7" borderId="61" xfId="0" applyFont="1" applyFill="1" applyBorder="1" applyAlignment="1">
      <alignment horizontal="center" vertical="center"/>
    </xf>
    <xf numFmtId="0" fontId="10" fillId="7" borderId="62" xfId="0" applyFont="1" applyFill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3" fontId="1" fillId="2" borderId="0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4" borderId="63" xfId="0" applyFont="1" applyFill="1" applyBorder="1" applyAlignment="1">
      <alignment horizontal="center" vertical="center"/>
    </xf>
    <xf numFmtId="0" fontId="2" fillId="5" borderId="6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164" fontId="11" fillId="0" borderId="64" xfId="0" applyNumberFormat="1" applyFont="1" applyBorder="1" applyAlignment="1">
      <alignment horizontal="center" vertical="center"/>
    </xf>
    <xf numFmtId="165" fontId="12" fillId="0" borderId="31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center" vertical="center"/>
    </xf>
    <xf numFmtId="165" fontId="12" fillId="0" borderId="33" xfId="0" applyNumberFormat="1" applyFont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5" fontId="12" fillId="0" borderId="53" xfId="0" applyNumberFormat="1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20" fillId="7" borderId="6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9" fillId="7" borderId="65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60" xfId="0" applyFont="1" applyFill="1" applyBorder="1" applyAlignment="1">
      <alignment horizontal="center" vertical="center" wrapText="1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467" t="s">
        <v>5</v>
      </c>
      <c r="L11" s="467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2" t="s">
        <v>8</v>
      </c>
      <c r="C15" s="463"/>
      <c r="D15" s="463"/>
      <c r="E15" s="463"/>
      <c r="F15" s="463"/>
      <c r="G15" s="463"/>
      <c r="H15" s="463"/>
      <c r="I15" s="463"/>
      <c r="J15" s="463"/>
      <c r="K15" s="464"/>
      <c r="L15" s="469" t="s">
        <v>50</v>
      </c>
      <c r="M15" s="470"/>
      <c r="N15" s="470"/>
      <c r="O15" s="470"/>
      <c r="P15" s="470"/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0" t="s">
        <v>25</v>
      </c>
      <c r="C36" s="468"/>
      <c r="D36" s="468"/>
      <c r="E36" s="468"/>
      <c r="F36" s="468"/>
      <c r="G36" s="468"/>
      <c r="H36" s="97"/>
      <c r="I36" s="52" t="s">
        <v>26</v>
      </c>
      <c r="J36" s="105"/>
      <c r="K36" s="459" t="s">
        <v>25</v>
      </c>
      <c r="L36" s="459"/>
      <c r="M36" s="459"/>
      <c r="N36" s="459"/>
      <c r="O36" s="46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U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467" t="s">
        <v>59</v>
      </c>
      <c r="L11" s="467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3"/>
      <c r="J15" s="474"/>
      <c r="K15" s="475" t="s">
        <v>51</v>
      </c>
      <c r="L15" s="476"/>
      <c r="M15" s="476"/>
      <c r="N15" s="477"/>
      <c r="O15" s="480" t="s">
        <v>50</v>
      </c>
      <c r="P15" s="478"/>
      <c r="Q15" s="478"/>
      <c r="R15" s="478"/>
      <c r="S15" s="478"/>
      <c r="T15" s="478"/>
      <c r="U15" s="478"/>
      <c r="V15" s="478"/>
      <c r="W15" s="47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60"/>
      <c r="I36" s="97"/>
      <c r="J36" s="52" t="s">
        <v>26</v>
      </c>
      <c r="K36" s="105"/>
      <c r="L36" s="459" t="s">
        <v>25</v>
      </c>
      <c r="M36" s="459"/>
      <c r="N36" s="459"/>
      <c r="O36" s="459"/>
      <c r="P36" s="46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467" t="s">
        <v>60</v>
      </c>
      <c r="L11" s="467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3"/>
      <c r="J15" s="474"/>
      <c r="K15" s="475" t="s">
        <v>51</v>
      </c>
      <c r="L15" s="476"/>
      <c r="M15" s="476"/>
      <c r="N15" s="477"/>
      <c r="O15" s="480" t="s">
        <v>50</v>
      </c>
      <c r="P15" s="478"/>
      <c r="Q15" s="478"/>
      <c r="R15" s="478"/>
      <c r="S15" s="478"/>
      <c r="T15" s="478"/>
      <c r="U15" s="478"/>
      <c r="V15" s="478"/>
      <c r="W15" s="47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60"/>
      <c r="I36" s="97"/>
      <c r="J36" s="52" t="s">
        <v>26</v>
      </c>
      <c r="K36" s="105"/>
      <c r="L36" s="459" t="s">
        <v>25</v>
      </c>
      <c r="M36" s="459"/>
      <c r="N36" s="459"/>
      <c r="O36" s="459"/>
      <c r="P36" s="46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467" t="s">
        <v>61</v>
      </c>
      <c r="L11" s="467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3"/>
      <c r="J15" s="474"/>
      <c r="K15" s="475" t="s">
        <v>51</v>
      </c>
      <c r="L15" s="476"/>
      <c r="M15" s="476"/>
      <c r="N15" s="477"/>
      <c r="O15" s="480" t="s">
        <v>50</v>
      </c>
      <c r="P15" s="478"/>
      <c r="Q15" s="478"/>
      <c r="R15" s="478"/>
      <c r="S15" s="478"/>
      <c r="T15" s="478"/>
      <c r="U15" s="478"/>
      <c r="V15" s="478"/>
      <c r="W15" s="478"/>
      <c r="X15" s="479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6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X15"/>
    <mergeCell ref="M36:Q36"/>
    <mergeCell ref="J54:K54"/>
    <mergeCell ref="B55:F55"/>
    <mergeCell ref="B36:I36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467" t="s">
        <v>62</v>
      </c>
      <c r="L11" s="467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4"/>
      <c r="J15" s="475" t="s">
        <v>51</v>
      </c>
      <c r="K15" s="476"/>
      <c r="L15" s="476"/>
      <c r="M15" s="477"/>
      <c r="N15" s="480" t="s">
        <v>50</v>
      </c>
      <c r="O15" s="478"/>
      <c r="P15" s="478"/>
      <c r="Q15" s="478"/>
      <c r="R15" s="478"/>
      <c r="S15" s="478"/>
      <c r="T15" s="478"/>
      <c r="U15" s="478"/>
      <c r="V15" s="478"/>
      <c r="W15" s="47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6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B15:I15"/>
    <mergeCell ref="A3:C3"/>
    <mergeCell ref="E9:G9"/>
    <mergeCell ref="R9:S9"/>
    <mergeCell ref="K11:L11"/>
    <mergeCell ref="J15:M15"/>
    <mergeCell ref="N15:W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467" t="s">
        <v>64</v>
      </c>
      <c r="L11" s="467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4"/>
      <c r="J15" s="475" t="s">
        <v>51</v>
      </c>
      <c r="K15" s="476"/>
      <c r="L15" s="476"/>
      <c r="M15" s="477"/>
      <c r="N15" s="480" t="s">
        <v>50</v>
      </c>
      <c r="O15" s="478"/>
      <c r="P15" s="478"/>
      <c r="Q15" s="478"/>
      <c r="R15" s="478"/>
      <c r="S15" s="478"/>
      <c r="T15" s="478"/>
      <c r="U15" s="478"/>
      <c r="V15" s="478"/>
      <c r="W15" s="47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6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467" t="s">
        <v>66</v>
      </c>
      <c r="L11" s="467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4"/>
      <c r="J15" s="475" t="s">
        <v>51</v>
      </c>
      <c r="K15" s="476"/>
      <c r="L15" s="476"/>
      <c r="M15" s="477"/>
      <c r="N15" s="480" t="s">
        <v>50</v>
      </c>
      <c r="O15" s="478"/>
      <c r="P15" s="478"/>
      <c r="Q15" s="478"/>
      <c r="R15" s="478"/>
      <c r="S15" s="478"/>
      <c r="T15" s="478"/>
      <c r="U15" s="478"/>
      <c r="V15" s="478"/>
      <c r="W15" s="47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6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31F4-119A-46C7-8359-70D7D82D6A03}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467" t="s">
        <v>67</v>
      </c>
      <c r="L11" s="467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4"/>
      <c r="J15" s="475" t="s">
        <v>51</v>
      </c>
      <c r="K15" s="476"/>
      <c r="L15" s="476"/>
      <c r="M15" s="477"/>
      <c r="N15" s="480" t="s">
        <v>50</v>
      </c>
      <c r="O15" s="478"/>
      <c r="P15" s="478"/>
      <c r="Q15" s="478"/>
      <c r="R15" s="478"/>
      <c r="S15" s="478"/>
      <c r="T15" s="478"/>
      <c r="U15" s="47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6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9803-5EEF-454E-A3CC-5685D4AE14A3}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"/>
      <c r="Z3" s="2"/>
      <c r="AA3" s="2"/>
      <c r="AB3" s="2"/>
      <c r="AC3" s="2"/>
      <c r="AD3" s="2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8" t="s">
        <v>1</v>
      </c>
      <c r="B9" s="278"/>
      <c r="C9" s="278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8"/>
      <c r="B10" s="278"/>
      <c r="C10" s="2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8" t="s">
        <v>4</v>
      </c>
      <c r="B11" s="278"/>
      <c r="C11" s="278"/>
      <c r="D11" s="1"/>
      <c r="E11" s="279">
        <v>3</v>
      </c>
      <c r="F11" s="1"/>
      <c r="G11" s="1"/>
      <c r="H11" s="1"/>
      <c r="I11" s="1"/>
      <c r="J11" s="1"/>
      <c r="K11" s="467" t="s">
        <v>68</v>
      </c>
      <c r="L11" s="467"/>
      <c r="M11" s="280"/>
      <c r="N11" s="2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8"/>
      <c r="B12" s="278"/>
      <c r="C12" s="278"/>
      <c r="D12" s="1"/>
      <c r="E12" s="5"/>
      <c r="F12" s="1"/>
      <c r="G12" s="1"/>
      <c r="H12" s="1"/>
      <c r="I12" s="1"/>
      <c r="J12" s="1"/>
      <c r="K12" s="280"/>
      <c r="L12" s="280"/>
      <c r="M12" s="280"/>
      <c r="N12" s="2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1"/>
      <c r="X13" s="1"/>
      <c r="Y13" s="1"/>
    </row>
    <row r="14" spans="1:30" s="3" customFormat="1" ht="27" thickBot="1" x14ac:dyDescent="0.3">
      <c r="A14" s="2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4"/>
      <c r="J15" s="475" t="s">
        <v>51</v>
      </c>
      <c r="K15" s="476"/>
      <c r="L15" s="476"/>
      <c r="M15" s="477"/>
      <c r="N15" s="480" t="s">
        <v>50</v>
      </c>
      <c r="O15" s="478"/>
      <c r="P15" s="478"/>
      <c r="Q15" s="478"/>
      <c r="R15" s="478"/>
      <c r="S15" s="478"/>
      <c r="T15" s="478"/>
      <c r="U15" s="47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6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FF3C-8DF0-4AB8-B363-C3021F2C515C}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3</v>
      </c>
      <c r="F11" s="1"/>
      <c r="G11" s="1"/>
      <c r="H11" s="1"/>
      <c r="I11" s="1"/>
      <c r="J11" s="1"/>
      <c r="K11" s="467" t="s">
        <v>69</v>
      </c>
      <c r="L11" s="467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4"/>
      <c r="J15" s="475" t="s">
        <v>51</v>
      </c>
      <c r="K15" s="476"/>
      <c r="L15" s="476"/>
      <c r="M15" s="477"/>
      <c r="N15" s="480" t="s">
        <v>50</v>
      </c>
      <c r="O15" s="478"/>
      <c r="P15" s="478"/>
      <c r="Q15" s="478"/>
      <c r="R15" s="478"/>
      <c r="S15" s="478"/>
      <c r="T15" s="478"/>
      <c r="U15" s="47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6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39-83D4-4CF4-8B53-7AFCB8E98757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"/>
      <c r="Z3" s="2"/>
      <c r="AA3" s="2"/>
      <c r="AB3" s="2"/>
      <c r="AC3" s="2"/>
      <c r="AD3" s="2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4" t="s">
        <v>1</v>
      </c>
      <c r="B9" s="284"/>
      <c r="C9" s="284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4"/>
      <c r="B10" s="284"/>
      <c r="C10" s="2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4" t="s">
        <v>4</v>
      </c>
      <c r="B11" s="284"/>
      <c r="C11" s="284"/>
      <c r="D11" s="1"/>
      <c r="E11" s="285">
        <v>3</v>
      </c>
      <c r="F11" s="1"/>
      <c r="G11" s="1"/>
      <c r="H11" s="1"/>
      <c r="I11" s="1"/>
      <c r="J11" s="1"/>
      <c r="K11" s="467" t="s">
        <v>70</v>
      </c>
      <c r="L11" s="467"/>
      <c r="M11" s="286"/>
      <c r="N11" s="2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4"/>
      <c r="B12" s="284"/>
      <c r="C12" s="284"/>
      <c r="D12" s="1"/>
      <c r="E12" s="5"/>
      <c r="F12" s="1"/>
      <c r="G12" s="1"/>
      <c r="H12" s="1"/>
      <c r="I12" s="1"/>
      <c r="J12" s="1"/>
      <c r="K12" s="286"/>
      <c r="L12" s="286"/>
      <c r="M12" s="286"/>
      <c r="N12" s="2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4"/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1"/>
      <c r="X13" s="1"/>
      <c r="Y13" s="1"/>
    </row>
    <row r="14" spans="1:30" s="3" customFormat="1" ht="27" thickBot="1" x14ac:dyDescent="0.3">
      <c r="A14" s="2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4"/>
      <c r="J15" s="475" t="s">
        <v>51</v>
      </c>
      <c r="K15" s="476"/>
      <c r="L15" s="476"/>
      <c r="M15" s="477"/>
      <c r="N15" s="480" t="s">
        <v>50</v>
      </c>
      <c r="O15" s="478"/>
      <c r="P15" s="478"/>
      <c r="Q15" s="478"/>
      <c r="R15" s="478"/>
      <c r="S15" s="478"/>
      <c r="T15" s="478"/>
      <c r="U15" s="47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6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467" t="s">
        <v>52</v>
      </c>
      <c r="L11" s="467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2" t="s">
        <v>8</v>
      </c>
      <c r="C15" s="463"/>
      <c r="D15" s="463"/>
      <c r="E15" s="463"/>
      <c r="F15" s="463"/>
      <c r="G15" s="463"/>
      <c r="H15" s="463"/>
      <c r="I15" s="464"/>
      <c r="J15" s="469" t="s">
        <v>50</v>
      </c>
      <c r="K15" s="470"/>
      <c r="L15" s="470"/>
      <c r="M15" s="470"/>
      <c r="N15" s="470"/>
      <c r="O15" s="470"/>
      <c r="P15" s="470"/>
      <c r="Q15" s="471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0" t="s">
        <v>25</v>
      </c>
      <c r="C36" s="468"/>
      <c r="D36" s="468"/>
      <c r="E36" s="468"/>
      <c r="F36" s="468"/>
      <c r="G36" s="468"/>
      <c r="H36" s="97"/>
      <c r="I36" s="52" t="s">
        <v>26</v>
      </c>
      <c r="J36" s="105"/>
      <c r="K36" s="459" t="s">
        <v>25</v>
      </c>
      <c r="L36" s="459"/>
      <c r="M36" s="459"/>
      <c r="N36" s="459"/>
      <c r="O36" s="46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3602-4499-4808-8CAC-9750860F4B9F}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3</v>
      </c>
      <c r="F11" s="1"/>
      <c r="G11" s="1"/>
      <c r="H11" s="1"/>
      <c r="I11" s="1"/>
      <c r="J11" s="1"/>
      <c r="K11" s="467" t="s">
        <v>71</v>
      </c>
      <c r="L11" s="467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4"/>
      <c r="J15" s="475" t="s">
        <v>51</v>
      </c>
      <c r="K15" s="476"/>
      <c r="L15" s="476"/>
      <c r="M15" s="477"/>
      <c r="N15" s="480" t="s">
        <v>50</v>
      </c>
      <c r="O15" s="478"/>
      <c r="P15" s="478"/>
      <c r="Q15" s="478"/>
      <c r="R15" s="478"/>
      <c r="S15" s="478"/>
      <c r="T15" s="478"/>
      <c r="U15" s="47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6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F87D-883D-41BA-B7F5-A3F66B6E1E6B}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3</v>
      </c>
      <c r="F11" s="1"/>
      <c r="G11" s="1"/>
      <c r="H11" s="1"/>
      <c r="I11" s="1"/>
      <c r="J11" s="1"/>
      <c r="K11" s="467" t="s">
        <v>72</v>
      </c>
      <c r="L11" s="467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4"/>
      <c r="J15" s="475" t="s">
        <v>51</v>
      </c>
      <c r="K15" s="476"/>
      <c r="L15" s="476"/>
      <c r="M15" s="477"/>
      <c r="N15" s="480" t="s">
        <v>50</v>
      </c>
      <c r="O15" s="478"/>
      <c r="P15" s="478"/>
      <c r="Q15" s="478"/>
      <c r="R15" s="478"/>
      <c r="S15" s="478"/>
      <c r="T15" s="478"/>
      <c r="U15" s="47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6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0A66-B9BF-4B1E-AFB7-B3B976F77B31}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5" t="s">
        <v>1</v>
      </c>
      <c r="B9" s="295"/>
      <c r="C9" s="295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5" t="s">
        <v>4</v>
      </c>
      <c r="B11" s="295"/>
      <c r="C11" s="295"/>
      <c r="D11" s="1"/>
      <c r="E11" s="293">
        <v>3</v>
      </c>
      <c r="F11" s="1"/>
      <c r="G11" s="1"/>
      <c r="H11" s="1"/>
      <c r="I11" s="1"/>
      <c r="J11" s="1"/>
      <c r="K11" s="467" t="s">
        <v>73</v>
      </c>
      <c r="L11" s="467"/>
      <c r="M11" s="294"/>
      <c r="N11" s="2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4"/>
      <c r="L12" s="294"/>
      <c r="M12" s="294"/>
      <c r="N12" s="2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1"/>
      <c r="X13" s="1"/>
      <c r="Y13" s="1"/>
    </row>
    <row r="14" spans="1:30" s="3" customFormat="1" ht="27" thickBot="1" x14ac:dyDescent="0.3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4"/>
      <c r="J15" s="475" t="s">
        <v>51</v>
      </c>
      <c r="K15" s="476"/>
      <c r="L15" s="476"/>
      <c r="M15" s="477"/>
      <c r="N15" s="480" t="s">
        <v>50</v>
      </c>
      <c r="O15" s="478"/>
      <c r="P15" s="478"/>
      <c r="Q15" s="478"/>
      <c r="R15" s="478"/>
      <c r="S15" s="478"/>
      <c r="T15" s="478"/>
      <c r="U15" s="47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6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7AB6-CEB4-43BB-9A2D-59E9E4D1E1B1}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"/>
      <c r="Z3" s="2"/>
      <c r="AA3" s="2"/>
      <c r="AB3" s="2"/>
      <c r="AC3" s="2"/>
      <c r="AD3" s="29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6" t="s">
        <v>1</v>
      </c>
      <c r="B9" s="296"/>
      <c r="C9" s="296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6"/>
      <c r="B10" s="296"/>
      <c r="C10" s="2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6" t="s">
        <v>4</v>
      </c>
      <c r="B11" s="296"/>
      <c r="C11" s="296"/>
      <c r="D11" s="1"/>
      <c r="E11" s="297">
        <v>3</v>
      </c>
      <c r="F11" s="1"/>
      <c r="G11" s="1"/>
      <c r="H11" s="1"/>
      <c r="I11" s="1"/>
      <c r="J11" s="1"/>
      <c r="K11" s="467" t="s">
        <v>74</v>
      </c>
      <c r="L11" s="467"/>
      <c r="M11" s="298"/>
      <c r="N11" s="2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6"/>
      <c r="B12" s="296"/>
      <c r="C12" s="296"/>
      <c r="D12" s="1"/>
      <c r="E12" s="5"/>
      <c r="F12" s="1"/>
      <c r="G12" s="1"/>
      <c r="H12" s="1"/>
      <c r="I12" s="1"/>
      <c r="J12" s="1"/>
      <c r="K12" s="298"/>
      <c r="L12" s="298"/>
      <c r="M12" s="298"/>
      <c r="N12" s="2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1"/>
      <c r="X13" s="1"/>
      <c r="Y13" s="1"/>
    </row>
    <row r="14" spans="1:30" s="3" customFormat="1" ht="27" thickBot="1" x14ac:dyDescent="0.3">
      <c r="A14" s="2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4"/>
      <c r="J15" s="475" t="s">
        <v>51</v>
      </c>
      <c r="K15" s="476"/>
      <c r="L15" s="476"/>
      <c r="M15" s="476"/>
      <c r="N15" s="476"/>
      <c r="O15" s="476"/>
      <c r="P15" s="477"/>
      <c r="Q15" s="480" t="s">
        <v>50</v>
      </c>
      <c r="R15" s="478"/>
      <c r="S15" s="478"/>
      <c r="T15" s="478"/>
      <c r="U15" s="478"/>
      <c r="V15" s="478"/>
      <c r="W15" s="478"/>
      <c r="X15" s="479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2"/>
      <c r="W16" s="15"/>
      <c r="X16" s="323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4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6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7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7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J15:P15"/>
    <mergeCell ref="B15:I15"/>
    <mergeCell ref="Q15:X15"/>
    <mergeCell ref="A3:C3"/>
    <mergeCell ref="E9:G9"/>
    <mergeCell ref="R9:S9"/>
    <mergeCell ref="K11:L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A4A4-49ED-42AD-B95A-4D1E7DC362BF}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2"/>
      <c r="Z3" s="2"/>
      <c r="AA3" s="2"/>
      <c r="AB3" s="2"/>
      <c r="AC3" s="2"/>
      <c r="AD3" s="30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1" t="s">
        <v>1</v>
      </c>
      <c r="B9" s="301"/>
      <c r="C9" s="301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1"/>
      <c r="B10" s="301"/>
      <c r="C10" s="30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1" t="s">
        <v>4</v>
      </c>
      <c r="B11" s="301"/>
      <c r="C11" s="301"/>
      <c r="D11" s="1"/>
      <c r="E11" s="299">
        <v>3</v>
      </c>
      <c r="F11" s="1"/>
      <c r="G11" s="1"/>
      <c r="H11" s="1"/>
      <c r="I11" s="1"/>
      <c r="J11" s="1"/>
      <c r="K11" s="467" t="s">
        <v>74</v>
      </c>
      <c r="L11" s="467"/>
      <c r="M11" s="300"/>
      <c r="N11" s="3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1"/>
      <c r="B12" s="301"/>
      <c r="C12" s="301"/>
      <c r="D12" s="1"/>
      <c r="E12" s="5"/>
      <c r="F12" s="1"/>
      <c r="G12" s="1"/>
      <c r="H12" s="1"/>
      <c r="I12" s="1"/>
      <c r="J12" s="1"/>
      <c r="K12" s="300"/>
      <c r="L12" s="300"/>
      <c r="M12" s="300"/>
      <c r="N12" s="3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1"/>
      <c r="B13" s="301"/>
      <c r="C13" s="301"/>
      <c r="D13" s="301"/>
      <c r="E13" s="301"/>
      <c r="F13" s="301"/>
      <c r="G13" s="301"/>
      <c r="H13" s="301"/>
      <c r="I13" s="301"/>
      <c r="J13" s="301"/>
      <c r="K13" s="301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1"/>
      <c r="X13" s="1"/>
      <c r="Y13" s="1"/>
    </row>
    <row r="14" spans="1:30" s="3" customFormat="1" ht="27" thickBot="1" x14ac:dyDescent="0.3">
      <c r="A14" s="30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4"/>
      <c r="I15" s="475" t="s">
        <v>51</v>
      </c>
      <c r="J15" s="476"/>
      <c r="K15" s="476"/>
      <c r="L15" s="476"/>
      <c r="M15" s="476"/>
      <c r="N15" s="476"/>
      <c r="O15" s="477"/>
      <c r="P15" s="480" t="s">
        <v>50</v>
      </c>
      <c r="Q15" s="478"/>
      <c r="R15" s="478"/>
      <c r="S15" s="478"/>
      <c r="T15" s="478"/>
      <c r="U15" s="47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4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6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7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7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I15:O15"/>
    <mergeCell ref="B15:H15"/>
    <mergeCell ref="P15:U15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3F3F-BCAB-440C-84DE-1D71C20C1E9E}">
  <dimension ref="A1:AQ239"/>
  <sheetViews>
    <sheetView view="pageBreakPreview" topLeftCell="A34" zoomScale="30" zoomScaleNormal="30" zoomScaleSheetLayoutView="30" workbookViewId="0">
      <selection activeCell="B47" sqref="B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2"/>
      <c r="Z3" s="2"/>
      <c r="AA3" s="2"/>
      <c r="AB3" s="2"/>
      <c r="AC3" s="2"/>
      <c r="AD3" s="3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5" t="s">
        <v>1</v>
      </c>
      <c r="B9" s="325"/>
      <c r="C9" s="325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5"/>
      <c r="B10" s="325"/>
      <c r="C10" s="3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5" t="s">
        <v>4</v>
      </c>
      <c r="B11" s="325"/>
      <c r="C11" s="325"/>
      <c r="D11" s="1"/>
      <c r="E11" s="326">
        <v>3</v>
      </c>
      <c r="F11" s="1"/>
      <c r="G11" s="1"/>
      <c r="H11" s="1"/>
      <c r="I11" s="1"/>
      <c r="J11" s="1"/>
      <c r="K11" s="467" t="s">
        <v>79</v>
      </c>
      <c r="L11" s="467"/>
      <c r="M11" s="327"/>
      <c r="N11" s="3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5"/>
      <c r="B12" s="325"/>
      <c r="C12" s="325"/>
      <c r="D12" s="1"/>
      <c r="E12" s="5"/>
      <c r="F12" s="1"/>
      <c r="G12" s="1"/>
      <c r="H12" s="1"/>
      <c r="I12" s="1"/>
      <c r="J12" s="1"/>
      <c r="K12" s="327"/>
      <c r="L12" s="327"/>
      <c r="M12" s="327"/>
      <c r="N12" s="3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5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1"/>
      <c r="X13" s="1"/>
      <c r="Y13" s="1"/>
    </row>
    <row r="14" spans="1:30" s="3" customFormat="1" ht="27" thickBot="1" x14ac:dyDescent="0.3">
      <c r="A14" s="32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4"/>
      <c r="H15" s="475" t="s">
        <v>51</v>
      </c>
      <c r="I15" s="476"/>
      <c r="J15" s="476"/>
      <c r="K15" s="476"/>
      <c r="L15" s="476"/>
      <c r="M15" s="477"/>
      <c r="N15" s="480" t="s">
        <v>50</v>
      </c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4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6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7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7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N15:S15"/>
    <mergeCell ref="B15:G15"/>
    <mergeCell ref="H15:M1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9131-615F-4450-BC35-B5E3A318275A}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2"/>
      <c r="Z3" s="2"/>
      <c r="AA3" s="2"/>
      <c r="AB3" s="2"/>
      <c r="AC3" s="2"/>
      <c r="AD3" s="33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0" t="s">
        <v>1</v>
      </c>
      <c r="B9" s="330"/>
      <c r="C9" s="330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0"/>
      <c r="B10" s="330"/>
      <c r="C10" s="33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0" t="s">
        <v>4</v>
      </c>
      <c r="B11" s="330"/>
      <c r="C11" s="330"/>
      <c r="D11" s="1"/>
      <c r="E11" s="331">
        <v>3</v>
      </c>
      <c r="F11" s="1"/>
      <c r="G11" s="1"/>
      <c r="H11" s="1"/>
      <c r="I11" s="1"/>
      <c r="J11" s="1"/>
      <c r="K11" s="467" t="s">
        <v>80</v>
      </c>
      <c r="L11" s="467"/>
      <c r="M11" s="332"/>
      <c r="N11" s="33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0"/>
      <c r="B12" s="330"/>
      <c r="C12" s="330"/>
      <c r="D12" s="1"/>
      <c r="E12" s="5"/>
      <c r="F12" s="1"/>
      <c r="G12" s="1"/>
      <c r="H12" s="1"/>
      <c r="I12" s="1"/>
      <c r="J12" s="1"/>
      <c r="K12" s="332"/>
      <c r="L12" s="332"/>
      <c r="M12" s="332"/>
      <c r="N12" s="33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0"/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1"/>
      <c r="X13" s="1"/>
      <c r="Y13" s="1"/>
    </row>
    <row r="14" spans="1:30" s="3" customFormat="1" ht="27" thickBot="1" x14ac:dyDescent="0.3">
      <c r="A14" s="33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4"/>
      <c r="H15" s="475" t="s">
        <v>51</v>
      </c>
      <c r="I15" s="476"/>
      <c r="J15" s="476"/>
      <c r="K15" s="476"/>
      <c r="L15" s="476"/>
      <c r="M15" s="477"/>
      <c r="N15" s="480" t="s">
        <v>50</v>
      </c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304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306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7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7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6D76-60DE-4890-9560-FE2CEEE63B2D}">
  <dimension ref="A1:AQ239"/>
  <sheetViews>
    <sheetView view="pageBreakPreview" topLeftCell="A22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2"/>
      <c r="Z3" s="2"/>
      <c r="AA3" s="2"/>
      <c r="AB3" s="2"/>
      <c r="AC3" s="2"/>
      <c r="AD3" s="3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4" t="s">
        <v>1</v>
      </c>
      <c r="B9" s="334"/>
      <c r="C9" s="334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4"/>
      <c r="B10" s="334"/>
      <c r="C10" s="3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4" t="s">
        <v>4</v>
      </c>
      <c r="B11" s="334"/>
      <c r="C11" s="334"/>
      <c r="D11" s="1"/>
      <c r="E11" s="335">
        <v>3</v>
      </c>
      <c r="F11" s="1"/>
      <c r="G11" s="1"/>
      <c r="H11" s="1"/>
      <c r="I11" s="1"/>
      <c r="J11" s="1"/>
      <c r="K11" s="467" t="s">
        <v>81</v>
      </c>
      <c r="L11" s="467"/>
      <c r="M11" s="336"/>
      <c r="N11" s="3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4"/>
      <c r="B12" s="334"/>
      <c r="C12" s="334"/>
      <c r="D12" s="1"/>
      <c r="E12" s="5"/>
      <c r="F12" s="1"/>
      <c r="G12" s="1"/>
      <c r="H12" s="1"/>
      <c r="I12" s="1"/>
      <c r="J12" s="1"/>
      <c r="K12" s="336"/>
      <c r="L12" s="336"/>
      <c r="M12" s="336"/>
      <c r="N12" s="3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4"/>
      <c r="B13" s="334"/>
      <c r="C13" s="334"/>
      <c r="D13" s="334"/>
      <c r="E13" s="334"/>
      <c r="F13" s="334"/>
      <c r="G13" s="334"/>
      <c r="H13" s="334"/>
      <c r="I13" s="334"/>
      <c r="J13" s="334"/>
      <c r="K13" s="334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1"/>
      <c r="X13" s="1"/>
      <c r="Y13" s="1"/>
    </row>
    <row r="14" spans="1:30" s="3" customFormat="1" ht="27" thickBot="1" x14ac:dyDescent="0.3">
      <c r="A14" s="3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4"/>
      <c r="H15" s="475" t="s">
        <v>51</v>
      </c>
      <c r="I15" s="476"/>
      <c r="J15" s="476"/>
      <c r="K15" s="476"/>
      <c r="L15" s="476"/>
      <c r="M15" s="477"/>
      <c r="N15" s="480" t="s">
        <v>50</v>
      </c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304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306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7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7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CA3-2013-4348-9391-F4367EEF52CA}">
  <dimension ref="A1:AQ239"/>
  <sheetViews>
    <sheetView view="pageBreakPreview" topLeftCell="A36" zoomScale="30" zoomScaleNormal="30" zoomScaleSheetLayoutView="30" workbookViewId="0">
      <selection activeCell="B45" sqref="B45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  <c r="X3" s="374"/>
      <c r="Y3" s="2"/>
      <c r="Z3" s="2"/>
      <c r="AA3" s="2"/>
      <c r="AB3" s="2"/>
      <c r="AC3" s="2"/>
      <c r="AD3" s="3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4" t="s">
        <v>1</v>
      </c>
      <c r="B9" s="374"/>
      <c r="C9" s="374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4"/>
      <c r="B10" s="374"/>
      <c r="C10" s="3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4" t="s">
        <v>4</v>
      </c>
      <c r="B11" s="374"/>
      <c r="C11" s="374"/>
      <c r="D11" s="1"/>
      <c r="E11" s="375">
        <v>3</v>
      </c>
      <c r="F11" s="1"/>
      <c r="G11" s="1"/>
      <c r="H11" s="1"/>
      <c r="I11" s="1"/>
      <c r="J11" s="1"/>
      <c r="K11" s="467" t="s">
        <v>108</v>
      </c>
      <c r="L11" s="467"/>
      <c r="M11" s="376"/>
      <c r="N11" s="3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4"/>
      <c r="B12" s="374"/>
      <c r="C12" s="374"/>
      <c r="D12" s="1"/>
      <c r="E12" s="5"/>
      <c r="F12" s="1"/>
      <c r="G12" s="1"/>
      <c r="H12" s="1"/>
      <c r="I12" s="1"/>
      <c r="J12" s="1"/>
      <c r="K12" s="376"/>
      <c r="L12" s="376"/>
      <c r="M12" s="376"/>
      <c r="N12" s="3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4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6"/>
      <c r="M13" s="376"/>
      <c r="N13" s="376"/>
      <c r="O13" s="376"/>
      <c r="P13" s="376"/>
      <c r="Q13" s="376"/>
      <c r="R13" s="376"/>
      <c r="S13" s="376"/>
      <c r="T13" s="376"/>
      <c r="U13" s="376"/>
      <c r="V13" s="376"/>
      <c r="W13" s="1"/>
      <c r="X13" s="1"/>
      <c r="Y13" s="1"/>
    </row>
    <row r="14" spans="1:30" s="3" customFormat="1" ht="27" thickBot="1" x14ac:dyDescent="0.3">
      <c r="A14" s="3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4"/>
      <c r="H15" s="475" t="s">
        <v>51</v>
      </c>
      <c r="I15" s="476"/>
      <c r="J15" s="476"/>
      <c r="K15" s="476"/>
      <c r="L15" s="476"/>
      <c r="M15" s="477"/>
      <c r="N15" s="480" t="s">
        <v>50</v>
      </c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99.338400000000007</v>
      </c>
      <c r="C18" s="78">
        <v>100.6434</v>
      </c>
      <c r="D18" s="22">
        <v>99.808499999999995</v>
      </c>
      <c r="E18" s="22">
        <v>29.360099999999999</v>
      </c>
      <c r="F18" s="22">
        <v>102.952</v>
      </c>
      <c r="G18" s="22">
        <v>103.08799999999999</v>
      </c>
      <c r="H18" s="21">
        <v>101.26879999999998</v>
      </c>
      <c r="I18" s="22">
        <v>100.11210000000001</v>
      </c>
      <c r="J18" s="22">
        <v>99.772600000000011</v>
      </c>
      <c r="K18" s="119">
        <v>27.777999999999995</v>
      </c>
      <c r="L18" s="22">
        <v>99.373799999999989</v>
      </c>
      <c r="M18" s="22">
        <v>99.070599999999999</v>
      </c>
      <c r="N18" s="21">
        <v>101.4204</v>
      </c>
      <c r="O18" s="78">
        <v>101.11720000000001</v>
      </c>
      <c r="P18" s="22">
        <v>100.68100000000001</v>
      </c>
      <c r="Q18" s="22">
        <v>28.558</v>
      </c>
      <c r="R18" s="22">
        <v>102.36240000000001</v>
      </c>
      <c r="S18" s="23">
        <v>101.96789999999999</v>
      </c>
      <c r="T18" s="24">
        <f t="shared" ref="T18:T25" si="0">SUM(B18:S18)</f>
        <v>1598.6731999999997</v>
      </c>
      <c r="V18" s="2"/>
      <c r="W18" s="18"/>
    </row>
    <row r="19" spans="1:30" ht="39.950000000000003" customHeight="1" x14ac:dyDescent="0.25">
      <c r="A19" s="157" t="s">
        <v>13</v>
      </c>
      <c r="B19" s="21">
        <v>101.682</v>
      </c>
      <c r="C19" s="78">
        <v>103.52760000000001</v>
      </c>
      <c r="D19" s="22">
        <v>99.808499999999995</v>
      </c>
      <c r="E19" s="22">
        <v>29.360099999999999</v>
      </c>
      <c r="F19" s="22">
        <v>102.952</v>
      </c>
      <c r="G19" s="22">
        <v>106.34740000000001</v>
      </c>
      <c r="H19" s="21">
        <v>103.467</v>
      </c>
      <c r="I19" s="22">
        <v>102.38910000000001</v>
      </c>
      <c r="J19" s="22">
        <v>102.72489999999998</v>
      </c>
      <c r="K19" s="119">
        <v>27.777999999999995</v>
      </c>
      <c r="L19" s="22">
        <v>102.33</v>
      </c>
      <c r="M19" s="22">
        <v>102.10259999999998</v>
      </c>
      <c r="N19" s="21">
        <v>104.14919999999999</v>
      </c>
      <c r="O19" s="78">
        <v>101.11720000000001</v>
      </c>
      <c r="P19" s="22">
        <v>103.4819</v>
      </c>
      <c r="Q19" s="22">
        <v>28.558</v>
      </c>
      <c r="R19" s="22">
        <v>102.36240000000001</v>
      </c>
      <c r="S19" s="23">
        <v>101.96789999999999</v>
      </c>
      <c r="T19" s="24">
        <f t="shared" si="0"/>
        <v>1626.1057999999998</v>
      </c>
      <c r="V19" s="2"/>
      <c r="W19" s="18"/>
    </row>
    <row r="20" spans="1:30" ht="39.75" customHeight="1" x14ac:dyDescent="0.25">
      <c r="A20" s="156" t="s">
        <v>14</v>
      </c>
      <c r="B20" s="21">
        <v>101.682</v>
      </c>
      <c r="C20" s="78">
        <v>103.52760000000001</v>
      </c>
      <c r="D20" s="22">
        <v>102.76860000000001</v>
      </c>
      <c r="E20" s="22">
        <v>29.360099999999999</v>
      </c>
      <c r="F20" s="22">
        <v>106.20710000000001</v>
      </c>
      <c r="G20" s="22">
        <v>106.34740000000001</v>
      </c>
      <c r="H20" s="21">
        <v>103.467</v>
      </c>
      <c r="I20" s="22">
        <v>102.38910000000001</v>
      </c>
      <c r="J20" s="22">
        <v>102.72489999999998</v>
      </c>
      <c r="K20" s="119">
        <v>27.777999999999995</v>
      </c>
      <c r="L20" s="22">
        <v>105.741</v>
      </c>
      <c r="M20" s="22">
        <v>102.10259999999998</v>
      </c>
      <c r="N20" s="21">
        <v>104.14919999999999</v>
      </c>
      <c r="O20" s="78">
        <v>103.92179999999999</v>
      </c>
      <c r="P20" s="22">
        <v>103.4819</v>
      </c>
      <c r="Q20" s="22">
        <v>29.255599999999998</v>
      </c>
      <c r="R20" s="22">
        <v>102.36240000000001</v>
      </c>
      <c r="S20" s="23">
        <v>105.37439999999999</v>
      </c>
      <c r="T20" s="24">
        <f t="shared" si="0"/>
        <v>1642.6406999999999</v>
      </c>
      <c r="V20" s="2"/>
      <c r="W20" s="18"/>
    </row>
    <row r="21" spans="1:30" ht="39.950000000000003" customHeight="1" x14ac:dyDescent="0.25">
      <c r="A21" s="157" t="s">
        <v>15</v>
      </c>
      <c r="B21" s="21">
        <v>104.4036</v>
      </c>
      <c r="C21" s="78">
        <v>106.7154</v>
      </c>
      <c r="D21" s="22">
        <v>102.76860000000001</v>
      </c>
      <c r="E21" s="22">
        <v>29.360099999999999</v>
      </c>
      <c r="F21" s="22">
        <v>106.20710000000001</v>
      </c>
      <c r="G21" s="22">
        <v>106.34740000000001</v>
      </c>
      <c r="H21" s="21">
        <v>103.467</v>
      </c>
      <c r="I21" s="22">
        <v>102.38910000000001</v>
      </c>
      <c r="J21" s="22">
        <v>102.72489999999998</v>
      </c>
      <c r="K21" s="119">
        <v>29.003499999999999</v>
      </c>
      <c r="L21" s="22">
        <v>105.741</v>
      </c>
      <c r="M21" s="22">
        <v>105.5136</v>
      </c>
      <c r="N21" s="21">
        <v>107.25699999999999</v>
      </c>
      <c r="O21" s="78">
        <v>103.92179999999999</v>
      </c>
      <c r="P21" s="22">
        <v>103.4819</v>
      </c>
      <c r="Q21" s="22">
        <v>29.255599999999998</v>
      </c>
      <c r="R21" s="22">
        <v>102.36240000000001</v>
      </c>
      <c r="S21" s="23">
        <v>105.37439999999999</v>
      </c>
      <c r="T21" s="24">
        <f t="shared" si="0"/>
        <v>1656.2944</v>
      </c>
      <c r="V21" s="2"/>
      <c r="W21" s="18"/>
    </row>
    <row r="22" spans="1:30" ht="39.950000000000003" customHeight="1" x14ac:dyDescent="0.25">
      <c r="A22" s="156" t="s">
        <v>16</v>
      </c>
      <c r="B22" s="21">
        <v>104.4036</v>
      </c>
      <c r="C22" s="78">
        <v>106.7154</v>
      </c>
      <c r="D22" s="22">
        <v>106.10820000000002</v>
      </c>
      <c r="E22" s="22">
        <v>30.097899999999999</v>
      </c>
      <c r="F22" s="22">
        <v>109.8407</v>
      </c>
      <c r="G22" s="22">
        <v>106.34740000000001</v>
      </c>
      <c r="H22" s="21">
        <v>105.9684</v>
      </c>
      <c r="I22" s="22">
        <v>104.74199999999999</v>
      </c>
      <c r="J22" s="22">
        <v>106.0557</v>
      </c>
      <c r="K22" s="119">
        <v>29.003499999999999</v>
      </c>
      <c r="L22" s="22">
        <v>109.4552</v>
      </c>
      <c r="M22" s="22">
        <v>105.5136</v>
      </c>
      <c r="N22" s="21">
        <v>107.25699999999999</v>
      </c>
      <c r="O22" s="78">
        <v>107.02959999999999</v>
      </c>
      <c r="P22" s="22">
        <v>106.6613</v>
      </c>
      <c r="Q22" s="22">
        <v>29.255599999999998</v>
      </c>
      <c r="R22" s="22">
        <v>105.6888</v>
      </c>
      <c r="S22" s="23">
        <v>105.37439999999999</v>
      </c>
      <c r="T22" s="24">
        <f t="shared" si="0"/>
        <v>1685.5183</v>
      </c>
      <c r="V22" s="2"/>
      <c r="W22" s="18"/>
    </row>
    <row r="23" spans="1:30" ht="39.950000000000003" customHeight="1" x14ac:dyDescent="0.25">
      <c r="A23" s="157" t="s">
        <v>17</v>
      </c>
      <c r="B23" s="21">
        <v>107.352</v>
      </c>
      <c r="C23" s="78">
        <v>106.7154</v>
      </c>
      <c r="D23" s="22">
        <v>106.10820000000002</v>
      </c>
      <c r="E23" s="22">
        <v>30.097899999999999</v>
      </c>
      <c r="F23" s="22">
        <v>109.8407</v>
      </c>
      <c r="G23" s="22">
        <v>109.9858</v>
      </c>
      <c r="H23" s="21">
        <v>105.9684</v>
      </c>
      <c r="I23" s="22">
        <v>104.74199999999999</v>
      </c>
      <c r="J23" s="22">
        <v>106.0557</v>
      </c>
      <c r="K23" s="119">
        <v>29.003499999999999</v>
      </c>
      <c r="L23" s="22">
        <v>109.4552</v>
      </c>
      <c r="M23" s="22">
        <v>109.30359999999999</v>
      </c>
      <c r="N23" s="21">
        <v>107.25699999999999</v>
      </c>
      <c r="O23" s="78">
        <v>107.02959999999999</v>
      </c>
      <c r="P23" s="22">
        <v>106.6613</v>
      </c>
      <c r="Q23" s="22">
        <v>30.018599999999996</v>
      </c>
      <c r="R23" s="22">
        <v>105.6888</v>
      </c>
      <c r="S23" s="23">
        <v>109.15939999999999</v>
      </c>
      <c r="T23" s="24">
        <f t="shared" si="0"/>
        <v>1700.4431000000002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107.352</v>
      </c>
      <c r="C24" s="78">
        <v>106.7154</v>
      </c>
      <c r="D24" s="22">
        <v>106.10820000000002</v>
      </c>
      <c r="E24" s="22">
        <v>30.097899999999999</v>
      </c>
      <c r="F24" s="22">
        <v>109.8407</v>
      </c>
      <c r="G24" s="22">
        <v>109.9858</v>
      </c>
      <c r="H24" s="21">
        <v>105.9684</v>
      </c>
      <c r="I24" s="22">
        <v>104.74199999999999</v>
      </c>
      <c r="J24" s="22">
        <v>106.0557</v>
      </c>
      <c r="K24" s="119">
        <v>29.003499999999999</v>
      </c>
      <c r="L24" s="22">
        <v>109.4552</v>
      </c>
      <c r="M24" s="22">
        <v>109.30359999999999</v>
      </c>
      <c r="N24" s="21">
        <v>107.25699999999999</v>
      </c>
      <c r="O24" s="78">
        <v>107.02959999999999</v>
      </c>
      <c r="P24" s="22">
        <v>106.6613</v>
      </c>
      <c r="Q24" s="22">
        <v>30.018599999999996</v>
      </c>
      <c r="R24" s="22">
        <v>105.6888</v>
      </c>
      <c r="S24" s="23">
        <v>109.15939999999999</v>
      </c>
      <c r="T24" s="24">
        <f t="shared" si="0"/>
        <v>1700.4431000000002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726.21359999999993</v>
      </c>
      <c r="C25" s="26">
        <f t="shared" si="1"/>
        <v>734.56020000000012</v>
      </c>
      <c r="D25" s="26">
        <f t="shared" si="1"/>
        <v>723.47880000000009</v>
      </c>
      <c r="E25" s="26">
        <f>SUM(E18:E24)</f>
        <v>207.73410000000001</v>
      </c>
      <c r="F25" s="26">
        <f t="shared" ref="F25:L25" si="2">SUM(F18:F24)</f>
        <v>747.84029999999996</v>
      </c>
      <c r="G25" s="26">
        <f t="shared" si="2"/>
        <v>748.44920000000013</v>
      </c>
      <c r="H25" s="25">
        <f t="shared" si="2"/>
        <v>729.57499999999993</v>
      </c>
      <c r="I25" s="26">
        <f t="shared" si="2"/>
        <v>721.5053999999999</v>
      </c>
      <c r="J25" s="26">
        <f>SUM(J18:J24)</f>
        <v>726.11439999999993</v>
      </c>
      <c r="K25" s="120">
        <f t="shared" ref="K25" si="3">SUM(K18:K24)</f>
        <v>199.34799999999998</v>
      </c>
      <c r="L25" s="26">
        <f t="shared" si="2"/>
        <v>741.55139999999994</v>
      </c>
      <c r="M25" s="26">
        <f>SUM(M18:M24)</f>
        <v>732.9101999999998</v>
      </c>
      <c r="N25" s="25">
        <f t="shared" ref="N25:P25" si="4">SUM(N18:N24)</f>
        <v>738.74679999999989</v>
      </c>
      <c r="O25" s="26">
        <f t="shared" si="4"/>
        <v>731.16679999999985</v>
      </c>
      <c r="P25" s="26">
        <f t="shared" si="4"/>
        <v>731.11059999999998</v>
      </c>
      <c r="Q25" s="26">
        <f>SUM(Q18:Q24)</f>
        <v>204.92</v>
      </c>
      <c r="R25" s="26">
        <f t="shared" ref="R25:S25" si="5">SUM(R18:R24)</f>
        <v>726.51600000000008</v>
      </c>
      <c r="S25" s="27">
        <f t="shared" si="5"/>
        <v>738.37779999999998</v>
      </c>
      <c r="T25" s="24">
        <f t="shared" si="0"/>
        <v>11610.118599999998</v>
      </c>
    </row>
    <row r="26" spans="1:30" s="2" customFormat="1" ht="36.75" customHeight="1" x14ac:dyDescent="0.25">
      <c r="A26" s="158" t="s">
        <v>19</v>
      </c>
      <c r="B26" s="28">
        <v>142</v>
      </c>
      <c r="C26" s="80">
        <v>140.6</v>
      </c>
      <c r="D26" s="29">
        <v>139.80000000000001</v>
      </c>
      <c r="E26" s="29">
        <v>138.69999999999999</v>
      </c>
      <c r="F26" s="29">
        <v>145.1</v>
      </c>
      <c r="G26" s="29">
        <v>145.1</v>
      </c>
      <c r="H26" s="28">
        <v>139.80000000000001</v>
      </c>
      <c r="I26" s="29">
        <v>138</v>
      </c>
      <c r="J26" s="29">
        <v>140.1</v>
      </c>
      <c r="K26" s="121">
        <v>134.9</v>
      </c>
      <c r="L26" s="29">
        <v>144.4</v>
      </c>
      <c r="M26" s="29">
        <v>144.19999999999999</v>
      </c>
      <c r="N26" s="28">
        <v>141.5</v>
      </c>
      <c r="O26" s="29">
        <v>141.19999999999999</v>
      </c>
      <c r="P26" s="29">
        <v>140.9</v>
      </c>
      <c r="Q26" s="29">
        <v>137.69999999999999</v>
      </c>
      <c r="R26" s="29">
        <v>139.80000000000001</v>
      </c>
      <c r="S26" s="30">
        <v>144.19999999999999</v>
      </c>
      <c r="T26" s="31">
        <f>+((T25/T27)/7)*1000</f>
        <v>138.04314368943579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138.04314368943579</v>
      </c>
    </row>
    <row r="28" spans="1:30" s="2" customFormat="1" ht="33" customHeight="1" x14ac:dyDescent="0.25">
      <c r="A28" s="160" t="s">
        <v>21</v>
      </c>
      <c r="B28" s="36">
        <f>((B27*B26)*7/1000)/7</f>
        <v>107.352</v>
      </c>
      <c r="C28" s="37">
        <f t="shared" ref="C28:S28" si="6">((C27*C26)*7/1000)/7</f>
        <v>106.7154</v>
      </c>
      <c r="D28" s="37">
        <f t="shared" si="6"/>
        <v>106.10820000000002</v>
      </c>
      <c r="E28" s="37">
        <f t="shared" si="6"/>
        <v>30.097899999999999</v>
      </c>
      <c r="F28" s="37">
        <f t="shared" si="6"/>
        <v>109.8407</v>
      </c>
      <c r="G28" s="37">
        <f t="shared" si="6"/>
        <v>109.9858</v>
      </c>
      <c r="H28" s="36">
        <f t="shared" si="6"/>
        <v>105.9684</v>
      </c>
      <c r="I28" s="37">
        <f t="shared" si="6"/>
        <v>104.74199999999999</v>
      </c>
      <c r="J28" s="37">
        <f t="shared" si="6"/>
        <v>106.0557</v>
      </c>
      <c r="K28" s="123">
        <f t="shared" si="6"/>
        <v>29.003499999999999</v>
      </c>
      <c r="L28" s="37">
        <f t="shared" si="6"/>
        <v>109.4552</v>
      </c>
      <c r="M28" s="37">
        <f t="shared" si="6"/>
        <v>109.30359999999999</v>
      </c>
      <c r="N28" s="36">
        <f t="shared" si="6"/>
        <v>107.25699999999999</v>
      </c>
      <c r="O28" s="37">
        <f t="shared" si="6"/>
        <v>107.02959999999999</v>
      </c>
      <c r="P28" s="37">
        <f t="shared" si="6"/>
        <v>106.6613</v>
      </c>
      <c r="Q28" s="37">
        <f t="shared" si="6"/>
        <v>30.018599999999996</v>
      </c>
      <c r="R28" s="37">
        <f t="shared" si="6"/>
        <v>105.6888</v>
      </c>
      <c r="S28" s="38">
        <f t="shared" si="6"/>
        <v>109.15939999999999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751.46400000000006</v>
      </c>
      <c r="C29" s="41">
        <f t="shared" si="7"/>
        <v>747.00779999999997</v>
      </c>
      <c r="D29" s="41">
        <f t="shared" si="7"/>
        <v>742.75740000000019</v>
      </c>
      <c r="E29" s="41">
        <f>((E27*E26)*7)/1000</f>
        <v>210.68529999999998</v>
      </c>
      <c r="F29" s="41">
        <f>((F27*F26)*7)/1000</f>
        <v>768.88490000000002</v>
      </c>
      <c r="G29" s="41">
        <f t="shared" ref="G29:S29" si="8">((G27*G26)*7)/1000</f>
        <v>769.90059999999994</v>
      </c>
      <c r="H29" s="40">
        <f t="shared" si="8"/>
        <v>741.77880000000005</v>
      </c>
      <c r="I29" s="41">
        <f t="shared" si="8"/>
        <v>733.19399999999996</v>
      </c>
      <c r="J29" s="41">
        <f t="shared" si="8"/>
        <v>742.38990000000001</v>
      </c>
      <c r="K29" s="124">
        <f t="shared" si="8"/>
        <v>203.02449999999999</v>
      </c>
      <c r="L29" s="41">
        <f t="shared" si="8"/>
        <v>766.18640000000005</v>
      </c>
      <c r="M29" s="41">
        <f t="shared" si="8"/>
        <v>765.12519999999995</v>
      </c>
      <c r="N29" s="40">
        <f t="shared" si="8"/>
        <v>750.79899999999998</v>
      </c>
      <c r="O29" s="41">
        <f t="shared" si="8"/>
        <v>749.20719999999994</v>
      </c>
      <c r="P29" s="41">
        <f t="shared" si="8"/>
        <v>746.62909999999999</v>
      </c>
      <c r="Q29" s="42">
        <f t="shared" si="8"/>
        <v>210.13019999999997</v>
      </c>
      <c r="R29" s="42">
        <f t="shared" si="8"/>
        <v>739.82159999999999</v>
      </c>
      <c r="S29" s="43">
        <f t="shared" si="8"/>
        <v>764.11579999999992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137.22857142857143</v>
      </c>
      <c r="C30" s="46">
        <f t="shared" si="9"/>
        <v>138.2571428571429</v>
      </c>
      <c r="D30" s="46">
        <f t="shared" si="9"/>
        <v>136.17142857142858</v>
      </c>
      <c r="E30" s="46">
        <f>+(E25/E27)/7*1000</f>
        <v>136.75714285714287</v>
      </c>
      <c r="F30" s="46">
        <f t="shared" ref="F30:L30" si="10">+(F25/F27)/7*1000</f>
        <v>141.12857142857141</v>
      </c>
      <c r="G30" s="46">
        <f t="shared" si="10"/>
        <v>141.05714285714288</v>
      </c>
      <c r="H30" s="45">
        <f t="shared" si="10"/>
        <v>137.49999999999997</v>
      </c>
      <c r="I30" s="46">
        <f t="shared" si="10"/>
        <v>135.79999999999998</v>
      </c>
      <c r="J30" s="46">
        <f>+(J25/J27)/7*1000</f>
        <v>137.02857142857141</v>
      </c>
      <c r="K30" s="125">
        <f t="shared" ref="K30" si="11">+(K25/K27)/7*1000</f>
        <v>132.45714285714286</v>
      </c>
      <c r="L30" s="46">
        <f t="shared" si="10"/>
        <v>139.75714285714287</v>
      </c>
      <c r="M30" s="46">
        <f>+(M25/M27)/7*1000</f>
        <v>138.12857142857141</v>
      </c>
      <c r="N30" s="45">
        <f t="shared" ref="N30:S30" si="12">+(N25/N27)/7*1000</f>
        <v>139.22857142857143</v>
      </c>
      <c r="O30" s="46">
        <f t="shared" si="12"/>
        <v>137.79999999999998</v>
      </c>
      <c r="P30" s="46">
        <f t="shared" si="12"/>
        <v>137.97142857142859</v>
      </c>
      <c r="Q30" s="46">
        <f t="shared" si="12"/>
        <v>134.28571428571428</v>
      </c>
      <c r="R30" s="46">
        <f t="shared" si="12"/>
        <v>137.28571428571428</v>
      </c>
      <c r="S30" s="47">
        <f t="shared" si="12"/>
        <v>139.34285714285713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83.313832000000005</v>
      </c>
      <c r="C39" s="78">
        <v>82.426960000000008</v>
      </c>
      <c r="D39" s="78">
        <v>82.069623999999976</v>
      </c>
      <c r="E39" s="78">
        <v>26.527875999999999</v>
      </c>
      <c r="F39" s="78">
        <v>83.099320000000006</v>
      </c>
      <c r="G39" s="78">
        <v>83.9328</v>
      </c>
      <c r="H39" s="78"/>
      <c r="I39" s="78"/>
      <c r="J39" s="99">
        <f t="shared" ref="J39:J46" si="13">SUM(B39:I39)</f>
        <v>441.37041199999993</v>
      </c>
      <c r="K39" s="2"/>
      <c r="L39" s="89" t="s">
        <v>12</v>
      </c>
      <c r="M39" s="78">
        <v>7.2</v>
      </c>
      <c r="N39" s="78">
        <v>7.1</v>
      </c>
      <c r="O39" s="78">
        <v>7.1</v>
      </c>
      <c r="P39" s="78">
        <v>2.2000000000000002</v>
      </c>
      <c r="Q39" s="78">
        <v>7.3</v>
      </c>
      <c r="R39" s="78">
        <v>7.2</v>
      </c>
      <c r="S39" s="99">
        <f t="shared" ref="S39:S46" si="14">SUM(M39:R39)</f>
        <v>38.1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83.313832000000005</v>
      </c>
      <c r="C40" s="78">
        <v>82.426960000000008</v>
      </c>
      <c r="D40" s="78">
        <v>82.069623999999976</v>
      </c>
      <c r="E40" s="78">
        <v>26.527875999999999</v>
      </c>
      <c r="F40" s="78">
        <v>84.519600000000011</v>
      </c>
      <c r="G40" s="78">
        <v>83.9328</v>
      </c>
      <c r="H40" s="78"/>
      <c r="I40" s="78"/>
      <c r="J40" s="99">
        <f t="shared" si="13"/>
        <v>442.79069199999998</v>
      </c>
      <c r="K40" s="2"/>
      <c r="L40" s="90" t="s">
        <v>13</v>
      </c>
      <c r="M40" s="78">
        <v>7.2</v>
      </c>
      <c r="N40" s="78">
        <v>7.1</v>
      </c>
      <c r="O40" s="78">
        <v>7.1</v>
      </c>
      <c r="P40" s="78">
        <v>2.2000000000000002</v>
      </c>
      <c r="Q40" s="78">
        <v>7.3</v>
      </c>
      <c r="R40" s="78">
        <v>7.2</v>
      </c>
      <c r="S40" s="99">
        <f t="shared" si="14"/>
        <v>38.1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78">
        <v>82.426960000000008</v>
      </c>
      <c r="D41" s="78">
        <v>82.069623999999976</v>
      </c>
      <c r="E41" s="78">
        <v>26.527875999999999</v>
      </c>
      <c r="F41" s="78">
        <v>84.519600000000011</v>
      </c>
      <c r="G41" s="78">
        <v>83.9328</v>
      </c>
      <c r="H41" s="22"/>
      <c r="I41" s="22"/>
      <c r="J41" s="99">
        <f t="shared" si="13"/>
        <v>442.79069199999998</v>
      </c>
      <c r="K41" s="2"/>
      <c r="L41" s="89" t="s">
        <v>14</v>
      </c>
      <c r="M41" s="78">
        <v>7.4</v>
      </c>
      <c r="N41" s="78">
        <v>7.1</v>
      </c>
      <c r="O41" s="78">
        <v>7.1</v>
      </c>
      <c r="P41" s="78">
        <v>2.2000000000000002</v>
      </c>
      <c r="Q41" s="78">
        <v>7.2</v>
      </c>
      <c r="R41" s="78">
        <v>6.9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83.9328</v>
      </c>
      <c r="D42" s="22">
        <v>83.596800000000002</v>
      </c>
      <c r="E42" s="78">
        <v>26.527875999999999</v>
      </c>
      <c r="F42" s="22">
        <v>84.519600000000011</v>
      </c>
      <c r="G42" s="22">
        <v>83.9328</v>
      </c>
      <c r="H42" s="22"/>
      <c r="I42" s="22"/>
      <c r="J42" s="99">
        <f t="shared" si="13"/>
        <v>445.82370800000001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2.2000000000000002</v>
      </c>
      <c r="Q42" s="78">
        <v>7.2</v>
      </c>
      <c r="R42" s="78">
        <v>6.9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83.9328</v>
      </c>
      <c r="D43" s="22">
        <v>83.596800000000002</v>
      </c>
      <c r="E43" s="78">
        <v>26.527875999999999</v>
      </c>
      <c r="F43" s="22">
        <v>84.519600000000011</v>
      </c>
      <c r="G43" s="22">
        <v>83.9328</v>
      </c>
      <c r="H43" s="22"/>
      <c r="I43" s="22"/>
      <c r="J43" s="99">
        <f t="shared" si="13"/>
        <v>445.82370800000001</v>
      </c>
      <c r="K43" s="2"/>
      <c r="L43" s="89" t="s">
        <v>16</v>
      </c>
      <c r="M43" s="78">
        <v>7.3</v>
      </c>
      <c r="N43" s="78">
        <v>7.2</v>
      </c>
      <c r="O43" s="78">
        <v>7.1</v>
      </c>
      <c r="P43" s="78">
        <v>2.2000000000000002</v>
      </c>
      <c r="Q43" s="78">
        <v>7.2</v>
      </c>
      <c r="R43" s="78">
        <v>6.9</v>
      </c>
      <c r="S43" s="99">
        <f t="shared" si="14"/>
        <v>37.9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78">
        <v>83.9328</v>
      </c>
      <c r="D44" s="78">
        <v>83.596800000000002</v>
      </c>
      <c r="E44" s="78">
        <v>26.772899999999996</v>
      </c>
      <c r="F44" s="78">
        <v>84.519600000000011</v>
      </c>
      <c r="G44" s="78">
        <v>86.217600000000019</v>
      </c>
      <c r="H44" s="78"/>
      <c r="I44" s="78"/>
      <c r="J44" s="99">
        <f t="shared" si="13"/>
        <v>449.70310000000006</v>
      </c>
      <c r="K44" s="2"/>
      <c r="L44" s="90" t="s">
        <v>17</v>
      </c>
      <c r="M44" s="78">
        <v>7.3</v>
      </c>
      <c r="N44" s="78">
        <v>7.2</v>
      </c>
      <c r="O44" s="78">
        <v>7.2</v>
      </c>
      <c r="P44" s="78">
        <v>2.2000000000000002</v>
      </c>
      <c r="Q44" s="78">
        <v>7.2</v>
      </c>
      <c r="R44" s="78">
        <v>6.9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78">
        <v>83.9328</v>
      </c>
      <c r="D45" s="78">
        <v>83.596800000000002</v>
      </c>
      <c r="E45" s="78">
        <v>26.772899999999996</v>
      </c>
      <c r="F45" s="78">
        <v>84.519600000000011</v>
      </c>
      <c r="G45" s="78">
        <v>86.217600000000019</v>
      </c>
      <c r="H45" s="78"/>
      <c r="I45" s="78"/>
      <c r="J45" s="99">
        <f t="shared" si="13"/>
        <v>449.70310000000006</v>
      </c>
      <c r="K45" s="2"/>
      <c r="L45" s="89" t="s">
        <v>18</v>
      </c>
      <c r="M45" s="78">
        <v>7.3</v>
      </c>
      <c r="N45" s="78">
        <v>7.2</v>
      </c>
      <c r="O45" s="78">
        <v>7.2</v>
      </c>
      <c r="P45" s="78">
        <v>2.2000000000000002</v>
      </c>
      <c r="Q45" s="78">
        <v>7.2</v>
      </c>
      <c r="R45" s="78">
        <v>6.9</v>
      </c>
      <c r="S45" s="99">
        <f t="shared" si="14"/>
        <v>38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585.89596000000006</v>
      </c>
      <c r="C46" s="26">
        <f t="shared" si="15"/>
        <v>583.01207999999997</v>
      </c>
      <c r="D46" s="26">
        <f t="shared" si="15"/>
        <v>580.59607200000005</v>
      </c>
      <c r="E46" s="26">
        <f t="shared" si="15"/>
        <v>186.18517999999997</v>
      </c>
      <c r="F46" s="26">
        <f t="shared" si="15"/>
        <v>590.21692000000007</v>
      </c>
      <c r="G46" s="26">
        <f t="shared" si="15"/>
        <v>592.0992</v>
      </c>
      <c r="H46" s="26">
        <f t="shared" si="15"/>
        <v>0</v>
      </c>
      <c r="I46" s="26">
        <f t="shared" si="15"/>
        <v>0</v>
      </c>
      <c r="J46" s="99">
        <f t="shared" si="13"/>
        <v>3118.005412</v>
      </c>
      <c r="L46" s="76" t="s">
        <v>10</v>
      </c>
      <c r="M46" s="79">
        <f t="shared" ref="M46:R46" si="16">SUM(M39:M45)</f>
        <v>51.099999999999994</v>
      </c>
      <c r="N46" s="26">
        <f t="shared" si="16"/>
        <v>50.1</v>
      </c>
      <c r="O46" s="26">
        <f t="shared" si="16"/>
        <v>49.900000000000006</v>
      </c>
      <c r="P46" s="26">
        <f t="shared" si="16"/>
        <v>15.399999999999999</v>
      </c>
      <c r="Q46" s="26">
        <f t="shared" si="16"/>
        <v>50.600000000000009</v>
      </c>
      <c r="R46" s="26">
        <f t="shared" si="16"/>
        <v>48.9</v>
      </c>
      <c r="S46" s="99">
        <f t="shared" si="14"/>
        <v>266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124.9</v>
      </c>
      <c r="D47" s="29">
        <v>124.4</v>
      </c>
      <c r="E47" s="29">
        <v>128.1</v>
      </c>
      <c r="F47" s="29">
        <v>125.4</v>
      </c>
      <c r="G47" s="29">
        <v>128.30000000000001</v>
      </c>
      <c r="H47" s="29"/>
      <c r="I47" s="29"/>
      <c r="J47" s="100">
        <f>+((J46/J48)/7)*1000</f>
        <v>124.70026443768997</v>
      </c>
      <c r="L47" s="108" t="s">
        <v>19</v>
      </c>
      <c r="M47" s="80">
        <v>130.5</v>
      </c>
      <c r="N47" s="29">
        <v>130</v>
      </c>
      <c r="O47" s="29">
        <v>129.5</v>
      </c>
      <c r="P47" s="29">
        <v>129.5</v>
      </c>
      <c r="Q47" s="29">
        <v>129</v>
      </c>
      <c r="R47" s="29">
        <v>129.5</v>
      </c>
      <c r="S47" s="100">
        <f>+((S46/S48)/7)*1000</f>
        <v>129.69283276450511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56</v>
      </c>
      <c r="R48" s="64">
        <v>54</v>
      </c>
      <c r="S48" s="110">
        <f>SUM(M48:R48)</f>
        <v>293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83.9328</v>
      </c>
      <c r="D49" s="37">
        <f t="shared" si="17"/>
        <v>83.596800000000002</v>
      </c>
      <c r="E49" s="37">
        <f t="shared" si="17"/>
        <v>26.772899999999996</v>
      </c>
      <c r="F49" s="37">
        <f t="shared" si="17"/>
        <v>84.519600000000011</v>
      </c>
      <c r="G49" s="37">
        <f t="shared" si="17"/>
        <v>86.217600000000019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124.70026443768997</v>
      </c>
      <c r="L49" s="93" t="s">
        <v>21</v>
      </c>
      <c r="M49" s="82">
        <f t="shared" ref="M49:R49" si="19">((M48*M47)*7/1000-M39-M40)/5</f>
        <v>7.3511999999999986</v>
      </c>
      <c r="N49" s="37">
        <f t="shared" si="19"/>
        <v>7.169999999999999</v>
      </c>
      <c r="O49" s="37">
        <f t="shared" si="19"/>
        <v>7.1315</v>
      </c>
      <c r="P49" s="37">
        <f t="shared" si="19"/>
        <v>2.2021000000000002</v>
      </c>
      <c r="Q49" s="37">
        <f t="shared" si="19"/>
        <v>7.1936000000000009</v>
      </c>
      <c r="R49" s="37">
        <f t="shared" si="19"/>
        <v>6.9101999999999988</v>
      </c>
      <c r="S49" s="111">
        <f>((S46*1000)/S48)/7</f>
        <v>129.69283276450511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587.52959999999996</v>
      </c>
      <c r="D50" s="41">
        <f t="shared" si="20"/>
        <v>585.17759999999998</v>
      </c>
      <c r="E50" s="41">
        <f t="shared" si="20"/>
        <v>187.41029999999998</v>
      </c>
      <c r="F50" s="41">
        <f t="shared" si="20"/>
        <v>591.63720000000012</v>
      </c>
      <c r="G50" s="41">
        <f t="shared" si="20"/>
        <v>603.52320000000009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51.155999999999999</v>
      </c>
      <c r="N50" s="41">
        <f t="shared" si="21"/>
        <v>50.05</v>
      </c>
      <c r="O50" s="41">
        <f t="shared" si="21"/>
        <v>49.857500000000002</v>
      </c>
      <c r="P50" s="41">
        <f t="shared" si="21"/>
        <v>15.410500000000001</v>
      </c>
      <c r="Q50" s="41">
        <f t="shared" si="21"/>
        <v>50.567999999999998</v>
      </c>
      <c r="R50" s="41">
        <f t="shared" si="21"/>
        <v>48.951000000000001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124.36764168966251</v>
      </c>
      <c r="C51" s="46">
        <f t="shared" si="22"/>
        <v>123.93964285714286</v>
      </c>
      <c r="D51" s="46">
        <f t="shared" si="22"/>
        <v>123.42603571428572</v>
      </c>
      <c r="E51" s="46">
        <f t="shared" si="22"/>
        <v>127.26259740259738</v>
      </c>
      <c r="F51" s="46">
        <f t="shared" si="22"/>
        <v>125.09896566341672</v>
      </c>
      <c r="G51" s="46">
        <f t="shared" si="22"/>
        <v>125.87142857142858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130.35714285714283</v>
      </c>
      <c r="N51" s="46">
        <f t="shared" si="23"/>
        <v>130.12987012987011</v>
      </c>
      <c r="O51" s="46">
        <f t="shared" si="23"/>
        <v>129.61038961038963</v>
      </c>
      <c r="P51" s="46">
        <f t="shared" si="23"/>
        <v>129.41176470588235</v>
      </c>
      <c r="Q51" s="46">
        <f t="shared" si="23"/>
        <v>129.08163265306123</v>
      </c>
      <c r="R51" s="46">
        <f t="shared" si="23"/>
        <v>129.36507936507937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8.6999999999999993</v>
      </c>
      <c r="E58" s="78">
        <v>2.2000000000000002</v>
      </c>
      <c r="F58" s="78">
        <v>8.6999999999999993</v>
      </c>
      <c r="G58" s="78">
        <v>8.6</v>
      </c>
      <c r="H58" s="21">
        <v>8.6999999999999993</v>
      </c>
      <c r="I58" s="78">
        <v>8.6999999999999993</v>
      </c>
      <c r="J58" s="78">
        <v>8.6</v>
      </c>
      <c r="K58" s="78">
        <v>2.2000000000000002</v>
      </c>
      <c r="L58" s="78">
        <v>8.6</v>
      </c>
      <c r="M58" s="78">
        <v>8.6</v>
      </c>
      <c r="N58" s="21">
        <v>8.6999999999999993</v>
      </c>
      <c r="O58" s="78">
        <v>8.6999999999999993</v>
      </c>
      <c r="P58" s="78">
        <v>8.6999999999999993</v>
      </c>
      <c r="Q58" s="78">
        <v>2.2000000000000002</v>
      </c>
      <c r="R58" s="78">
        <v>8.6</v>
      </c>
      <c r="S58" s="182">
        <v>8.6</v>
      </c>
      <c r="T58" s="24">
        <f t="shared" ref="T58:T65" si="24">SUM(B58:S58)</f>
        <v>136.69999999999999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8.6999999999999993</v>
      </c>
      <c r="E59" s="78">
        <v>2.2000000000000002</v>
      </c>
      <c r="F59" s="78">
        <v>8.6999999999999993</v>
      </c>
      <c r="G59" s="78">
        <v>8.6</v>
      </c>
      <c r="H59" s="21">
        <v>8.6999999999999993</v>
      </c>
      <c r="I59" s="78">
        <v>8.6999999999999993</v>
      </c>
      <c r="J59" s="78">
        <v>8.6</v>
      </c>
      <c r="K59" s="78">
        <v>2.2000000000000002</v>
      </c>
      <c r="L59" s="78">
        <v>8.6</v>
      </c>
      <c r="M59" s="78">
        <v>8.6</v>
      </c>
      <c r="N59" s="21">
        <v>8.6999999999999993</v>
      </c>
      <c r="O59" s="78">
        <v>8.6999999999999993</v>
      </c>
      <c r="P59" s="78">
        <v>8.6999999999999993</v>
      </c>
      <c r="Q59" s="78">
        <v>2.2000000000000002</v>
      </c>
      <c r="R59" s="78">
        <v>8.6</v>
      </c>
      <c r="S59" s="182">
        <v>8.6</v>
      </c>
      <c r="T59" s="24">
        <f t="shared" si="24"/>
        <v>136.69999999999999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8.8000000000000007</v>
      </c>
      <c r="C60" s="78">
        <v>8.8000000000000007</v>
      </c>
      <c r="D60" s="78">
        <v>8.6999999999999993</v>
      </c>
      <c r="E60" s="78">
        <v>2.1</v>
      </c>
      <c r="F60" s="78">
        <v>8.6999999999999993</v>
      </c>
      <c r="G60" s="182">
        <v>8.6</v>
      </c>
      <c r="H60" s="21">
        <v>8.6999999999999993</v>
      </c>
      <c r="I60" s="78">
        <v>8.6999999999999993</v>
      </c>
      <c r="J60" s="78">
        <v>8.6</v>
      </c>
      <c r="K60" s="78">
        <v>2.1</v>
      </c>
      <c r="L60" s="78">
        <v>8.5</v>
      </c>
      <c r="M60" s="182">
        <v>8.6</v>
      </c>
      <c r="N60" s="21">
        <v>8.8000000000000007</v>
      </c>
      <c r="O60" s="78">
        <v>8.8000000000000007</v>
      </c>
      <c r="P60" s="78">
        <v>8.8000000000000007</v>
      </c>
      <c r="Q60" s="78">
        <v>2.1</v>
      </c>
      <c r="R60" s="78">
        <v>8.6</v>
      </c>
      <c r="S60" s="182">
        <v>8.6</v>
      </c>
      <c r="T60" s="24">
        <f t="shared" si="24"/>
        <v>136.59999999999997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8.8000000000000007</v>
      </c>
      <c r="C61" s="78">
        <v>8.8000000000000007</v>
      </c>
      <c r="D61" s="78">
        <v>8.6999999999999993</v>
      </c>
      <c r="E61" s="78">
        <v>2.1</v>
      </c>
      <c r="F61" s="78">
        <v>8.6999999999999993</v>
      </c>
      <c r="G61" s="182">
        <v>8.6</v>
      </c>
      <c r="H61" s="21">
        <v>8.6999999999999993</v>
      </c>
      <c r="I61" s="78">
        <v>8.6999999999999993</v>
      </c>
      <c r="J61" s="78">
        <v>8.6</v>
      </c>
      <c r="K61" s="78">
        <v>2.1</v>
      </c>
      <c r="L61" s="78">
        <v>8.5</v>
      </c>
      <c r="M61" s="182">
        <v>8.6</v>
      </c>
      <c r="N61" s="21">
        <v>8.8000000000000007</v>
      </c>
      <c r="O61" s="78">
        <v>8.8000000000000007</v>
      </c>
      <c r="P61" s="78">
        <v>8.8000000000000007</v>
      </c>
      <c r="Q61" s="78">
        <v>2.1</v>
      </c>
      <c r="R61" s="78">
        <v>8.6</v>
      </c>
      <c r="S61" s="182">
        <v>8.6</v>
      </c>
      <c r="T61" s="24">
        <f t="shared" si="24"/>
        <v>136.59999999999997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8.6999999999999993</v>
      </c>
      <c r="I62" s="78">
        <v>8.6999999999999993</v>
      </c>
      <c r="J62" s="78">
        <v>8.6999999999999993</v>
      </c>
      <c r="K62" s="78">
        <v>2.1</v>
      </c>
      <c r="L62" s="78">
        <v>8.6</v>
      </c>
      <c r="M62" s="182">
        <v>8.6999999999999993</v>
      </c>
      <c r="N62" s="21">
        <v>8.8000000000000007</v>
      </c>
      <c r="O62" s="78">
        <v>8.8000000000000007</v>
      </c>
      <c r="P62" s="78">
        <v>8.8000000000000007</v>
      </c>
      <c r="Q62" s="78">
        <v>2.1</v>
      </c>
      <c r="R62" s="78">
        <v>8.6999999999999993</v>
      </c>
      <c r="S62" s="182">
        <v>8.6999999999999993</v>
      </c>
      <c r="T62" s="24">
        <f t="shared" si="24"/>
        <v>137.49999999999997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8.6999999999999993</v>
      </c>
      <c r="I63" s="78">
        <v>8.6999999999999993</v>
      </c>
      <c r="J63" s="78">
        <v>8.6999999999999993</v>
      </c>
      <c r="K63" s="78">
        <v>2.2000000000000002</v>
      </c>
      <c r="L63" s="78">
        <v>8.6</v>
      </c>
      <c r="M63" s="182">
        <v>8.6999999999999993</v>
      </c>
      <c r="N63" s="21">
        <v>8.9</v>
      </c>
      <c r="O63" s="78">
        <v>8.8000000000000007</v>
      </c>
      <c r="P63" s="78">
        <v>8.8000000000000007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137.80000000000001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8.8000000000000007</v>
      </c>
      <c r="E64" s="78">
        <v>2.2000000000000002</v>
      </c>
      <c r="F64" s="78">
        <v>8.8000000000000007</v>
      </c>
      <c r="G64" s="182">
        <v>8.6999999999999993</v>
      </c>
      <c r="H64" s="21">
        <v>8.8000000000000007</v>
      </c>
      <c r="I64" s="78">
        <v>8.8000000000000007</v>
      </c>
      <c r="J64" s="78">
        <v>8.6999999999999993</v>
      </c>
      <c r="K64" s="78">
        <v>2.2000000000000002</v>
      </c>
      <c r="L64" s="78">
        <v>8.6</v>
      </c>
      <c r="M64" s="182">
        <v>8.6999999999999993</v>
      </c>
      <c r="N64" s="21">
        <v>8.9</v>
      </c>
      <c r="O64" s="78">
        <v>8.8000000000000007</v>
      </c>
      <c r="P64" s="78">
        <v>8.8000000000000007</v>
      </c>
      <c r="Q64" s="78">
        <v>2.2000000000000002</v>
      </c>
      <c r="R64" s="78">
        <v>8.6999999999999993</v>
      </c>
      <c r="S64" s="182">
        <v>8.6999999999999993</v>
      </c>
      <c r="T64" s="24">
        <f t="shared" si="24"/>
        <v>138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61.599999999999994</v>
      </c>
      <c r="C65" s="79">
        <f t="shared" ref="C65:R65" si="25">SUM(C58:C64)</f>
        <v>61.599999999999994</v>
      </c>
      <c r="D65" s="79">
        <f t="shared" si="25"/>
        <v>61.199999999999989</v>
      </c>
      <c r="E65" s="79">
        <f t="shared" si="25"/>
        <v>15.2</v>
      </c>
      <c r="F65" s="79">
        <f t="shared" si="25"/>
        <v>61.199999999999989</v>
      </c>
      <c r="G65" s="183">
        <f t="shared" si="25"/>
        <v>60.5</v>
      </c>
      <c r="H65" s="25">
        <f t="shared" si="25"/>
        <v>61</v>
      </c>
      <c r="I65" s="79">
        <f t="shared" si="25"/>
        <v>61</v>
      </c>
      <c r="J65" s="79">
        <f t="shared" si="25"/>
        <v>60.5</v>
      </c>
      <c r="K65" s="79">
        <f t="shared" si="25"/>
        <v>15.099999999999998</v>
      </c>
      <c r="L65" s="79">
        <f t="shared" si="25"/>
        <v>60.000000000000007</v>
      </c>
      <c r="M65" s="183">
        <f t="shared" si="25"/>
        <v>60.5</v>
      </c>
      <c r="N65" s="25">
        <f t="shared" si="25"/>
        <v>61.599999999999994</v>
      </c>
      <c r="O65" s="79">
        <f t="shared" si="25"/>
        <v>61.399999999999991</v>
      </c>
      <c r="P65" s="79">
        <f t="shared" si="25"/>
        <v>61.399999999999991</v>
      </c>
      <c r="Q65" s="79">
        <f t="shared" si="25"/>
        <v>15.099999999999998</v>
      </c>
      <c r="R65" s="79">
        <f t="shared" si="25"/>
        <v>60.5</v>
      </c>
      <c r="S65" s="27">
        <f>SUM(S58:S64)</f>
        <v>60.5</v>
      </c>
      <c r="T65" s="24">
        <f t="shared" si="24"/>
        <v>959.9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135.5</v>
      </c>
      <c r="C66" s="80">
        <v>135.5</v>
      </c>
      <c r="D66" s="80">
        <v>134.5</v>
      </c>
      <c r="E66" s="80">
        <v>135.5</v>
      </c>
      <c r="F66" s="80">
        <v>134.5</v>
      </c>
      <c r="G66" s="184">
        <v>133</v>
      </c>
      <c r="H66" s="28">
        <v>134</v>
      </c>
      <c r="I66" s="80">
        <v>134</v>
      </c>
      <c r="J66" s="80">
        <v>133</v>
      </c>
      <c r="K66" s="80">
        <v>135</v>
      </c>
      <c r="L66" s="80">
        <v>132</v>
      </c>
      <c r="M66" s="184">
        <v>133</v>
      </c>
      <c r="N66" s="28">
        <v>135.5</v>
      </c>
      <c r="O66" s="80">
        <v>135</v>
      </c>
      <c r="P66" s="80">
        <v>135</v>
      </c>
      <c r="Q66" s="80">
        <v>135</v>
      </c>
      <c r="R66" s="80">
        <v>133</v>
      </c>
      <c r="S66" s="30">
        <v>133</v>
      </c>
      <c r="T66" s="304">
        <f>+((T65/T67)/7)*1000</f>
        <v>134.04552436810502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8.8105000000000011</v>
      </c>
      <c r="C68" s="82">
        <f t="shared" ref="C68:S68" si="26">((C67*C66)*7/1000-C58-C59)/5</f>
        <v>8.8105000000000011</v>
      </c>
      <c r="D68" s="82">
        <f t="shared" si="26"/>
        <v>8.7594999999999992</v>
      </c>
      <c r="E68" s="82">
        <f t="shared" si="26"/>
        <v>2.1551999999999998</v>
      </c>
      <c r="F68" s="82">
        <f t="shared" si="26"/>
        <v>8.7594999999999992</v>
      </c>
      <c r="G68" s="186">
        <f t="shared" si="26"/>
        <v>8.6630000000000003</v>
      </c>
      <c r="H68" s="36">
        <f t="shared" si="26"/>
        <v>8.7139999999999986</v>
      </c>
      <c r="I68" s="82">
        <f t="shared" si="26"/>
        <v>8.7139999999999986</v>
      </c>
      <c r="J68" s="82">
        <f t="shared" si="26"/>
        <v>8.6630000000000003</v>
      </c>
      <c r="K68" s="82">
        <f t="shared" si="26"/>
        <v>2.1439999999999997</v>
      </c>
      <c r="L68" s="82">
        <f t="shared" si="26"/>
        <v>8.5719999999999992</v>
      </c>
      <c r="M68" s="186">
        <f t="shared" si="26"/>
        <v>8.6630000000000003</v>
      </c>
      <c r="N68" s="36">
        <f t="shared" si="26"/>
        <v>8.8505000000000003</v>
      </c>
      <c r="O68" s="82">
        <f t="shared" si="26"/>
        <v>8.8049999999999979</v>
      </c>
      <c r="P68" s="82">
        <f t="shared" si="26"/>
        <v>8.8049999999999979</v>
      </c>
      <c r="Q68" s="82">
        <f t="shared" si="26"/>
        <v>2.1439999999999997</v>
      </c>
      <c r="R68" s="82">
        <f t="shared" si="26"/>
        <v>8.6630000000000003</v>
      </c>
      <c r="S68" s="38">
        <f t="shared" si="26"/>
        <v>8.6630000000000003</v>
      </c>
      <c r="T68" s="306">
        <f>((T65*1000)/T67)/7</f>
        <v>134.04552436810502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61.652500000000003</v>
      </c>
      <c r="C69" s="83">
        <f t="shared" ref="C69:R69" si="27">((C67*C66)*7)/1000</f>
        <v>61.652500000000003</v>
      </c>
      <c r="D69" s="83">
        <f t="shared" si="27"/>
        <v>61.197499999999998</v>
      </c>
      <c r="E69" s="83">
        <f t="shared" si="27"/>
        <v>15.176</v>
      </c>
      <c r="F69" s="83">
        <f t="shared" si="27"/>
        <v>61.197499999999998</v>
      </c>
      <c r="G69" s="307">
        <f t="shared" si="27"/>
        <v>60.515000000000001</v>
      </c>
      <c r="H69" s="40">
        <f t="shared" si="27"/>
        <v>60.97</v>
      </c>
      <c r="I69" s="83">
        <f t="shared" si="27"/>
        <v>60.97</v>
      </c>
      <c r="J69" s="83">
        <f t="shared" si="27"/>
        <v>60.515000000000001</v>
      </c>
      <c r="K69" s="83">
        <f t="shared" si="27"/>
        <v>15.12</v>
      </c>
      <c r="L69" s="83">
        <f t="shared" si="27"/>
        <v>60.06</v>
      </c>
      <c r="M69" s="307">
        <f t="shared" si="27"/>
        <v>60.515000000000001</v>
      </c>
      <c r="N69" s="40">
        <f t="shared" si="27"/>
        <v>61.652500000000003</v>
      </c>
      <c r="O69" s="83">
        <f t="shared" si="27"/>
        <v>61.424999999999997</v>
      </c>
      <c r="P69" s="83">
        <f t="shared" si="27"/>
        <v>61.424999999999997</v>
      </c>
      <c r="Q69" s="83">
        <f t="shared" si="27"/>
        <v>15.12</v>
      </c>
      <c r="R69" s="83">
        <f t="shared" si="27"/>
        <v>60.515000000000001</v>
      </c>
      <c r="S69" s="85">
        <f>((S67*S66)*7)/1000</f>
        <v>60.515000000000001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135.38461538461539</v>
      </c>
      <c r="C70" s="84">
        <f t="shared" ref="C70:R70" si="28">+(C65/C67)/7*1000</f>
        <v>135.38461538461539</v>
      </c>
      <c r="D70" s="84">
        <f t="shared" si="28"/>
        <v>134.50549450549448</v>
      </c>
      <c r="E70" s="84">
        <f t="shared" si="28"/>
        <v>135.71428571428569</v>
      </c>
      <c r="F70" s="84">
        <f t="shared" si="28"/>
        <v>134.50549450549448</v>
      </c>
      <c r="G70" s="188">
        <f t="shared" si="28"/>
        <v>132.96703296703296</v>
      </c>
      <c r="H70" s="45">
        <f t="shared" si="28"/>
        <v>134.06593406593407</v>
      </c>
      <c r="I70" s="84">
        <f t="shared" si="28"/>
        <v>134.06593406593407</v>
      </c>
      <c r="J70" s="84">
        <f t="shared" si="28"/>
        <v>132.96703296703296</v>
      </c>
      <c r="K70" s="84">
        <f t="shared" si="28"/>
        <v>134.82142857142856</v>
      </c>
      <c r="L70" s="84">
        <f t="shared" si="28"/>
        <v>131.86813186813191</v>
      </c>
      <c r="M70" s="188">
        <f t="shared" si="28"/>
        <v>132.96703296703296</v>
      </c>
      <c r="N70" s="45">
        <f t="shared" si="28"/>
        <v>135.38461538461539</v>
      </c>
      <c r="O70" s="84">
        <f t="shared" si="28"/>
        <v>134.94505494505492</v>
      </c>
      <c r="P70" s="84">
        <f t="shared" si="28"/>
        <v>134.94505494505492</v>
      </c>
      <c r="Q70" s="84">
        <f t="shared" si="28"/>
        <v>134.82142857142856</v>
      </c>
      <c r="R70" s="84">
        <f t="shared" si="28"/>
        <v>132.96703296703296</v>
      </c>
      <c r="S70" s="47">
        <f>+(S65/S67)/7*1000</f>
        <v>132.96703296703296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F501-941C-4F0E-B097-BD110E29EF93}">
  <dimension ref="A1:AQ239"/>
  <sheetViews>
    <sheetView view="pageBreakPreview" topLeftCell="A47" zoomScale="30" zoomScaleNormal="30" zoomScaleSheetLayoutView="30" workbookViewId="0">
      <selection activeCell="B42" sqref="B42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2"/>
      <c r="Z3" s="2"/>
      <c r="AA3" s="2"/>
      <c r="AB3" s="2"/>
      <c r="AC3" s="2"/>
      <c r="AD3" s="4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0" t="s">
        <v>1</v>
      </c>
      <c r="B9" s="400"/>
      <c r="C9" s="400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0"/>
      <c r="B10" s="400"/>
      <c r="C10" s="4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0" t="s">
        <v>4</v>
      </c>
      <c r="B11" s="400"/>
      <c r="C11" s="400"/>
      <c r="D11" s="1"/>
      <c r="E11" s="398">
        <v>3</v>
      </c>
      <c r="F11" s="1"/>
      <c r="G11" s="1"/>
      <c r="H11" s="1"/>
      <c r="I11" s="1"/>
      <c r="J11" s="1"/>
      <c r="K11" s="467" t="s">
        <v>136</v>
      </c>
      <c r="L11" s="467"/>
      <c r="M11" s="399"/>
      <c r="N11" s="3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0"/>
      <c r="B12" s="400"/>
      <c r="C12" s="400"/>
      <c r="D12" s="1"/>
      <c r="E12" s="5"/>
      <c r="F12" s="1"/>
      <c r="G12" s="1"/>
      <c r="H12" s="1"/>
      <c r="I12" s="1"/>
      <c r="J12" s="1"/>
      <c r="K12" s="399"/>
      <c r="L12" s="399"/>
      <c r="M12" s="399"/>
      <c r="N12" s="3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0"/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399"/>
      <c r="M13" s="399"/>
      <c r="N13" s="399"/>
      <c r="O13" s="399"/>
      <c r="P13" s="399"/>
      <c r="Q13" s="399"/>
      <c r="R13" s="399"/>
      <c r="S13" s="399"/>
      <c r="T13" s="399"/>
      <c r="U13" s="399"/>
      <c r="V13" s="399"/>
      <c r="W13" s="1"/>
      <c r="X13" s="1"/>
      <c r="Y13" s="1"/>
    </row>
    <row r="14" spans="1:30" s="3" customFormat="1" ht="27" thickBot="1" x14ac:dyDescent="0.3">
      <c r="A14" s="4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4"/>
      <c r="H15" s="475" t="s">
        <v>51</v>
      </c>
      <c r="I15" s="476"/>
      <c r="J15" s="476"/>
      <c r="K15" s="476"/>
      <c r="L15" s="476"/>
      <c r="M15" s="477"/>
      <c r="N15" s="480" t="s">
        <v>50</v>
      </c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107.352</v>
      </c>
      <c r="C18" s="78">
        <v>109.70150000000001</v>
      </c>
      <c r="D18" s="22">
        <v>109.46220000000001</v>
      </c>
      <c r="E18" s="22">
        <v>30.514251439999999</v>
      </c>
      <c r="F18" s="22">
        <v>113.77357238000003</v>
      </c>
      <c r="G18" s="22">
        <v>113.92386772000002</v>
      </c>
      <c r="H18" s="21">
        <v>108.58102172000001</v>
      </c>
      <c r="I18" s="22">
        <v>107.58481776000001</v>
      </c>
      <c r="J18" s="22">
        <v>109.08145497</v>
      </c>
      <c r="K18" s="119">
        <v>29.481489750000001</v>
      </c>
      <c r="L18" s="22">
        <v>113.42610938</v>
      </c>
      <c r="M18" s="22">
        <v>113.31028838</v>
      </c>
      <c r="N18" s="21">
        <v>110.49549743000001</v>
      </c>
      <c r="O18" s="78">
        <v>110.32857893000001</v>
      </c>
      <c r="P18" s="22">
        <v>110.16166043000001</v>
      </c>
      <c r="Q18" s="22">
        <v>30.474951400000002</v>
      </c>
      <c r="R18" s="22">
        <v>109.20470245</v>
      </c>
      <c r="S18" s="23">
        <v>113.16060503999999</v>
      </c>
      <c r="T18" s="24">
        <f t="shared" ref="T18:T25" si="0">SUM(B18:S18)</f>
        <v>1750.0185691800002</v>
      </c>
      <c r="V18" s="2"/>
      <c r="W18" s="18"/>
    </row>
    <row r="19" spans="1:30" ht="39.950000000000003" customHeight="1" x14ac:dyDescent="0.25">
      <c r="A19" s="157" t="s">
        <v>13</v>
      </c>
      <c r="B19" s="21">
        <v>110.24371047000001</v>
      </c>
      <c r="C19" s="78">
        <v>113.58849669999999</v>
      </c>
      <c r="D19" s="22">
        <v>113.55</v>
      </c>
      <c r="E19" s="22">
        <v>30.514251439999999</v>
      </c>
      <c r="F19" s="22">
        <v>113.77357238000003</v>
      </c>
      <c r="G19" s="22">
        <v>113.92386772000002</v>
      </c>
      <c r="H19" s="21">
        <v>108.58102172000001</v>
      </c>
      <c r="I19" s="22">
        <v>107.58481776000001</v>
      </c>
      <c r="J19" s="22">
        <v>109.08145497</v>
      </c>
      <c r="K19" s="119">
        <v>29.481489750000001</v>
      </c>
      <c r="L19" s="22">
        <v>113.42610938</v>
      </c>
      <c r="M19" s="22">
        <v>113.31028838</v>
      </c>
      <c r="N19" s="21">
        <v>114.2313</v>
      </c>
      <c r="O19" s="78">
        <v>110.32857893000001</v>
      </c>
      <c r="P19" s="22">
        <v>110.16166043000001</v>
      </c>
      <c r="Q19" s="22">
        <v>30.474951400000002</v>
      </c>
      <c r="R19" s="22">
        <v>113.2419517</v>
      </c>
      <c r="S19" s="23">
        <v>117.67367556000002</v>
      </c>
      <c r="T19" s="24">
        <f t="shared" si="0"/>
        <v>1773.17119869</v>
      </c>
      <c r="V19" s="2"/>
      <c r="W19" s="18"/>
    </row>
    <row r="20" spans="1:30" ht="39.75" customHeight="1" x14ac:dyDescent="0.25">
      <c r="A20" s="156" t="s">
        <v>14</v>
      </c>
      <c r="B20" s="21">
        <v>110.24371047000001</v>
      </c>
      <c r="C20" s="78">
        <v>113.58849669999999</v>
      </c>
      <c r="D20" s="22">
        <v>113.55</v>
      </c>
      <c r="E20" s="22">
        <v>30.514251439999999</v>
      </c>
      <c r="F20" s="22">
        <v>113.77357238000003</v>
      </c>
      <c r="G20" s="22">
        <v>113.92386772000002</v>
      </c>
      <c r="H20" s="21">
        <v>108.58102172000001</v>
      </c>
      <c r="I20" s="22">
        <v>107.58481776000001</v>
      </c>
      <c r="J20" s="22">
        <v>109.08145497</v>
      </c>
      <c r="K20" s="119">
        <v>29.481489750000001</v>
      </c>
      <c r="L20" s="22">
        <v>113.42610938</v>
      </c>
      <c r="M20" s="22">
        <v>113.31028838</v>
      </c>
      <c r="N20" s="21">
        <v>114.2313</v>
      </c>
      <c r="O20" s="78">
        <v>110.32857893000001</v>
      </c>
      <c r="P20" s="22">
        <v>110.16166043000001</v>
      </c>
      <c r="Q20" s="22">
        <v>30.474951400000002</v>
      </c>
      <c r="R20" s="22">
        <v>113.2419517</v>
      </c>
      <c r="S20" s="23">
        <v>117.67367556000002</v>
      </c>
      <c r="T20" s="24">
        <f t="shared" si="0"/>
        <v>1773.17119869</v>
      </c>
      <c r="V20" s="2"/>
      <c r="W20" s="18"/>
    </row>
    <row r="21" spans="1:30" ht="39.950000000000003" customHeight="1" x14ac:dyDescent="0.25">
      <c r="A21" s="157" t="s">
        <v>15</v>
      </c>
      <c r="B21" s="21">
        <v>113.86364502000004</v>
      </c>
      <c r="C21" s="78">
        <v>117.81813505</v>
      </c>
      <c r="D21" s="22">
        <v>113.55</v>
      </c>
      <c r="E21" s="22">
        <v>31.42525586</v>
      </c>
      <c r="F21" s="22">
        <v>118.07005457000002</v>
      </c>
      <c r="G21" s="22">
        <v>118.22602558000004</v>
      </c>
      <c r="H21" s="21">
        <v>111.66392693</v>
      </c>
      <c r="I21" s="22">
        <v>110.84962643999999</v>
      </c>
      <c r="J21" s="22">
        <v>113.05718202</v>
      </c>
      <c r="K21" s="119">
        <v>30.311595480000001</v>
      </c>
      <c r="L21" s="22">
        <v>117.88951007000001</v>
      </c>
      <c r="M21" s="22">
        <v>117.82932857000002</v>
      </c>
      <c r="N21" s="21">
        <v>118.31078057000002</v>
      </c>
      <c r="O21" s="78">
        <v>114.12103537999998</v>
      </c>
      <c r="P21" s="22">
        <v>114.00521438000001</v>
      </c>
      <c r="Q21" s="22">
        <v>31.429880349999994</v>
      </c>
      <c r="R21" s="22">
        <v>117.63806754999999</v>
      </c>
      <c r="S21" s="23">
        <v>122.55516</v>
      </c>
      <c r="T21" s="24">
        <f t="shared" si="0"/>
        <v>1832.61442382</v>
      </c>
      <c r="V21" s="2"/>
      <c r="W21" s="18"/>
    </row>
    <row r="22" spans="1:30" ht="39.950000000000003" customHeight="1" x14ac:dyDescent="0.25">
      <c r="A22" s="156" t="s">
        <v>16</v>
      </c>
      <c r="B22" s="21">
        <v>113.86364502000004</v>
      </c>
      <c r="C22" s="78">
        <v>117.81813505</v>
      </c>
      <c r="D22" s="22">
        <v>113.55</v>
      </c>
      <c r="E22" s="22">
        <v>31.42525586</v>
      </c>
      <c r="F22" s="22">
        <v>118.07005457000002</v>
      </c>
      <c r="G22" s="22">
        <v>118.22602558000004</v>
      </c>
      <c r="H22" s="21">
        <v>111.66392693</v>
      </c>
      <c r="I22" s="22">
        <v>110.84962643999999</v>
      </c>
      <c r="J22" s="22">
        <v>113.05718202</v>
      </c>
      <c r="K22" s="119">
        <v>30.311595480000001</v>
      </c>
      <c r="L22" s="22">
        <v>117.88951007000001</v>
      </c>
      <c r="M22" s="22">
        <v>117.82932857000002</v>
      </c>
      <c r="N22" s="21">
        <v>118.31078057000002</v>
      </c>
      <c r="O22" s="78">
        <v>114.12103537999998</v>
      </c>
      <c r="P22" s="22">
        <v>114.00521438000001</v>
      </c>
      <c r="Q22" s="22">
        <v>31.429880349999994</v>
      </c>
      <c r="R22" s="22">
        <v>117.63806754999999</v>
      </c>
      <c r="S22" s="23">
        <v>122.55516</v>
      </c>
      <c r="T22" s="24">
        <f t="shared" si="0"/>
        <v>1832.61442382</v>
      </c>
      <c r="V22" s="2"/>
      <c r="W22" s="18"/>
    </row>
    <row r="23" spans="1:30" ht="39.950000000000003" customHeight="1" x14ac:dyDescent="0.25">
      <c r="A23" s="157" t="s">
        <v>17</v>
      </c>
      <c r="B23" s="21">
        <v>113.86364502000004</v>
      </c>
      <c r="C23" s="78">
        <v>117.81813505</v>
      </c>
      <c r="D23" s="22">
        <v>113.55</v>
      </c>
      <c r="E23" s="22">
        <v>31.42525586</v>
      </c>
      <c r="F23" s="22">
        <v>118.07005457000002</v>
      </c>
      <c r="G23" s="22">
        <v>118.22602558000004</v>
      </c>
      <c r="H23" s="21">
        <v>111.66392693</v>
      </c>
      <c r="I23" s="22">
        <v>110.84962643999999</v>
      </c>
      <c r="J23" s="22">
        <v>113.05718202</v>
      </c>
      <c r="K23" s="119">
        <v>30.311595480000001</v>
      </c>
      <c r="L23" s="22">
        <v>117.88951007000001</v>
      </c>
      <c r="M23" s="22">
        <v>117.82932857000002</v>
      </c>
      <c r="N23" s="21">
        <v>118.31078057000002</v>
      </c>
      <c r="O23" s="78">
        <v>114.12103537999998</v>
      </c>
      <c r="P23" s="22">
        <v>114.00521438000001</v>
      </c>
      <c r="Q23" s="22">
        <v>31.429880349999994</v>
      </c>
      <c r="R23" s="22">
        <v>117.63806754999999</v>
      </c>
      <c r="S23" s="23">
        <v>122.55516</v>
      </c>
      <c r="T23" s="24">
        <f t="shared" si="0"/>
        <v>1832.61442382</v>
      </c>
      <c r="V23" s="2"/>
      <c r="W23" s="18"/>
    </row>
    <row r="24" spans="1:30" ht="39.950000000000003" customHeight="1" x14ac:dyDescent="0.25">
      <c r="A24" s="156" t="s">
        <v>18</v>
      </c>
      <c r="B24" s="21">
        <v>113.86364502000004</v>
      </c>
      <c r="C24" s="78">
        <v>117.81813505</v>
      </c>
      <c r="D24" s="22">
        <v>113.55</v>
      </c>
      <c r="E24" s="22">
        <v>31.42525586</v>
      </c>
      <c r="F24" s="22">
        <v>118.07005457000002</v>
      </c>
      <c r="G24" s="22">
        <v>118.22602558000004</v>
      </c>
      <c r="H24" s="21">
        <v>111.66392693</v>
      </c>
      <c r="I24" s="22">
        <v>110.84962643999999</v>
      </c>
      <c r="J24" s="22">
        <v>113.05718202</v>
      </c>
      <c r="K24" s="119">
        <v>30.311595480000001</v>
      </c>
      <c r="L24" s="22">
        <v>117.88951007000001</v>
      </c>
      <c r="M24" s="22">
        <v>117.82932857000002</v>
      </c>
      <c r="N24" s="21">
        <v>118.31078057000002</v>
      </c>
      <c r="O24" s="78">
        <v>114.12103537999998</v>
      </c>
      <c r="P24" s="22">
        <v>114.00521438000001</v>
      </c>
      <c r="Q24" s="22">
        <v>31.429880349999994</v>
      </c>
      <c r="R24" s="22">
        <v>117.63806754999999</v>
      </c>
      <c r="S24" s="23">
        <v>122.55516</v>
      </c>
      <c r="T24" s="24">
        <f t="shared" si="0"/>
        <v>1832.61442382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783.29400102000022</v>
      </c>
      <c r="C25" s="26">
        <f t="shared" si="1"/>
        <v>808.15103360000012</v>
      </c>
      <c r="D25" s="26">
        <f t="shared" si="1"/>
        <v>790.76219999999989</v>
      </c>
      <c r="E25" s="26">
        <f>SUM(E18:E24)</f>
        <v>217.24377775999997</v>
      </c>
      <c r="F25" s="26">
        <f t="shared" ref="F25:L25" si="2">SUM(F18:F24)</f>
        <v>813.60093542000027</v>
      </c>
      <c r="G25" s="26">
        <f t="shared" si="2"/>
        <v>814.67570548000026</v>
      </c>
      <c r="H25" s="25">
        <f t="shared" si="2"/>
        <v>772.39877288000002</v>
      </c>
      <c r="I25" s="26">
        <f t="shared" si="2"/>
        <v>766.15295903999993</v>
      </c>
      <c r="J25" s="26">
        <f>SUM(J18:J24)</f>
        <v>779.47309299000005</v>
      </c>
      <c r="K25" s="120">
        <f t="shared" ref="K25" si="3">SUM(K18:K24)</f>
        <v>209.69085116999997</v>
      </c>
      <c r="L25" s="26">
        <f t="shared" si="2"/>
        <v>811.8363684200001</v>
      </c>
      <c r="M25" s="26">
        <f>SUM(M18:M24)</f>
        <v>811.24817942000016</v>
      </c>
      <c r="N25" s="25">
        <f t="shared" ref="N25:P25" si="4">SUM(N18:N24)</f>
        <v>812.20121971000015</v>
      </c>
      <c r="O25" s="26">
        <f t="shared" si="4"/>
        <v>787.4698783099999</v>
      </c>
      <c r="P25" s="26">
        <f t="shared" si="4"/>
        <v>786.50583881</v>
      </c>
      <c r="Q25" s="26">
        <f>SUM(Q18:Q24)</f>
        <v>217.14437559999996</v>
      </c>
      <c r="R25" s="26">
        <f t="shared" ref="R25:S25" si="5">SUM(R18:R24)</f>
        <v>806.24087604999988</v>
      </c>
      <c r="S25" s="27">
        <f t="shared" si="5"/>
        <v>838.72859616000005</v>
      </c>
      <c r="T25" s="24">
        <f t="shared" si="0"/>
        <v>12626.81866184</v>
      </c>
    </row>
    <row r="26" spans="1:30" s="2" customFormat="1" ht="36.75" customHeight="1" x14ac:dyDescent="0.25">
      <c r="A26" s="158" t="s">
        <v>19</v>
      </c>
      <c r="B26" s="402">
        <v>151.21334000000004</v>
      </c>
      <c r="C26" s="405">
        <v>156.05051</v>
      </c>
      <c r="D26" s="29">
        <v>150</v>
      </c>
      <c r="E26" s="401">
        <v>146.84699000000001</v>
      </c>
      <c r="F26" s="401">
        <v>155.97101000000004</v>
      </c>
      <c r="G26" s="401">
        <v>155.97101000000004</v>
      </c>
      <c r="H26" s="402">
        <v>147.50849000000002</v>
      </c>
      <c r="I26" s="401">
        <v>146.62649000000002</v>
      </c>
      <c r="J26" s="401">
        <v>150.14233999999999</v>
      </c>
      <c r="K26" s="403">
        <v>142.30796000000001</v>
      </c>
      <c r="L26" s="401">
        <v>155.73251000000002</v>
      </c>
      <c r="M26" s="401">
        <v>155.65301000000002</v>
      </c>
      <c r="N26" s="402">
        <v>156.28901000000005</v>
      </c>
      <c r="O26" s="401">
        <v>150.75433999999998</v>
      </c>
      <c r="P26" s="401">
        <v>150.60134000000002</v>
      </c>
      <c r="Q26" s="401">
        <v>146.18548999999999</v>
      </c>
      <c r="R26" s="401">
        <v>155.81200999999999</v>
      </c>
      <c r="S26" s="404">
        <v>162.11000000000001</v>
      </c>
      <c r="T26" s="31">
        <f>+((T25/T27)/7)*1000</f>
        <v>150.51996306790002</v>
      </c>
    </row>
    <row r="27" spans="1:30" s="2" customFormat="1" ht="33" customHeight="1" x14ac:dyDescent="0.25">
      <c r="A27" s="159" t="s">
        <v>20</v>
      </c>
      <c r="B27" s="32">
        <v>753</v>
      </c>
      <c r="C27" s="81">
        <v>755</v>
      </c>
      <c r="D27" s="33">
        <v>757</v>
      </c>
      <c r="E27" s="33">
        <v>214</v>
      </c>
      <c r="F27" s="33">
        <v>757</v>
      </c>
      <c r="G27" s="33">
        <v>758</v>
      </c>
      <c r="H27" s="32">
        <v>757</v>
      </c>
      <c r="I27" s="33">
        <v>756</v>
      </c>
      <c r="J27" s="33">
        <v>753</v>
      </c>
      <c r="K27" s="122">
        <v>213</v>
      </c>
      <c r="L27" s="33">
        <v>757</v>
      </c>
      <c r="M27" s="33">
        <v>757</v>
      </c>
      <c r="N27" s="32">
        <v>757</v>
      </c>
      <c r="O27" s="33">
        <v>757</v>
      </c>
      <c r="P27" s="33">
        <v>757</v>
      </c>
      <c r="Q27" s="33">
        <v>215</v>
      </c>
      <c r="R27" s="33">
        <v>755</v>
      </c>
      <c r="S27" s="34">
        <v>756</v>
      </c>
      <c r="T27" s="35">
        <f>SUM(B27:S27)</f>
        <v>11984</v>
      </c>
      <c r="U27" s="2">
        <f>((T25*1000)/T27)/7</f>
        <v>150.51996306790005</v>
      </c>
    </row>
    <row r="28" spans="1:30" s="2" customFormat="1" ht="33" customHeight="1" x14ac:dyDescent="0.25">
      <c r="A28" s="160" t="s">
        <v>21</v>
      </c>
      <c r="B28" s="36">
        <f>((B27*B26)*7/1000)/7</f>
        <v>113.86364502000004</v>
      </c>
      <c r="C28" s="37">
        <f t="shared" ref="C28:S28" si="6">((C27*C26)*7/1000)/7</f>
        <v>117.81813505</v>
      </c>
      <c r="D28" s="37">
        <f t="shared" si="6"/>
        <v>113.55</v>
      </c>
      <c r="E28" s="37">
        <f t="shared" si="6"/>
        <v>31.42525586</v>
      </c>
      <c r="F28" s="37">
        <f t="shared" si="6"/>
        <v>118.07005457000002</v>
      </c>
      <c r="G28" s="37">
        <f t="shared" si="6"/>
        <v>118.22602558000004</v>
      </c>
      <c r="H28" s="36">
        <f t="shared" si="6"/>
        <v>111.66392693</v>
      </c>
      <c r="I28" s="37">
        <f t="shared" si="6"/>
        <v>110.84962643999999</v>
      </c>
      <c r="J28" s="37">
        <f t="shared" si="6"/>
        <v>113.05718202</v>
      </c>
      <c r="K28" s="123">
        <f t="shared" si="6"/>
        <v>30.311595480000001</v>
      </c>
      <c r="L28" s="37">
        <f t="shared" si="6"/>
        <v>117.88951007000001</v>
      </c>
      <c r="M28" s="37">
        <f t="shared" si="6"/>
        <v>117.82932857000002</v>
      </c>
      <c r="N28" s="36">
        <f t="shared" si="6"/>
        <v>118.31078057000002</v>
      </c>
      <c r="O28" s="37">
        <f t="shared" si="6"/>
        <v>114.12103537999998</v>
      </c>
      <c r="P28" s="37">
        <f t="shared" si="6"/>
        <v>114.00521438000001</v>
      </c>
      <c r="Q28" s="37">
        <f t="shared" si="6"/>
        <v>31.429880349999994</v>
      </c>
      <c r="R28" s="37">
        <f t="shared" si="6"/>
        <v>117.63806754999999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797.04551514000025</v>
      </c>
      <c r="C29" s="41">
        <f t="shared" si="7"/>
        <v>824.72694534999994</v>
      </c>
      <c r="D29" s="41">
        <f t="shared" si="7"/>
        <v>794.85</v>
      </c>
      <c r="E29" s="41">
        <f>((E27*E26)*7)/1000</f>
        <v>219.97679102000001</v>
      </c>
      <c r="F29" s="41">
        <f>((F27*F26)*7)/1000</f>
        <v>826.49038199000017</v>
      </c>
      <c r="G29" s="41">
        <f t="shared" ref="G29:S29" si="8">((G27*G26)*7)/1000</f>
        <v>827.58217906000027</v>
      </c>
      <c r="H29" s="40">
        <f t="shared" si="8"/>
        <v>781.64748851000002</v>
      </c>
      <c r="I29" s="41">
        <f t="shared" si="8"/>
        <v>775.94738508</v>
      </c>
      <c r="J29" s="41">
        <f t="shared" si="8"/>
        <v>791.40027413999996</v>
      </c>
      <c r="K29" s="124">
        <f t="shared" si="8"/>
        <v>212.18116836000002</v>
      </c>
      <c r="L29" s="41">
        <f t="shared" si="8"/>
        <v>825.22657049000009</v>
      </c>
      <c r="M29" s="41">
        <f t="shared" si="8"/>
        <v>824.80529999000009</v>
      </c>
      <c r="N29" s="40">
        <f t="shared" si="8"/>
        <v>828.17546399000014</v>
      </c>
      <c r="O29" s="41">
        <f t="shared" si="8"/>
        <v>798.84724765999988</v>
      </c>
      <c r="P29" s="41">
        <f t="shared" si="8"/>
        <v>798.03650066000012</v>
      </c>
      <c r="Q29" s="42">
        <f t="shared" si="8"/>
        <v>220.00916244999996</v>
      </c>
      <c r="R29" s="42">
        <f t="shared" si="8"/>
        <v>823.46647284999995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148.60443957882757</v>
      </c>
      <c r="C30" s="46">
        <f t="shared" si="9"/>
        <v>152.91410285714289</v>
      </c>
      <c r="D30" s="46">
        <f t="shared" si="9"/>
        <v>149.2285714285714</v>
      </c>
      <c r="E30" s="46">
        <f>+(E25/E27)/7*1000</f>
        <v>145.02254857142856</v>
      </c>
      <c r="F30" s="46">
        <f t="shared" ref="F30:L30" si="10">+(F25/F27)/7*1000</f>
        <v>153.53858000000002</v>
      </c>
      <c r="G30" s="46">
        <f t="shared" si="10"/>
        <v>153.53858000000002</v>
      </c>
      <c r="H30" s="45">
        <f t="shared" si="10"/>
        <v>145.76311999999999</v>
      </c>
      <c r="I30" s="46">
        <f t="shared" si="10"/>
        <v>144.77569142857141</v>
      </c>
      <c r="J30" s="46">
        <f>+(J25/J27)/7*1000</f>
        <v>147.87954714285715</v>
      </c>
      <c r="K30" s="125">
        <f t="shared" ref="K30" si="11">+(K25/K27)/7*1000</f>
        <v>140.63772714285713</v>
      </c>
      <c r="L30" s="46">
        <f t="shared" si="10"/>
        <v>153.20558000000003</v>
      </c>
      <c r="M30" s="46">
        <f>+(M25/M27)/7*1000</f>
        <v>153.09458000000004</v>
      </c>
      <c r="N30" s="45">
        <f t="shared" ref="N30:S30" si="12">+(N25/N27)/7*1000</f>
        <v>153.2744328571429</v>
      </c>
      <c r="O30" s="46">
        <f t="shared" si="12"/>
        <v>148.60726142857141</v>
      </c>
      <c r="P30" s="46">
        <f t="shared" si="12"/>
        <v>148.42533285714285</v>
      </c>
      <c r="Q30" s="46">
        <f t="shared" si="12"/>
        <v>144.28197714285713</v>
      </c>
      <c r="R30" s="46">
        <f t="shared" si="12"/>
        <v>152.55267285714285</v>
      </c>
      <c r="S30" s="47">
        <f t="shared" si="12"/>
        <v>158.48990857142857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84.663399999999996</v>
      </c>
      <c r="C39" s="78">
        <v>83.9328</v>
      </c>
      <c r="D39" s="78">
        <v>83.596800000000002</v>
      </c>
      <c r="E39" s="78">
        <v>26.772899999999996</v>
      </c>
      <c r="F39" s="78">
        <v>86.615099999999998</v>
      </c>
      <c r="G39" s="78">
        <v>86.217600000000019</v>
      </c>
      <c r="H39" s="78"/>
      <c r="I39" s="78"/>
      <c r="J39" s="99">
        <f t="shared" ref="J39:J46" si="13">SUM(B39:I39)</f>
        <v>451.79860000000002</v>
      </c>
      <c r="K39" s="2"/>
      <c r="L39" s="89" t="s">
        <v>12</v>
      </c>
      <c r="M39" s="78">
        <v>7.3</v>
      </c>
      <c r="N39" s="78">
        <v>7.2</v>
      </c>
      <c r="O39" s="78">
        <v>7.2</v>
      </c>
      <c r="P39" s="78">
        <v>2.2000000000000002</v>
      </c>
      <c r="Q39" s="78">
        <v>7.2</v>
      </c>
      <c r="R39" s="78">
        <v>6.9</v>
      </c>
      <c r="S39" s="99">
        <f t="shared" ref="S39:S46" si="14">SUM(M39:R39)</f>
        <v>38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84.663399999999996</v>
      </c>
      <c r="C40" s="78">
        <v>83.9328</v>
      </c>
      <c r="D40" s="78">
        <v>83.596800000000002</v>
      </c>
      <c r="E40" s="78">
        <v>26.772899999999996</v>
      </c>
      <c r="F40" s="78">
        <v>86.615099999999998</v>
      </c>
      <c r="G40" s="78">
        <v>88.374899999999997</v>
      </c>
      <c r="H40" s="78"/>
      <c r="I40" s="78"/>
      <c r="J40" s="99">
        <f t="shared" si="13"/>
        <v>453.95590000000004</v>
      </c>
      <c r="K40" s="2"/>
      <c r="L40" s="90" t="s">
        <v>13</v>
      </c>
      <c r="M40" s="78">
        <v>7.3</v>
      </c>
      <c r="N40" s="78">
        <v>7.2</v>
      </c>
      <c r="O40" s="78">
        <v>7.2</v>
      </c>
      <c r="P40" s="78">
        <v>2.2000000000000002</v>
      </c>
      <c r="Q40" s="78">
        <v>7.2</v>
      </c>
      <c r="R40" s="78">
        <v>6.9</v>
      </c>
      <c r="S40" s="99">
        <f t="shared" si="14"/>
        <v>38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84.663399999999996</v>
      </c>
      <c r="C41" s="78">
        <v>83.9328</v>
      </c>
      <c r="D41" s="78">
        <v>83.596800000000002</v>
      </c>
      <c r="E41" s="78">
        <v>26.772899999999996</v>
      </c>
      <c r="F41" s="78">
        <v>86.615099999999998</v>
      </c>
      <c r="G41" s="78">
        <v>88.374899999999997</v>
      </c>
      <c r="H41" s="22"/>
      <c r="I41" s="22"/>
      <c r="J41" s="99">
        <f t="shared" si="13"/>
        <v>453.95590000000004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2.2000000000000002</v>
      </c>
      <c r="Q41" s="78">
        <v>7.3</v>
      </c>
      <c r="R41" s="78">
        <v>7.1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84.663399999999996</v>
      </c>
      <c r="C42" s="22">
        <v>86.201270399999984</v>
      </c>
      <c r="D42" s="22">
        <v>85.794865200000004</v>
      </c>
      <c r="E42" s="78">
        <v>27.022503199999996</v>
      </c>
      <c r="F42" s="22">
        <v>89.166577599999997</v>
      </c>
      <c r="G42" s="78">
        <v>88.374899999999997</v>
      </c>
      <c r="H42" s="22"/>
      <c r="I42" s="22"/>
      <c r="J42" s="99">
        <f t="shared" si="13"/>
        <v>461.22351639999999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2.2000000000000002</v>
      </c>
      <c r="Q42" s="78">
        <v>7.3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84.663399999999996</v>
      </c>
      <c r="C43" s="22">
        <v>86.201270399999984</v>
      </c>
      <c r="D43" s="22">
        <v>85.794865200000004</v>
      </c>
      <c r="E43" s="78">
        <v>27.022503199999996</v>
      </c>
      <c r="F43" s="22">
        <v>89.166577599999997</v>
      </c>
      <c r="G43" s="78">
        <v>88.374899999999997</v>
      </c>
      <c r="H43" s="22"/>
      <c r="I43" s="22"/>
      <c r="J43" s="99">
        <f t="shared" si="13"/>
        <v>461.22351639999999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22">
        <v>86.201270399999984</v>
      </c>
      <c r="D44" s="22">
        <v>85.794865200000004</v>
      </c>
      <c r="E44" s="78">
        <v>27.022503199999996</v>
      </c>
      <c r="F44" s="22">
        <v>89.166577599999997</v>
      </c>
      <c r="G44" s="78">
        <v>88.374899999999997</v>
      </c>
      <c r="H44" s="78"/>
      <c r="I44" s="78"/>
      <c r="J44" s="99">
        <f t="shared" si="13"/>
        <v>461.22351639999999</v>
      </c>
      <c r="K44" s="2"/>
      <c r="L44" s="90" t="s">
        <v>17</v>
      </c>
      <c r="M44" s="78">
        <v>7.4</v>
      </c>
      <c r="N44" s="78">
        <v>7.2</v>
      </c>
      <c r="O44" s="78">
        <v>6.8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22">
        <v>86.201270399999984</v>
      </c>
      <c r="D45" s="22">
        <v>85.794865200000004</v>
      </c>
      <c r="E45" s="78">
        <v>27.022503199999996</v>
      </c>
      <c r="F45" s="22">
        <v>89.166577599999997</v>
      </c>
      <c r="G45" s="78">
        <v>88.374899999999997</v>
      </c>
      <c r="H45" s="78"/>
      <c r="I45" s="78"/>
      <c r="J45" s="99">
        <f t="shared" si="13"/>
        <v>461.22351639999999</v>
      </c>
      <c r="K45" s="2"/>
      <c r="L45" s="89" t="s">
        <v>18</v>
      </c>
      <c r="M45" s="78">
        <v>7.4</v>
      </c>
      <c r="N45" s="78">
        <v>7.2</v>
      </c>
      <c r="O45" s="78">
        <v>6.8</v>
      </c>
      <c r="P45" s="78">
        <v>2.2999999999999998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592.64380000000006</v>
      </c>
      <c r="C46" s="26">
        <f t="shared" si="15"/>
        <v>596.60348160000001</v>
      </c>
      <c r="D46" s="26">
        <f t="shared" si="15"/>
        <v>593.96986079999999</v>
      </c>
      <c r="E46" s="26">
        <f t="shared" si="15"/>
        <v>188.40871279999996</v>
      </c>
      <c r="F46" s="26">
        <f t="shared" si="15"/>
        <v>616.5116104</v>
      </c>
      <c r="G46" s="26">
        <f t="shared" si="15"/>
        <v>616.4670000000001</v>
      </c>
      <c r="H46" s="26">
        <f t="shared" si="15"/>
        <v>0</v>
      </c>
      <c r="I46" s="26">
        <f t="shared" si="15"/>
        <v>0</v>
      </c>
      <c r="J46" s="99">
        <f t="shared" si="13"/>
        <v>3204.6044655999999</v>
      </c>
      <c r="L46" s="76" t="s">
        <v>10</v>
      </c>
      <c r="M46" s="79">
        <f t="shared" ref="M46:R46" si="16">SUM(M39:M45)</f>
        <v>51.499999999999993</v>
      </c>
      <c r="N46" s="26">
        <f t="shared" si="16"/>
        <v>50.400000000000006</v>
      </c>
      <c r="O46" s="26">
        <f t="shared" si="16"/>
        <v>48.399999999999991</v>
      </c>
      <c r="P46" s="26">
        <f t="shared" si="16"/>
        <v>15.5</v>
      </c>
      <c r="Q46" s="26">
        <f t="shared" si="16"/>
        <v>50.999999999999993</v>
      </c>
      <c r="R46" s="26">
        <f t="shared" si="16"/>
        <v>49.300000000000004</v>
      </c>
      <c r="S46" s="99">
        <f t="shared" si="14"/>
        <v>266.10000000000002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128.2757</v>
      </c>
      <c r="D47" s="29">
        <v>127.8612</v>
      </c>
      <c r="E47" s="29">
        <v>131.1772</v>
      </c>
      <c r="F47" s="29">
        <v>132.49119999999999</v>
      </c>
      <c r="G47" s="29">
        <v>132.1</v>
      </c>
      <c r="H47" s="29"/>
      <c r="I47" s="29"/>
      <c r="J47" s="100">
        <f>+((J46/J48)/7)*1000</f>
        <v>128.45135744749078</v>
      </c>
      <c r="L47" s="108" t="s">
        <v>19</v>
      </c>
      <c r="M47" s="80">
        <v>131.5</v>
      </c>
      <c r="N47" s="29">
        <v>131</v>
      </c>
      <c r="O47" s="29">
        <v>130.5</v>
      </c>
      <c r="P47" s="29">
        <v>130.5</v>
      </c>
      <c r="Q47" s="29">
        <v>130</v>
      </c>
      <c r="R47" s="29">
        <v>130.5</v>
      </c>
      <c r="S47" s="100">
        <f>+((S46/S48)/7)*1000</f>
        <v>130.63328424153167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671</v>
      </c>
      <c r="E48" s="33">
        <v>206</v>
      </c>
      <c r="F48" s="33">
        <v>673</v>
      </c>
      <c r="G48" s="33">
        <v>669</v>
      </c>
      <c r="H48" s="33"/>
      <c r="I48" s="33"/>
      <c r="J48" s="101">
        <f>SUM(B48:I48)</f>
        <v>3564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86.201270399999984</v>
      </c>
      <c r="D49" s="37">
        <f t="shared" si="17"/>
        <v>85.794865200000004</v>
      </c>
      <c r="E49" s="37">
        <f t="shared" si="17"/>
        <v>27.022503199999996</v>
      </c>
      <c r="F49" s="37">
        <f t="shared" si="17"/>
        <v>89.166577599999997</v>
      </c>
      <c r="G49" s="37">
        <f t="shared" si="17"/>
        <v>88.374899999999997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128.45135744749078</v>
      </c>
      <c r="L49" s="93" t="s">
        <v>21</v>
      </c>
      <c r="M49" s="82">
        <f t="shared" ref="M49:R49" si="19">((M48*M47)*7/1000-M39-M40)/5</f>
        <v>7.3896000000000015</v>
      </c>
      <c r="N49" s="37">
        <f t="shared" si="19"/>
        <v>7.206999999999999</v>
      </c>
      <c r="O49" s="37">
        <f t="shared" si="19"/>
        <v>6.8030999999999988</v>
      </c>
      <c r="P49" s="37">
        <f t="shared" si="19"/>
        <v>2.2259000000000002</v>
      </c>
      <c r="Q49" s="37">
        <f t="shared" si="19"/>
        <v>7.3119999999999994</v>
      </c>
      <c r="R49" s="37">
        <f t="shared" si="19"/>
        <v>7.1058000000000003</v>
      </c>
      <c r="S49" s="111">
        <f>((S46*1000)/S48)/7</f>
        <v>130.63328424153167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603.40889279999988</v>
      </c>
      <c r="D50" s="41">
        <f t="shared" si="20"/>
        <v>600.56405640000003</v>
      </c>
      <c r="E50" s="41">
        <f t="shared" si="20"/>
        <v>189.15752239999998</v>
      </c>
      <c r="F50" s="41">
        <f t="shared" si="20"/>
        <v>624.16604319999999</v>
      </c>
      <c r="G50" s="41">
        <f t="shared" si="20"/>
        <v>618.62429999999995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51.548000000000002</v>
      </c>
      <c r="N50" s="41">
        <f t="shared" si="21"/>
        <v>50.435000000000002</v>
      </c>
      <c r="O50" s="41">
        <f t="shared" si="21"/>
        <v>48.415500000000002</v>
      </c>
      <c r="P50" s="41">
        <f t="shared" si="21"/>
        <v>15.529500000000001</v>
      </c>
      <c r="Q50" s="41">
        <f t="shared" si="21"/>
        <v>50.96</v>
      </c>
      <c r="R50" s="41">
        <f t="shared" si="21"/>
        <v>49.329000000000001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125.8</v>
      </c>
      <c r="C51" s="46">
        <f t="shared" si="22"/>
        <v>126.82897142857144</v>
      </c>
      <c r="D51" s="46">
        <f t="shared" si="22"/>
        <v>126.45728354268681</v>
      </c>
      <c r="E51" s="46">
        <f t="shared" si="22"/>
        <v>130.65791456310677</v>
      </c>
      <c r="F51" s="46">
        <f t="shared" si="22"/>
        <v>130.8664</v>
      </c>
      <c r="G51" s="46">
        <f t="shared" si="22"/>
        <v>131.63933376041001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131.37755102040813</v>
      </c>
      <c r="N51" s="46">
        <f t="shared" si="23"/>
        <v>130.90909090909091</v>
      </c>
      <c r="O51" s="46">
        <f t="shared" si="23"/>
        <v>130.45822102425871</v>
      </c>
      <c r="P51" s="46">
        <f t="shared" si="23"/>
        <v>130.25210084033614</v>
      </c>
      <c r="Q51" s="46">
        <f t="shared" si="23"/>
        <v>130.10204081632651</v>
      </c>
      <c r="R51" s="46">
        <f t="shared" si="23"/>
        <v>130.42328042328043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8.8000000000000007</v>
      </c>
      <c r="E58" s="78">
        <v>2.2000000000000002</v>
      </c>
      <c r="F58" s="78">
        <v>8.8000000000000007</v>
      </c>
      <c r="G58" s="78">
        <v>8.6999999999999993</v>
      </c>
      <c r="H58" s="21">
        <v>8.8000000000000007</v>
      </c>
      <c r="I58" s="78">
        <v>8.8000000000000007</v>
      </c>
      <c r="J58" s="78">
        <v>8.6999999999999993</v>
      </c>
      <c r="K58" s="78">
        <v>2.2000000000000002</v>
      </c>
      <c r="L58" s="78">
        <v>8.6</v>
      </c>
      <c r="M58" s="78">
        <v>8.6999999999999993</v>
      </c>
      <c r="N58" s="21">
        <v>8.9</v>
      </c>
      <c r="O58" s="78">
        <v>8.8000000000000007</v>
      </c>
      <c r="P58" s="78">
        <v>8.8000000000000007</v>
      </c>
      <c r="Q58" s="78">
        <v>2.2000000000000002</v>
      </c>
      <c r="R58" s="78">
        <v>8.6999999999999993</v>
      </c>
      <c r="S58" s="182">
        <v>8.6999999999999993</v>
      </c>
      <c r="T58" s="24">
        <f t="shared" ref="T58:T65" si="24">SUM(B58:S58)</f>
        <v>138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8.8000000000000007</v>
      </c>
      <c r="E59" s="78">
        <v>2.2000000000000002</v>
      </c>
      <c r="F59" s="78">
        <v>8.8000000000000007</v>
      </c>
      <c r="G59" s="78">
        <v>8.6999999999999993</v>
      </c>
      <c r="H59" s="21">
        <v>8.8000000000000007</v>
      </c>
      <c r="I59" s="78">
        <v>8.8000000000000007</v>
      </c>
      <c r="J59" s="78">
        <v>8.6999999999999993</v>
      </c>
      <c r="K59" s="78">
        <v>2.2000000000000002</v>
      </c>
      <c r="L59" s="78">
        <v>8.6</v>
      </c>
      <c r="M59" s="78">
        <v>8.6999999999999993</v>
      </c>
      <c r="N59" s="21">
        <v>8.9</v>
      </c>
      <c r="O59" s="78">
        <v>8.8000000000000007</v>
      </c>
      <c r="P59" s="78">
        <v>8.8000000000000007</v>
      </c>
      <c r="Q59" s="78">
        <v>2.2000000000000002</v>
      </c>
      <c r="R59" s="78">
        <v>8.6999999999999993</v>
      </c>
      <c r="S59" s="182">
        <v>8.6999999999999993</v>
      </c>
      <c r="T59" s="24">
        <f t="shared" si="24"/>
        <v>138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2.1</v>
      </c>
      <c r="F60" s="78">
        <v>8.8000000000000007</v>
      </c>
      <c r="G60" s="182">
        <v>8.6999999999999993</v>
      </c>
      <c r="H60" s="21">
        <v>8.8000000000000007</v>
      </c>
      <c r="I60" s="78">
        <v>8.8000000000000007</v>
      </c>
      <c r="J60" s="78">
        <v>8.6999999999999993</v>
      </c>
      <c r="K60" s="78">
        <v>2.1</v>
      </c>
      <c r="L60" s="78">
        <v>8.6</v>
      </c>
      <c r="M60" s="182">
        <v>8.6999999999999993</v>
      </c>
      <c r="N60" s="21">
        <v>8.8000000000000007</v>
      </c>
      <c r="O60" s="78">
        <v>8.9</v>
      </c>
      <c r="P60" s="78">
        <v>8.8000000000000007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137.89999999999998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182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2.1</v>
      </c>
      <c r="L61" s="78">
        <v>8.6</v>
      </c>
      <c r="M61" s="182">
        <v>8.6999999999999993</v>
      </c>
      <c r="N61" s="21">
        <v>8.8000000000000007</v>
      </c>
      <c r="O61" s="78">
        <v>8.9</v>
      </c>
      <c r="P61" s="78">
        <v>8.8000000000000007</v>
      </c>
      <c r="Q61" s="78">
        <v>2.1</v>
      </c>
      <c r="R61" s="78">
        <v>8.6999999999999993</v>
      </c>
      <c r="S61" s="182">
        <v>8.6999999999999993</v>
      </c>
      <c r="T61" s="24">
        <f t="shared" si="24"/>
        <v>137.99999999999997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8.8000000000000007</v>
      </c>
      <c r="I62" s="78">
        <v>8.8000000000000007</v>
      </c>
      <c r="J62" s="78">
        <v>8.6999999999999993</v>
      </c>
      <c r="K62" s="78">
        <v>2.2000000000000002</v>
      </c>
      <c r="L62" s="78">
        <v>8.6999999999999993</v>
      </c>
      <c r="M62" s="182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8.8000000000000007</v>
      </c>
      <c r="I63" s="78">
        <v>8.8000000000000007</v>
      </c>
      <c r="J63" s="78">
        <v>8.6999999999999993</v>
      </c>
      <c r="K63" s="78">
        <v>2.2000000000000002</v>
      </c>
      <c r="L63" s="78">
        <v>8.6999999999999993</v>
      </c>
      <c r="M63" s="182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138.5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8.8000000000000007</v>
      </c>
      <c r="E64" s="78">
        <v>2.2000000000000002</v>
      </c>
      <c r="F64" s="78">
        <v>8.8000000000000007</v>
      </c>
      <c r="G64" s="182">
        <v>8.8000000000000007</v>
      </c>
      <c r="H64" s="21">
        <v>8.8000000000000007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182">
        <v>8.8000000000000007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139.00000000000003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62.099999999999994</v>
      </c>
      <c r="C65" s="79">
        <f t="shared" ref="C65:R65" si="25">SUM(C58:C64)</f>
        <v>62.099999999999994</v>
      </c>
      <c r="D65" s="79">
        <f t="shared" si="25"/>
        <v>61.599999999999994</v>
      </c>
      <c r="E65" s="79">
        <f t="shared" si="25"/>
        <v>15.299999999999997</v>
      </c>
      <c r="F65" s="79">
        <f t="shared" si="25"/>
        <v>61.599999999999994</v>
      </c>
      <c r="G65" s="183">
        <f t="shared" si="25"/>
        <v>61</v>
      </c>
      <c r="H65" s="25">
        <f t="shared" si="25"/>
        <v>61.599999999999994</v>
      </c>
      <c r="I65" s="79">
        <f t="shared" si="25"/>
        <v>61.599999999999994</v>
      </c>
      <c r="J65" s="79">
        <f t="shared" si="25"/>
        <v>61</v>
      </c>
      <c r="K65" s="79">
        <f t="shared" si="25"/>
        <v>15.2</v>
      </c>
      <c r="L65" s="79">
        <f t="shared" si="25"/>
        <v>60.5</v>
      </c>
      <c r="M65" s="183">
        <f t="shared" si="25"/>
        <v>61</v>
      </c>
      <c r="N65" s="25">
        <f t="shared" si="25"/>
        <v>62.1</v>
      </c>
      <c r="O65" s="79">
        <f t="shared" si="25"/>
        <v>62.099999999999994</v>
      </c>
      <c r="P65" s="79">
        <f t="shared" si="25"/>
        <v>61.9</v>
      </c>
      <c r="Q65" s="79">
        <f t="shared" si="25"/>
        <v>15.2</v>
      </c>
      <c r="R65" s="79">
        <f t="shared" si="25"/>
        <v>61</v>
      </c>
      <c r="S65" s="27">
        <f>SUM(S58:S64)</f>
        <v>61</v>
      </c>
      <c r="T65" s="24">
        <f t="shared" si="24"/>
        <v>967.90000000000009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136.5</v>
      </c>
      <c r="C66" s="80">
        <v>136.5</v>
      </c>
      <c r="D66" s="80">
        <v>135.5</v>
      </c>
      <c r="E66" s="80">
        <v>136.5</v>
      </c>
      <c r="F66" s="80">
        <v>135.5</v>
      </c>
      <c r="G66" s="184">
        <v>134</v>
      </c>
      <c r="H66" s="28">
        <v>135.5</v>
      </c>
      <c r="I66" s="80">
        <v>135</v>
      </c>
      <c r="J66" s="80">
        <v>134</v>
      </c>
      <c r="K66" s="80">
        <v>136</v>
      </c>
      <c r="L66" s="80">
        <v>133</v>
      </c>
      <c r="M66" s="184">
        <v>134</v>
      </c>
      <c r="N66" s="28">
        <v>136.5</v>
      </c>
      <c r="O66" s="80">
        <v>136.5</v>
      </c>
      <c r="P66" s="80">
        <v>136</v>
      </c>
      <c r="Q66" s="80">
        <v>136</v>
      </c>
      <c r="R66" s="80">
        <v>134</v>
      </c>
      <c r="S66" s="30">
        <v>134</v>
      </c>
      <c r="T66" s="304">
        <f>+((T65/T67)/7)*1000</f>
        <v>135.16268677559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8.9015000000000022</v>
      </c>
      <c r="C68" s="82">
        <f t="shared" ref="C68:S68" si="26">((C67*C66)*7/1000-C58-C59)/5</f>
        <v>8.9015000000000022</v>
      </c>
      <c r="D68" s="82">
        <f t="shared" si="26"/>
        <v>8.8105000000000011</v>
      </c>
      <c r="E68" s="82">
        <f t="shared" si="26"/>
        <v>2.1776000000000004</v>
      </c>
      <c r="F68" s="82">
        <f t="shared" si="26"/>
        <v>8.8105000000000011</v>
      </c>
      <c r="G68" s="186">
        <f t="shared" si="26"/>
        <v>8.7139999999999986</v>
      </c>
      <c r="H68" s="36">
        <f t="shared" si="26"/>
        <v>8.8105000000000011</v>
      </c>
      <c r="I68" s="82">
        <f t="shared" si="26"/>
        <v>8.7650000000000006</v>
      </c>
      <c r="J68" s="82">
        <f t="shared" si="26"/>
        <v>8.7139999999999986</v>
      </c>
      <c r="K68" s="82">
        <f t="shared" si="26"/>
        <v>2.1664000000000003</v>
      </c>
      <c r="L68" s="82">
        <f t="shared" si="26"/>
        <v>8.6630000000000003</v>
      </c>
      <c r="M68" s="186">
        <f t="shared" si="26"/>
        <v>8.7139999999999986</v>
      </c>
      <c r="N68" s="36">
        <f t="shared" si="26"/>
        <v>8.8615000000000013</v>
      </c>
      <c r="O68" s="82">
        <f t="shared" si="26"/>
        <v>8.9015000000000022</v>
      </c>
      <c r="P68" s="82">
        <f t="shared" si="26"/>
        <v>8.8559999999999999</v>
      </c>
      <c r="Q68" s="82">
        <f t="shared" si="26"/>
        <v>2.1664000000000003</v>
      </c>
      <c r="R68" s="82">
        <f t="shared" si="26"/>
        <v>8.7139999999999986</v>
      </c>
      <c r="S68" s="38">
        <f t="shared" si="26"/>
        <v>8.7139999999999986</v>
      </c>
      <c r="T68" s="306">
        <f>((T65*1000)/T67)/7</f>
        <v>135.16268677559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62.107500000000002</v>
      </c>
      <c r="C69" s="83">
        <f t="shared" ref="C69:R69" si="27">((C67*C66)*7)/1000</f>
        <v>62.107500000000002</v>
      </c>
      <c r="D69" s="83">
        <f t="shared" si="27"/>
        <v>61.652500000000003</v>
      </c>
      <c r="E69" s="83">
        <f t="shared" si="27"/>
        <v>15.288</v>
      </c>
      <c r="F69" s="83">
        <f t="shared" si="27"/>
        <v>61.652500000000003</v>
      </c>
      <c r="G69" s="307">
        <f t="shared" si="27"/>
        <v>60.97</v>
      </c>
      <c r="H69" s="40">
        <f t="shared" si="27"/>
        <v>61.652500000000003</v>
      </c>
      <c r="I69" s="83">
        <f t="shared" si="27"/>
        <v>61.424999999999997</v>
      </c>
      <c r="J69" s="83">
        <f t="shared" si="27"/>
        <v>60.97</v>
      </c>
      <c r="K69" s="83">
        <f t="shared" si="27"/>
        <v>15.231999999999999</v>
      </c>
      <c r="L69" s="83">
        <f t="shared" si="27"/>
        <v>60.515000000000001</v>
      </c>
      <c r="M69" s="307">
        <f t="shared" si="27"/>
        <v>60.97</v>
      </c>
      <c r="N69" s="40">
        <f t="shared" si="27"/>
        <v>62.107500000000002</v>
      </c>
      <c r="O69" s="83">
        <f t="shared" si="27"/>
        <v>62.107500000000002</v>
      </c>
      <c r="P69" s="83">
        <f t="shared" si="27"/>
        <v>61.88</v>
      </c>
      <c r="Q69" s="83">
        <f t="shared" si="27"/>
        <v>15.231999999999999</v>
      </c>
      <c r="R69" s="83">
        <f t="shared" si="27"/>
        <v>60.97</v>
      </c>
      <c r="S69" s="85">
        <f>((S67*S66)*7)/1000</f>
        <v>60.97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136.48351648351647</v>
      </c>
      <c r="C70" s="84">
        <f t="shared" ref="C70:R70" si="28">+(C65/C67)/7*1000</f>
        <v>136.48351648351647</v>
      </c>
      <c r="D70" s="84">
        <f t="shared" si="28"/>
        <v>135.38461538461539</v>
      </c>
      <c r="E70" s="84">
        <f t="shared" si="28"/>
        <v>136.60714285714283</v>
      </c>
      <c r="F70" s="84">
        <f t="shared" si="28"/>
        <v>135.38461538461539</v>
      </c>
      <c r="G70" s="188">
        <f t="shared" si="28"/>
        <v>134.06593406593407</v>
      </c>
      <c r="H70" s="45">
        <f t="shared" si="28"/>
        <v>135.38461538461539</v>
      </c>
      <c r="I70" s="84">
        <f t="shared" si="28"/>
        <v>135.38461538461539</v>
      </c>
      <c r="J70" s="84">
        <f t="shared" si="28"/>
        <v>134.06593406593407</v>
      </c>
      <c r="K70" s="84">
        <f t="shared" si="28"/>
        <v>135.71428571428569</v>
      </c>
      <c r="L70" s="84">
        <f t="shared" si="28"/>
        <v>132.96703296703296</v>
      </c>
      <c r="M70" s="188">
        <f t="shared" si="28"/>
        <v>134.06593406593407</v>
      </c>
      <c r="N70" s="45">
        <f t="shared" si="28"/>
        <v>136.48351648351647</v>
      </c>
      <c r="O70" s="84">
        <f t="shared" si="28"/>
        <v>136.48351648351647</v>
      </c>
      <c r="P70" s="84">
        <f t="shared" si="28"/>
        <v>136.04395604395606</v>
      </c>
      <c r="Q70" s="84">
        <f t="shared" si="28"/>
        <v>135.71428571428569</v>
      </c>
      <c r="R70" s="84">
        <f t="shared" si="28"/>
        <v>134.06593406593407</v>
      </c>
      <c r="S70" s="47">
        <f>+(S65/S67)/7*1000</f>
        <v>134.06593406593407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467" t="s">
        <v>53</v>
      </c>
      <c r="L11" s="467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2" t="s">
        <v>8</v>
      </c>
      <c r="C15" s="463"/>
      <c r="D15" s="463"/>
      <c r="E15" s="463"/>
      <c r="F15" s="463"/>
      <c r="G15" s="463"/>
      <c r="H15" s="463"/>
      <c r="I15" s="464"/>
      <c r="J15" s="469" t="s">
        <v>50</v>
      </c>
      <c r="K15" s="470"/>
      <c r="L15" s="470"/>
      <c r="M15" s="470"/>
      <c r="N15" s="470"/>
      <c r="O15" s="470"/>
      <c r="P15" s="470"/>
      <c r="Q15" s="471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60" t="s">
        <v>25</v>
      </c>
      <c r="C36" s="468"/>
      <c r="D36" s="468"/>
      <c r="E36" s="468"/>
      <c r="F36" s="468"/>
      <c r="G36" s="468"/>
      <c r="H36" s="97"/>
      <c r="I36" s="52" t="s">
        <v>26</v>
      </c>
      <c r="J36" s="105"/>
      <c r="K36" s="459" t="s">
        <v>25</v>
      </c>
      <c r="L36" s="459"/>
      <c r="M36" s="459"/>
      <c r="N36" s="459"/>
      <c r="O36" s="46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7192-485C-42FA-89AD-5BFEF83ED20C}">
  <dimension ref="A1:AQ239"/>
  <sheetViews>
    <sheetView view="pageBreakPreview" topLeftCell="A4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2"/>
      <c r="Z3" s="2"/>
      <c r="AA3" s="2"/>
      <c r="AB3" s="2"/>
      <c r="AC3" s="2"/>
      <c r="AD3" s="40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8" t="s">
        <v>1</v>
      </c>
      <c r="B9" s="408"/>
      <c r="C9" s="408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8"/>
      <c r="B10" s="408"/>
      <c r="C10" s="40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8" t="s">
        <v>4</v>
      </c>
      <c r="B11" s="408"/>
      <c r="C11" s="408"/>
      <c r="D11" s="1"/>
      <c r="E11" s="406">
        <v>3</v>
      </c>
      <c r="F11" s="1"/>
      <c r="G11" s="1"/>
      <c r="H11" s="1"/>
      <c r="I11" s="1"/>
      <c r="J11" s="1"/>
      <c r="K11" s="467" t="s">
        <v>137</v>
      </c>
      <c r="L11" s="467"/>
      <c r="M11" s="407"/>
      <c r="N11" s="4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8"/>
      <c r="B12" s="408"/>
      <c r="C12" s="408"/>
      <c r="D12" s="1"/>
      <c r="E12" s="5"/>
      <c r="F12" s="1"/>
      <c r="G12" s="1"/>
      <c r="H12" s="1"/>
      <c r="I12" s="1"/>
      <c r="J12" s="1"/>
      <c r="K12" s="407"/>
      <c r="L12" s="407"/>
      <c r="M12" s="407"/>
      <c r="N12" s="4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8"/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7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1"/>
      <c r="X13" s="1"/>
      <c r="Y13" s="1"/>
    </row>
    <row r="14" spans="1:30" s="3" customFormat="1" ht="27" thickBot="1" x14ac:dyDescent="0.3">
      <c r="A14" s="40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4"/>
      <c r="H15" s="475" t="s">
        <v>51</v>
      </c>
      <c r="I15" s="476"/>
      <c r="J15" s="476"/>
      <c r="K15" s="476"/>
      <c r="L15" s="476"/>
      <c r="M15" s="477"/>
      <c r="N15" s="480" t="s">
        <v>50</v>
      </c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117.64890352000005</v>
      </c>
      <c r="C18" s="78">
        <v>122.06883000000002</v>
      </c>
      <c r="D18" s="22">
        <v>117.94969157</v>
      </c>
      <c r="E18" s="22">
        <v>32.273619419999996</v>
      </c>
      <c r="F18" s="22">
        <v>122.71727000000003</v>
      </c>
      <c r="G18" s="22">
        <v>122.71727000000003</v>
      </c>
      <c r="H18" s="21">
        <v>114.74364670000003</v>
      </c>
      <c r="I18" s="22">
        <v>114.13022036</v>
      </c>
      <c r="J18" s="22">
        <v>117.23041551999997</v>
      </c>
      <c r="K18" s="119">
        <v>31.084815880000004</v>
      </c>
      <c r="L18" s="22">
        <v>122.71727</v>
      </c>
      <c r="M18" s="22">
        <v>122.71727</v>
      </c>
      <c r="N18" s="21">
        <v>122.71727000000003</v>
      </c>
      <c r="O18" s="78">
        <v>118.25059906999999</v>
      </c>
      <c r="P18" s="22">
        <v>117.87815755000001</v>
      </c>
      <c r="Q18" s="22">
        <v>33.462861139999994</v>
      </c>
      <c r="R18" s="22">
        <v>122.23094</v>
      </c>
      <c r="S18" s="23">
        <v>122.55516</v>
      </c>
      <c r="T18" s="24">
        <f t="shared" ref="T18:T25" si="0">SUM(B18:S18)</f>
        <v>1895.0942107300002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33.355799999999995</v>
      </c>
      <c r="F19" s="22">
        <v>122.71727000000003</v>
      </c>
      <c r="G19" s="22">
        <v>122.71727000000003</v>
      </c>
      <c r="H19" s="21">
        <v>118.38400000000001</v>
      </c>
      <c r="I19" s="22">
        <v>118.00099999999999</v>
      </c>
      <c r="J19" s="22">
        <v>117.23041551999997</v>
      </c>
      <c r="K19" s="119">
        <v>32.096800000000009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33.462861139999994</v>
      </c>
      <c r="R19" s="22">
        <v>122.23094</v>
      </c>
      <c r="S19" s="23">
        <v>122.55516</v>
      </c>
      <c r="T19" s="24">
        <f t="shared" si="0"/>
        <v>1922.6913766600005</v>
      </c>
      <c r="V19" s="2"/>
      <c r="W19" s="18"/>
    </row>
    <row r="20" spans="1:30" ht="39.75" customHeight="1" x14ac:dyDescent="0.25">
      <c r="A20" s="156" t="s">
        <v>14</v>
      </c>
      <c r="B20" s="21">
        <v>121.89919999999999</v>
      </c>
      <c r="C20" s="78">
        <v>122.06883000000002</v>
      </c>
      <c r="D20" s="22">
        <v>122.7097</v>
      </c>
      <c r="E20" s="22">
        <v>33.355799999999995</v>
      </c>
      <c r="F20" s="22">
        <v>122.71727000000003</v>
      </c>
      <c r="G20" s="22">
        <v>122.71727000000003</v>
      </c>
      <c r="H20" s="21">
        <v>118.38400000000001</v>
      </c>
      <c r="I20" s="22">
        <v>118.00099999999999</v>
      </c>
      <c r="J20" s="22">
        <v>121.89919999999999</v>
      </c>
      <c r="K20" s="119">
        <v>32.096800000000009</v>
      </c>
      <c r="L20" s="22">
        <v>122.71727</v>
      </c>
      <c r="M20" s="22">
        <v>122.71727</v>
      </c>
      <c r="N20" s="21">
        <v>122.71727000000003</v>
      </c>
      <c r="O20" s="78">
        <v>122.71727</v>
      </c>
      <c r="P20" s="22">
        <v>122.39305000000002</v>
      </c>
      <c r="Q20" s="22">
        <v>33.462861139999994</v>
      </c>
      <c r="R20" s="22">
        <v>122.06883000000001</v>
      </c>
      <c r="S20" s="23">
        <v>122.55516</v>
      </c>
      <c r="T20" s="24">
        <f t="shared" si="0"/>
        <v>1927.1980511400002</v>
      </c>
      <c r="V20" s="2"/>
      <c r="W20" s="18"/>
    </row>
    <row r="21" spans="1:30" ht="39.950000000000003" customHeight="1" x14ac:dyDescent="0.25">
      <c r="A21" s="157" t="s">
        <v>15</v>
      </c>
      <c r="B21" s="21">
        <v>121.89919999999999</v>
      </c>
      <c r="C21" s="78">
        <v>122.06883000000002</v>
      </c>
      <c r="D21" s="22">
        <v>122.7097</v>
      </c>
      <c r="E21" s="22">
        <v>33.355799999999995</v>
      </c>
      <c r="F21" s="22">
        <v>122.71727000000003</v>
      </c>
      <c r="G21" s="22">
        <v>122.71727000000003</v>
      </c>
      <c r="H21" s="21">
        <v>118.38400000000001</v>
      </c>
      <c r="I21" s="22">
        <v>122.22339999999998</v>
      </c>
      <c r="J21" s="22">
        <v>121.89919999999999</v>
      </c>
      <c r="K21" s="119">
        <v>33.178000000000004</v>
      </c>
      <c r="L21" s="22">
        <v>122.71727</v>
      </c>
      <c r="M21" s="22">
        <v>122.71727</v>
      </c>
      <c r="N21" s="21">
        <v>122.71727000000003</v>
      </c>
      <c r="O21" s="78">
        <v>122.71727</v>
      </c>
      <c r="P21" s="22">
        <v>122.39305000000002</v>
      </c>
      <c r="Q21" s="22">
        <v>33.462861139999994</v>
      </c>
      <c r="R21" s="22">
        <v>122.06883000000001</v>
      </c>
      <c r="S21" s="23">
        <v>122.55516</v>
      </c>
      <c r="T21" s="24">
        <f t="shared" si="0"/>
        <v>1932.5016511400004</v>
      </c>
      <c r="V21" s="2"/>
      <c r="W21" s="18"/>
    </row>
    <row r="22" spans="1:30" ht="39.950000000000003" customHeight="1" x14ac:dyDescent="0.25">
      <c r="A22" s="156" t="s">
        <v>16</v>
      </c>
      <c r="B22" s="21">
        <v>121.89919999999999</v>
      </c>
      <c r="C22" s="78">
        <v>122.06883000000002</v>
      </c>
      <c r="D22" s="22">
        <v>122.7097</v>
      </c>
      <c r="E22" s="22">
        <v>33.355799999999995</v>
      </c>
      <c r="F22" s="22">
        <v>122.71727000000003</v>
      </c>
      <c r="G22" s="22">
        <v>122.71727000000003</v>
      </c>
      <c r="H22" s="21">
        <v>118.38400000000001</v>
      </c>
      <c r="I22" s="22">
        <v>122.22339999999998</v>
      </c>
      <c r="J22" s="22">
        <v>121.89919999999999</v>
      </c>
      <c r="K22" s="119">
        <v>33.178000000000004</v>
      </c>
      <c r="L22" s="22">
        <v>122.71727</v>
      </c>
      <c r="M22" s="22">
        <v>122.71727</v>
      </c>
      <c r="N22" s="21">
        <v>122.71727000000003</v>
      </c>
      <c r="O22" s="78">
        <v>122.71727</v>
      </c>
      <c r="P22" s="22">
        <v>122.39305000000002</v>
      </c>
      <c r="Q22" s="22">
        <v>33.462861139999994</v>
      </c>
      <c r="R22" s="22">
        <v>122.06883000000001</v>
      </c>
      <c r="S22" s="23">
        <v>122.55516</v>
      </c>
      <c r="T22" s="24">
        <f t="shared" si="0"/>
        <v>1932.5016511400004</v>
      </c>
      <c r="V22" s="2"/>
      <c r="W22" s="18"/>
    </row>
    <row r="23" spans="1:30" ht="39.950000000000003" customHeight="1" x14ac:dyDescent="0.25">
      <c r="A23" s="157" t="s">
        <v>17</v>
      </c>
      <c r="B23" s="21">
        <v>121.89919999999999</v>
      </c>
      <c r="C23" s="78">
        <v>122.06883000000002</v>
      </c>
      <c r="D23" s="22">
        <v>122.7097</v>
      </c>
      <c r="E23" s="22">
        <v>33.355799999999995</v>
      </c>
      <c r="F23" s="22">
        <v>122.71727000000003</v>
      </c>
      <c r="G23" s="22">
        <v>122.71727000000003</v>
      </c>
      <c r="H23" s="21">
        <v>118.38400000000001</v>
      </c>
      <c r="I23" s="22">
        <v>122.22339999999998</v>
      </c>
      <c r="J23" s="22">
        <v>121.89919999999999</v>
      </c>
      <c r="K23" s="119">
        <v>33.178000000000004</v>
      </c>
      <c r="L23" s="22">
        <v>122.71727</v>
      </c>
      <c r="M23" s="22">
        <v>122.71727</v>
      </c>
      <c r="N23" s="21">
        <v>122.71727000000003</v>
      </c>
      <c r="O23" s="78">
        <v>122.71727</v>
      </c>
      <c r="P23" s="22">
        <v>122.39305000000002</v>
      </c>
      <c r="Q23" s="22">
        <v>33.462861139999994</v>
      </c>
      <c r="R23" s="22">
        <v>122.06883000000001</v>
      </c>
      <c r="S23" s="23">
        <v>122.55516</v>
      </c>
      <c r="T23" s="24">
        <f t="shared" si="0"/>
        <v>1932.5016511400004</v>
      </c>
      <c r="V23" s="2"/>
      <c r="W23" s="18"/>
    </row>
    <row r="24" spans="1:30" ht="39.950000000000003" customHeight="1" x14ac:dyDescent="0.25">
      <c r="A24" s="156" t="s">
        <v>18</v>
      </c>
      <c r="B24" s="21">
        <v>121.89919999999999</v>
      </c>
      <c r="C24" s="78">
        <v>122.06883000000002</v>
      </c>
      <c r="D24" s="22">
        <v>122.7097</v>
      </c>
      <c r="E24" s="22">
        <v>34.527299999999997</v>
      </c>
      <c r="F24" s="22">
        <v>122.71727000000003</v>
      </c>
      <c r="G24" s="22">
        <v>122.71727000000003</v>
      </c>
      <c r="H24" s="21">
        <v>118.38400000000001</v>
      </c>
      <c r="I24" s="22">
        <v>122.22339999999998</v>
      </c>
      <c r="J24" s="22">
        <v>121.89919999999999</v>
      </c>
      <c r="K24" s="119">
        <v>33.178000000000004</v>
      </c>
      <c r="L24" s="22">
        <v>122.71727</v>
      </c>
      <c r="M24" s="22">
        <v>122.71727</v>
      </c>
      <c r="N24" s="21">
        <v>122.71727000000003</v>
      </c>
      <c r="O24" s="78">
        <v>122.71727</v>
      </c>
      <c r="P24" s="22">
        <v>122.39305000000002</v>
      </c>
      <c r="Q24" s="22">
        <v>33.462861139999994</v>
      </c>
      <c r="R24" s="22">
        <v>122.06883000000001</v>
      </c>
      <c r="S24" s="23">
        <v>122.55516</v>
      </c>
      <c r="T24" s="24">
        <f t="shared" si="0"/>
        <v>1933.6731511400003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849.04410351999991</v>
      </c>
      <c r="C25" s="26">
        <f t="shared" si="1"/>
        <v>854.48181000000022</v>
      </c>
      <c r="D25" s="26">
        <f t="shared" si="1"/>
        <v>854.20789157000002</v>
      </c>
      <c r="E25" s="26">
        <f>SUM(E18:E24)</f>
        <v>233.57991941999995</v>
      </c>
      <c r="F25" s="26">
        <f t="shared" ref="F25:L25" si="2">SUM(F18:F24)</f>
        <v>859.02089000000012</v>
      </c>
      <c r="G25" s="26">
        <f t="shared" si="2"/>
        <v>859.02089000000012</v>
      </c>
      <c r="H25" s="25">
        <f t="shared" si="2"/>
        <v>825.04764670000009</v>
      </c>
      <c r="I25" s="26">
        <f t="shared" si="2"/>
        <v>839.0258203599999</v>
      </c>
      <c r="J25" s="26">
        <f>SUM(J18:J24)</f>
        <v>843.95683103999977</v>
      </c>
      <c r="K25" s="120">
        <f t="shared" ref="K25" si="3">SUM(K18:K24)</f>
        <v>227.99041588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854.55421906999993</v>
      </c>
      <c r="P25" s="26">
        <f t="shared" si="4"/>
        <v>852.23645755000007</v>
      </c>
      <c r="Q25" s="26">
        <f>SUM(Q18:Q24)</f>
        <v>234.24002797999998</v>
      </c>
      <c r="R25" s="26">
        <f t="shared" ref="R25:S25" si="5">SUM(R18:R24)</f>
        <v>854.80603000000008</v>
      </c>
      <c r="S25" s="27">
        <f t="shared" si="5"/>
        <v>857.88612000000001</v>
      </c>
      <c r="T25" s="24">
        <f t="shared" si="0"/>
        <v>13476.161743089999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156.80000000000001</v>
      </c>
      <c r="I26" s="401">
        <v>162.1</v>
      </c>
      <c r="J26" s="401">
        <v>162.1</v>
      </c>
      <c r="K26" s="403">
        <v>156.5</v>
      </c>
      <c r="L26" s="401">
        <v>162.11000000000001</v>
      </c>
      <c r="M26" s="401">
        <v>162.11000000000001</v>
      </c>
      <c r="N26" s="402">
        <v>162.11000000000004</v>
      </c>
      <c r="O26" s="401">
        <v>162.11000000000001</v>
      </c>
      <c r="P26" s="401">
        <v>162.11000000000001</v>
      </c>
      <c r="Q26" s="401">
        <v>156.36850999999999</v>
      </c>
      <c r="R26" s="401">
        <v>162.10999999999999</v>
      </c>
      <c r="S26" s="404">
        <v>162.11000000000001</v>
      </c>
      <c r="T26" s="31">
        <f>+((T25/T27)/7)*1000</f>
        <v>160.85945548951966</v>
      </c>
    </row>
    <row r="27" spans="1:30" s="2" customFormat="1" ht="33" customHeight="1" x14ac:dyDescent="0.25">
      <c r="A27" s="159" t="s">
        <v>20</v>
      </c>
      <c r="B27" s="32">
        <v>752</v>
      </c>
      <c r="C27" s="81">
        <v>753</v>
      </c>
      <c r="D27" s="33">
        <v>757</v>
      </c>
      <c r="E27" s="33">
        <v>213</v>
      </c>
      <c r="F27" s="33">
        <v>757</v>
      </c>
      <c r="G27" s="33">
        <v>757</v>
      </c>
      <c r="H27" s="32">
        <v>755</v>
      </c>
      <c r="I27" s="33">
        <v>754</v>
      </c>
      <c r="J27" s="33">
        <v>752</v>
      </c>
      <c r="K27" s="122">
        <v>212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11968</v>
      </c>
      <c r="U27" s="2">
        <f>((T25*1000)/T27)/7</f>
        <v>160.85945548951966</v>
      </c>
    </row>
    <row r="28" spans="1:30" s="2" customFormat="1" ht="33" customHeight="1" x14ac:dyDescent="0.25">
      <c r="A28" s="160" t="s">
        <v>21</v>
      </c>
      <c r="B28" s="36">
        <f>((B27*B26)*7/1000)/7</f>
        <v>121.89919999999999</v>
      </c>
      <c r="C28" s="37">
        <f t="shared" ref="C28:S28" si="6">((C27*C26)*7/1000)/7</f>
        <v>122.06883000000002</v>
      </c>
      <c r="D28" s="37">
        <f t="shared" si="6"/>
        <v>122.7097</v>
      </c>
      <c r="E28" s="37">
        <f t="shared" si="6"/>
        <v>34.527299999999997</v>
      </c>
      <c r="F28" s="37">
        <f t="shared" si="6"/>
        <v>122.71727000000003</v>
      </c>
      <c r="G28" s="37">
        <f t="shared" si="6"/>
        <v>122.71727000000003</v>
      </c>
      <c r="H28" s="36">
        <f t="shared" si="6"/>
        <v>118.38400000000001</v>
      </c>
      <c r="I28" s="37">
        <f t="shared" si="6"/>
        <v>122.22339999999998</v>
      </c>
      <c r="J28" s="37">
        <f t="shared" si="6"/>
        <v>121.89919999999999</v>
      </c>
      <c r="K28" s="123">
        <f t="shared" si="6"/>
        <v>33.178000000000004</v>
      </c>
      <c r="L28" s="37">
        <f t="shared" si="6"/>
        <v>122.71727</v>
      </c>
      <c r="M28" s="37">
        <f t="shared" si="6"/>
        <v>122.71727</v>
      </c>
      <c r="N28" s="36">
        <f t="shared" si="6"/>
        <v>122.71727000000003</v>
      </c>
      <c r="O28" s="37">
        <f t="shared" si="6"/>
        <v>122.71727</v>
      </c>
      <c r="P28" s="37">
        <f t="shared" si="6"/>
        <v>122.39305000000002</v>
      </c>
      <c r="Q28" s="37">
        <f t="shared" si="6"/>
        <v>33.462861139999994</v>
      </c>
      <c r="R28" s="37">
        <f t="shared" si="6"/>
        <v>122.06883000000001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853.2944</v>
      </c>
      <c r="C29" s="41">
        <f t="shared" si="7"/>
        <v>854.48181000000011</v>
      </c>
      <c r="D29" s="41">
        <f t="shared" si="7"/>
        <v>858.96789999999999</v>
      </c>
      <c r="E29" s="41">
        <f>((E27*E26)*7)/1000</f>
        <v>241.69109999999998</v>
      </c>
      <c r="F29" s="41">
        <f>((F27*F26)*7)/1000</f>
        <v>859.02089000000024</v>
      </c>
      <c r="G29" s="41">
        <f t="shared" ref="G29:S29" si="8">((G27*G26)*7)/1000</f>
        <v>859.02089000000024</v>
      </c>
      <c r="H29" s="40">
        <f t="shared" si="8"/>
        <v>828.6880000000001</v>
      </c>
      <c r="I29" s="41">
        <f t="shared" si="8"/>
        <v>855.5637999999999</v>
      </c>
      <c r="J29" s="41">
        <f t="shared" si="8"/>
        <v>853.2944</v>
      </c>
      <c r="K29" s="124">
        <f t="shared" si="8"/>
        <v>232.24600000000001</v>
      </c>
      <c r="L29" s="41">
        <f t="shared" si="8"/>
        <v>859.02089000000001</v>
      </c>
      <c r="M29" s="41">
        <f t="shared" si="8"/>
        <v>859.02089000000001</v>
      </c>
      <c r="N29" s="40">
        <f t="shared" si="8"/>
        <v>859.02089000000024</v>
      </c>
      <c r="O29" s="41">
        <f t="shared" si="8"/>
        <v>859.02089000000001</v>
      </c>
      <c r="P29" s="41">
        <f t="shared" si="8"/>
        <v>856.75135000000012</v>
      </c>
      <c r="Q29" s="42">
        <f t="shared" si="8"/>
        <v>234.24002797999995</v>
      </c>
      <c r="R29" s="42">
        <f t="shared" si="8"/>
        <v>854.48181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161.29257285714283</v>
      </c>
      <c r="C30" s="46">
        <f t="shared" si="9"/>
        <v>162.11000000000004</v>
      </c>
      <c r="D30" s="46">
        <f t="shared" si="9"/>
        <v>161.20171571428571</v>
      </c>
      <c r="E30" s="46">
        <f>+(E25/E27)/7*1000</f>
        <v>156.65990571428569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156.11119142857146</v>
      </c>
      <c r="I30" s="46">
        <f t="shared" si="10"/>
        <v>158.96661999999998</v>
      </c>
      <c r="J30" s="46">
        <f>+(J25/J27)/7*1000</f>
        <v>160.3261457142857</v>
      </c>
      <c r="K30" s="125">
        <f t="shared" ref="K30" si="11">+(K25/K27)/7*1000</f>
        <v>153.63235571428572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161.26707285714284</v>
      </c>
      <c r="P30" s="46">
        <f t="shared" si="12"/>
        <v>161.25571571428574</v>
      </c>
      <c r="Q30" s="46">
        <f t="shared" si="12"/>
        <v>156.36850999999999</v>
      </c>
      <c r="R30" s="46">
        <f t="shared" si="12"/>
        <v>162.1715101498767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86.755200000000016</v>
      </c>
      <c r="C39" s="78">
        <v>88.506999999999991</v>
      </c>
      <c r="D39" s="78">
        <v>87.888722400000006</v>
      </c>
      <c r="E39" s="78">
        <v>27.740619199999998</v>
      </c>
      <c r="F39" s="78">
        <v>91.631076000000007</v>
      </c>
      <c r="G39" s="78">
        <v>90.882226799999998</v>
      </c>
      <c r="H39" s="78"/>
      <c r="I39" s="78"/>
      <c r="J39" s="99">
        <f t="shared" ref="J39:J46" si="13">SUM(B39:I39)</f>
        <v>473.4048444</v>
      </c>
      <c r="K39" s="2"/>
      <c r="L39" s="89" t="s">
        <v>12</v>
      </c>
      <c r="M39" s="78">
        <v>7.4</v>
      </c>
      <c r="N39" s="78">
        <v>7.2</v>
      </c>
      <c r="O39" s="78">
        <v>6.8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89.175899999999999</v>
      </c>
      <c r="C40" s="78">
        <v>88.506999999999991</v>
      </c>
      <c r="D40" s="78">
        <v>87.888722400000006</v>
      </c>
      <c r="E40" s="78">
        <v>27.740619199999998</v>
      </c>
      <c r="F40" s="78">
        <v>91.631076000000007</v>
      </c>
      <c r="G40" s="78">
        <v>94.105800000000002</v>
      </c>
      <c r="H40" s="78"/>
      <c r="I40" s="78"/>
      <c r="J40" s="99">
        <f t="shared" si="13"/>
        <v>479.04911759999999</v>
      </c>
      <c r="K40" s="2"/>
      <c r="L40" s="90" t="s">
        <v>13</v>
      </c>
      <c r="M40" s="78">
        <v>7.4</v>
      </c>
      <c r="N40" s="78">
        <v>7.2</v>
      </c>
      <c r="O40" s="78">
        <v>6.8</v>
      </c>
      <c r="P40" s="78">
        <v>2.2999999999999998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89.175899999999999</v>
      </c>
      <c r="C41" s="78">
        <v>91.454999999999998</v>
      </c>
      <c r="D41" s="78">
        <v>90.70920000000001</v>
      </c>
      <c r="E41" s="78">
        <v>27.740619199999998</v>
      </c>
      <c r="F41" s="78">
        <v>94.804999999999993</v>
      </c>
      <c r="G41" s="78">
        <v>94.105800000000002</v>
      </c>
      <c r="H41" s="22"/>
      <c r="I41" s="22"/>
      <c r="J41" s="99">
        <f t="shared" si="13"/>
        <v>487.99151919999997</v>
      </c>
      <c r="K41" s="2"/>
      <c r="L41" s="89" t="s">
        <v>14</v>
      </c>
      <c r="M41" s="78">
        <v>7.4</v>
      </c>
      <c r="N41" s="78">
        <v>7.2</v>
      </c>
      <c r="O41" s="78">
        <v>6.8</v>
      </c>
      <c r="P41" s="78">
        <v>2.2999999999999998</v>
      </c>
      <c r="Q41" s="78">
        <v>7.4</v>
      </c>
      <c r="R41" s="78">
        <v>7.1</v>
      </c>
      <c r="S41" s="99">
        <f t="shared" si="14"/>
        <v>38.200000000000003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89.175899999999999</v>
      </c>
      <c r="C42" s="22">
        <v>91.454999999999998</v>
      </c>
      <c r="D42" s="22">
        <v>90.70920000000001</v>
      </c>
      <c r="E42" s="78">
        <v>28.551600000000001</v>
      </c>
      <c r="F42" s="22">
        <v>94.804999999999993</v>
      </c>
      <c r="G42" s="78">
        <v>97.635599999999982</v>
      </c>
      <c r="H42" s="22"/>
      <c r="I42" s="22"/>
      <c r="J42" s="99">
        <f t="shared" si="13"/>
        <v>492.33230000000003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2.1</v>
      </c>
      <c r="Q42" s="78">
        <v>7.2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91.994099999999989</v>
      </c>
      <c r="C43" s="22">
        <v>91.454999999999998</v>
      </c>
      <c r="D43" s="22">
        <v>90.70920000000001</v>
      </c>
      <c r="E43" s="78">
        <v>28.551600000000001</v>
      </c>
      <c r="F43" s="22">
        <v>98.356000000000009</v>
      </c>
      <c r="G43" s="78">
        <v>97.635599999999982</v>
      </c>
      <c r="H43" s="22"/>
      <c r="I43" s="22"/>
      <c r="J43" s="99">
        <f t="shared" si="13"/>
        <v>498.70150000000001</v>
      </c>
      <c r="K43" s="2"/>
      <c r="L43" s="89" t="s">
        <v>16</v>
      </c>
      <c r="M43" s="78">
        <v>7.4</v>
      </c>
      <c r="N43" s="78">
        <v>7.2</v>
      </c>
      <c r="O43" s="78">
        <v>7.1</v>
      </c>
      <c r="P43" s="78">
        <v>2.2000000000000002</v>
      </c>
      <c r="Q43" s="78">
        <v>7.3</v>
      </c>
      <c r="R43" s="78">
        <v>7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91.994099999999989</v>
      </c>
      <c r="C44" s="22">
        <v>91.454999999999998</v>
      </c>
      <c r="D44" s="22">
        <v>90.70920000000001</v>
      </c>
      <c r="E44" s="78">
        <v>28.551600000000001</v>
      </c>
      <c r="F44" s="22">
        <v>98.356000000000009</v>
      </c>
      <c r="G44" s="78">
        <v>97.635599999999982</v>
      </c>
      <c r="H44" s="78"/>
      <c r="I44" s="78"/>
      <c r="J44" s="99">
        <f t="shared" si="13"/>
        <v>498.70150000000001</v>
      </c>
      <c r="K44" s="2"/>
      <c r="L44" s="90" t="s">
        <v>17</v>
      </c>
      <c r="M44" s="78">
        <v>7.4</v>
      </c>
      <c r="N44" s="78">
        <v>7.3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91.994099999999989</v>
      </c>
      <c r="C45" s="22">
        <v>94.671000000000021</v>
      </c>
      <c r="D45" s="22">
        <v>93.972599999999986</v>
      </c>
      <c r="E45" s="78">
        <v>29.457999999999998</v>
      </c>
      <c r="F45" s="22">
        <v>102.175</v>
      </c>
      <c r="G45" s="78">
        <v>101.49840000000002</v>
      </c>
      <c r="H45" s="78"/>
      <c r="I45" s="78"/>
      <c r="J45" s="99">
        <f t="shared" si="13"/>
        <v>513.76909999999998</v>
      </c>
      <c r="K45" s="2"/>
      <c r="L45" s="89" t="s">
        <v>18</v>
      </c>
      <c r="M45" s="78">
        <v>7.4</v>
      </c>
      <c r="N45" s="78">
        <v>7.3</v>
      </c>
      <c r="O45" s="78">
        <v>7.1</v>
      </c>
      <c r="P45" s="78">
        <v>2.2000000000000002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630.26520000000005</v>
      </c>
      <c r="C46" s="26">
        <f t="shared" si="15"/>
        <v>637.505</v>
      </c>
      <c r="D46" s="26">
        <f t="shared" si="15"/>
        <v>632.58684479999999</v>
      </c>
      <c r="E46" s="26">
        <f t="shared" si="15"/>
        <v>198.33465760000001</v>
      </c>
      <c r="F46" s="26">
        <f t="shared" si="15"/>
        <v>671.75915199999997</v>
      </c>
      <c r="G46" s="26">
        <f t="shared" si="15"/>
        <v>673.49902679999991</v>
      </c>
      <c r="H46" s="26">
        <f t="shared" si="15"/>
        <v>0</v>
      </c>
      <c r="I46" s="26">
        <f t="shared" si="15"/>
        <v>0</v>
      </c>
      <c r="J46" s="99">
        <f t="shared" si="13"/>
        <v>3443.9498812000002</v>
      </c>
      <c r="L46" s="76" t="s">
        <v>10</v>
      </c>
      <c r="M46" s="79">
        <f t="shared" ref="M46:R46" si="16">SUM(M39:M45)</f>
        <v>51.8</v>
      </c>
      <c r="N46" s="26">
        <f t="shared" si="16"/>
        <v>50.599999999999994</v>
      </c>
      <c r="O46" s="26">
        <f t="shared" si="16"/>
        <v>48.800000000000004</v>
      </c>
      <c r="P46" s="26">
        <f t="shared" si="16"/>
        <v>15.599999999999998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137.1</v>
      </c>
      <c r="C47" s="29">
        <v>141.30000000000001</v>
      </c>
      <c r="D47" s="29">
        <v>141.1</v>
      </c>
      <c r="E47" s="29">
        <v>143</v>
      </c>
      <c r="F47" s="29">
        <v>152.5</v>
      </c>
      <c r="G47" s="29">
        <v>152.4</v>
      </c>
      <c r="H47" s="29"/>
      <c r="I47" s="29"/>
      <c r="J47" s="100">
        <f>+((J46/J48)/7)*1000</f>
        <v>138.62858274765526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671</v>
      </c>
      <c r="C48" s="33">
        <v>670</v>
      </c>
      <c r="D48" s="33">
        <v>666</v>
      </c>
      <c r="E48" s="33">
        <v>206</v>
      </c>
      <c r="F48" s="33">
        <v>670</v>
      </c>
      <c r="G48" s="33">
        <v>666</v>
      </c>
      <c r="H48" s="33"/>
      <c r="I48" s="33"/>
      <c r="J48" s="101">
        <f>SUM(B48:I48)</f>
        <v>3549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91.994099999999989</v>
      </c>
      <c r="C49" s="37">
        <f t="shared" si="17"/>
        <v>94.671000000000021</v>
      </c>
      <c r="D49" s="37">
        <f t="shared" si="17"/>
        <v>93.972599999999986</v>
      </c>
      <c r="E49" s="37">
        <f t="shared" si="17"/>
        <v>29.457999999999998</v>
      </c>
      <c r="F49" s="37">
        <f t="shared" si="17"/>
        <v>102.175</v>
      </c>
      <c r="G49" s="37">
        <f t="shared" si="17"/>
        <v>101.49840000000002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138.62858274765529</v>
      </c>
      <c r="L49" s="93" t="s">
        <v>21</v>
      </c>
      <c r="M49" s="82">
        <f t="shared" ref="M49:R49" si="19">((M48*M47)*7/1000-M39-M40-M41)/4</f>
        <v>7.386000000000001</v>
      </c>
      <c r="N49" s="37">
        <f t="shared" si="19"/>
        <v>7.2568749999999982</v>
      </c>
      <c r="O49" s="37">
        <f t="shared" si="19"/>
        <v>7.0966250000000004</v>
      </c>
      <c r="P49" s="37">
        <f t="shared" si="19"/>
        <v>2.187125</v>
      </c>
      <c r="Q49" s="37">
        <f t="shared" si="19"/>
        <v>7.2880000000000003</v>
      </c>
      <c r="R49" s="37">
        <f t="shared" si="19"/>
        <v>7.0544999999999991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643.95869999999991</v>
      </c>
      <c r="C50" s="41">
        <f t="shared" si="20"/>
        <v>662.69700000000012</v>
      </c>
      <c r="D50" s="41">
        <f t="shared" si="20"/>
        <v>657.80819999999994</v>
      </c>
      <c r="E50" s="41">
        <f t="shared" si="20"/>
        <v>206.20599999999999</v>
      </c>
      <c r="F50" s="41">
        <f t="shared" si="20"/>
        <v>715.22500000000002</v>
      </c>
      <c r="G50" s="41">
        <f t="shared" si="20"/>
        <v>710.48880000000008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134.18462848626783</v>
      </c>
      <c r="C51" s="46">
        <f t="shared" si="22"/>
        <v>135.92857142857142</v>
      </c>
      <c r="D51" s="46">
        <f t="shared" si="22"/>
        <v>135.69001389961392</v>
      </c>
      <c r="E51" s="46">
        <f t="shared" si="22"/>
        <v>137.54137142857144</v>
      </c>
      <c r="F51" s="46">
        <f t="shared" si="22"/>
        <v>143.23222857142855</v>
      </c>
      <c r="G51" s="46">
        <f t="shared" si="22"/>
        <v>144.46568571428568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131.0924369747899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8.8000000000000007</v>
      </c>
      <c r="E58" s="78">
        <v>2.2000000000000002</v>
      </c>
      <c r="F58" s="78">
        <v>8.8000000000000007</v>
      </c>
      <c r="G58" s="78">
        <v>8.8000000000000007</v>
      </c>
      <c r="H58" s="21">
        <v>8.8000000000000007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8.8000000000000007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139.00000000000003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8.8000000000000007</v>
      </c>
      <c r="E59" s="78">
        <v>2.2000000000000002</v>
      </c>
      <c r="F59" s="78">
        <v>8.8000000000000007</v>
      </c>
      <c r="G59" s="78">
        <v>8.8000000000000007</v>
      </c>
      <c r="H59" s="21">
        <v>8.8000000000000007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8.8000000000000007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139.00000000000003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8.8000000000000007</v>
      </c>
      <c r="H60" s="21">
        <v>8.8000000000000007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8.8000000000000007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139.00000000000003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8.6999999999999993</v>
      </c>
      <c r="H61" s="21">
        <v>8.9</v>
      </c>
      <c r="I61" s="78">
        <v>8.9</v>
      </c>
      <c r="J61" s="78">
        <v>8.6999999999999993</v>
      </c>
      <c r="K61" s="78">
        <v>2.2000000000000002</v>
      </c>
      <c r="L61" s="78">
        <v>8.6999999999999993</v>
      </c>
      <c r="M61" s="182">
        <v>8.5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8.6999999999999993</v>
      </c>
      <c r="H62" s="21">
        <v>8.9</v>
      </c>
      <c r="I62" s="78">
        <v>8.9</v>
      </c>
      <c r="J62" s="78">
        <v>8.6999999999999993</v>
      </c>
      <c r="K62" s="78">
        <v>2.2000000000000002</v>
      </c>
      <c r="L62" s="78">
        <v>8.6999999999999993</v>
      </c>
      <c r="M62" s="182">
        <v>8.5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138.70000000000002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182">
        <v>8.8000000000000007</v>
      </c>
      <c r="H63" s="21">
        <v>8.9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182">
        <v>8.5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139.4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8.8000000000000007</v>
      </c>
      <c r="H64" s="21">
        <v>9</v>
      </c>
      <c r="I64" s="78">
        <v>9</v>
      </c>
      <c r="J64" s="78">
        <v>8.8000000000000007</v>
      </c>
      <c r="K64" s="78">
        <v>2.2000000000000002</v>
      </c>
      <c r="L64" s="78">
        <v>8.8000000000000007</v>
      </c>
      <c r="M64" s="182">
        <v>8.6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8.6999999999999993</v>
      </c>
      <c r="S64" s="182">
        <v>8.8000000000000007</v>
      </c>
      <c r="T64" s="24">
        <f t="shared" si="24"/>
        <v>140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62.1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</v>
      </c>
      <c r="M65" s="183">
        <f t="shared" si="25"/>
        <v>60.500000000000007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973.8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136.11965334078837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((B67*B66)*7/1000-B58-B59-B60)/4</f>
        <v>8.9656250000000011</v>
      </c>
      <c r="C68" s="82">
        <f t="shared" ref="C68:S68" si="26">((C67*C66)*7/1000-C58-C59-C60)/4</f>
        <v>8.9656250000000011</v>
      </c>
      <c r="D68" s="82">
        <f t="shared" si="26"/>
        <v>8.9268750000000026</v>
      </c>
      <c r="E68" s="82">
        <f t="shared" si="26"/>
        <v>2.2000000000000002</v>
      </c>
      <c r="F68" s="82">
        <f t="shared" si="26"/>
        <v>8.9268750000000026</v>
      </c>
      <c r="G68" s="186">
        <f t="shared" si="26"/>
        <v>8.7562500000000014</v>
      </c>
      <c r="H68" s="36">
        <f t="shared" si="26"/>
        <v>8.9268750000000026</v>
      </c>
      <c r="I68" s="82">
        <f t="shared" si="26"/>
        <v>8.870000000000001</v>
      </c>
      <c r="J68" s="82">
        <f t="shared" si="26"/>
        <v>8.7562500000000014</v>
      </c>
      <c r="K68" s="82">
        <f t="shared" si="26"/>
        <v>2.1859999999999999</v>
      </c>
      <c r="L68" s="82">
        <f t="shared" si="26"/>
        <v>8.7174999999999976</v>
      </c>
      <c r="M68" s="186">
        <f t="shared" si="26"/>
        <v>8.52</v>
      </c>
      <c r="N68" s="36">
        <f t="shared" si="26"/>
        <v>8.9656250000000011</v>
      </c>
      <c r="O68" s="82">
        <f t="shared" si="26"/>
        <v>8.9656250000000011</v>
      </c>
      <c r="P68" s="82">
        <f t="shared" si="26"/>
        <v>8.9087500000000013</v>
      </c>
      <c r="Q68" s="82">
        <f t="shared" si="26"/>
        <v>2.1859999999999999</v>
      </c>
      <c r="R68" s="82">
        <f t="shared" si="26"/>
        <v>8.6993749999999999</v>
      </c>
      <c r="S68" s="38">
        <f t="shared" si="26"/>
        <v>8.7562500000000014</v>
      </c>
      <c r="T68" s="306">
        <f>((T65*1000)/T67)/7</f>
        <v>136.11965334078837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136.48351648351647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134.06593406593407</v>
      </c>
      <c r="M70" s="188">
        <f t="shared" si="28"/>
        <v>135.04464285714289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19FB-A889-48D0-A47F-27E7C953CFE9}">
  <dimension ref="A1:AQ239"/>
  <sheetViews>
    <sheetView view="pageBreakPreview" topLeftCell="A45" zoomScale="30" zoomScaleNormal="30" zoomScaleSheetLayoutView="30" workbookViewId="0">
      <selection activeCell="B44" sqref="B44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2"/>
      <c r="Z3" s="2"/>
      <c r="AA3" s="2"/>
      <c r="AB3" s="2"/>
      <c r="AC3" s="2"/>
      <c r="AD3" s="40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9" t="s">
        <v>1</v>
      </c>
      <c r="B9" s="409"/>
      <c r="C9" s="409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9"/>
      <c r="B10" s="409"/>
      <c r="C10" s="40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9" t="s">
        <v>4</v>
      </c>
      <c r="B11" s="409"/>
      <c r="C11" s="409"/>
      <c r="D11" s="1"/>
      <c r="E11" s="410">
        <v>3</v>
      </c>
      <c r="F11" s="1"/>
      <c r="G11" s="1"/>
      <c r="H11" s="1"/>
      <c r="I11" s="1"/>
      <c r="J11" s="1"/>
      <c r="K11" s="467" t="s">
        <v>138</v>
      </c>
      <c r="L11" s="467"/>
      <c r="M11" s="411"/>
      <c r="N11" s="41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9"/>
      <c r="B12" s="409"/>
      <c r="C12" s="409"/>
      <c r="D12" s="1"/>
      <c r="E12" s="5"/>
      <c r="F12" s="1"/>
      <c r="G12" s="1"/>
      <c r="H12" s="1"/>
      <c r="I12" s="1"/>
      <c r="J12" s="1"/>
      <c r="K12" s="411"/>
      <c r="L12" s="411"/>
      <c r="M12" s="411"/>
      <c r="N12" s="41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9"/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1"/>
      <c r="M13" s="411"/>
      <c r="N13" s="411"/>
      <c r="O13" s="411"/>
      <c r="P13" s="411"/>
      <c r="Q13" s="411"/>
      <c r="R13" s="411"/>
      <c r="S13" s="411"/>
      <c r="T13" s="411"/>
      <c r="U13" s="411"/>
      <c r="V13" s="411"/>
      <c r="W13" s="1"/>
      <c r="X13" s="1"/>
      <c r="Y13" s="1"/>
    </row>
    <row r="14" spans="1:30" s="3" customFormat="1" ht="27" thickBot="1" x14ac:dyDescent="0.3">
      <c r="A14" s="40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4"/>
      <c r="H15" s="475" t="s">
        <v>51</v>
      </c>
      <c r="I15" s="476"/>
      <c r="J15" s="476"/>
      <c r="K15" s="476"/>
      <c r="L15" s="476"/>
      <c r="M15" s="477"/>
      <c r="N15" s="480" t="s">
        <v>50</v>
      </c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121.89919999999999</v>
      </c>
      <c r="C18" s="78">
        <v>122.06883000000002</v>
      </c>
      <c r="D18" s="22">
        <v>122.7097</v>
      </c>
      <c r="E18" s="22">
        <v>34.527299999999997</v>
      </c>
      <c r="F18" s="22">
        <v>122.71727000000003</v>
      </c>
      <c r="G18" s="22">
        <v>122.71727000000003</v>
      </c>
      <c r="H18" s="21">
        <v>118.38400000000001</v>
      </c>
      <c r="I18" s="22">
        <v>122.22339999999998</v>
      </c>
      <c r="J18" s="22">
        <v>121.89919999999999</v>
      </c>
      <c r="K18" s="119">
        <v>33.178000000000004</v>
      </c>
      <c r="L18" s="22">
        <v>122.71727</v>
      </c>
      <c r="M18" s="22">
        <v>122.71727</v>
      </c>
      <c r="N18" s="21">
        <v>122.71727000000003</v>
      </c>
      <c r="O18" s="78">
        <v>122.71727</v>
      </c>
      <c r="P18" s="22">
        <v>122.39305000000002</v>
      </c>
      <c r="Q18" s="22">
        <v>33.462861139999994</v>
      </c>
      <c r="R18" s="22">
        <v>122.06883000000001</v>
      </c>
      <c r="S18" s="23">
        <v>122.55516</v>
      </c>
      <c r="T18" s="24">
        <f t="shared" ref="T18:T25" si="0">SUM(B18:S18)</f>
        <v>1933.6731511400003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34.527299999999997</v>
      </c>
      <c r="F19" s="22">
        <v>122.71727000000003</v>
      </c>
      <c r="G19" s="22">
        <v>122.71727000000003</v>
      </c>
      <c r="H19" s="21">
        <v>118.38400000000001</v>
      </c>
      <c r="I19" s="22">
        <v>122.22339999999998</v>
      </c>
      <c r="J19" s="22">
        <v>121.89919999999999</v>
      </c>
      <c r="K19" s="119">
        <v>34.365199999999994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34.691539999999996</v>
      </c>
      <c r="R19" s="22">
        <v>122.06883000000001</v>
      </c>
      <c r="S19" s="23">
        <v>122.55516</v>
      </c>
      <c r="T19" s="24">
        <f t="shared" si="0"/>
        <v>1936.0890300000001</v>
      </c>
      <c r="V19" s="2"/>
      <c r="W19" s="18"/>
    </row>
    <row r="20" spans="1:30" ht="39.75" customHeight="1" x14ac:dyDescent="0.25">
      <c r="A20" s="156" t="s">
        <v>14</v>
      </c>
      <c r="B20" s="21">
        <v>121.73709999999998</v>
      </c>
      <c r="C20" s="78">
        <v>121.74461000000001</v>
      </c>
      <c r="D20" s="22">
        <v>122.54759999999999</v>
      </c>
      <c r="E20" s="22">
        <v>34.041000000000004</v>
      </c>
      <c r="F20" s="22">
        <v>122.55516000000003</v>
      </c>
      <c r="G20" s="22">
        <v>122.71727000000003</v>
      </c>
      <c r="H20" s="21">
        <v>122.06883000000003</v>
      </c>
      <c r="I20" s="22">
        <v>122.06883000000003</v>
      </c>
      <c r="J20" s="22">
        <v>121.74461000000004</v>
      </c>
      <c r="K20" s="119">
        <v>34.043100000000003</v>
      </c>
      <c r="L20" s="22">
        <v>122.71727000000003</v>
      </c>
      <c r="M20" s="22">
        <v>122.71727000000003</v>
      </c>
      <c r="N20" s="21">
        <v>122.71727000000003</v>
      </c>
      <c r="O20" s="78">
        <v>122.71727000000003</v>
      </c>
      <c r="P20" s="22">
        <v>122.39305000000003</v>
      </c>
      <c r="Q20" s="22">
        <v>34.69154000000001</v>
      </c>
      <c r="R20" s="22">
        <v>122.06883000000003</v>
      </c>
      <c r="S20" s="23">
        <v>122.55516000000003</v>
      </c>
      <c r="T20" s="24">
        <f t="shared" si="0"/>
        <v>1937.8457700000008</v>
      </c>
      <c r="V20" s="2"/>
      <c r="W20" s="18"/>
    </row>
    <row r="21" spans="1:30" ht="39.950000000000003" customHeight="1" x14ac:dyDescent="0.25">
      <c r="A21" s="157" t="s">
        <v>15</v>
      </c>
      <c r="B21" s="21">
        <v>121.73709999999998</v>
      </c>
      <c r="C21" s="78">
        <v>121.74461000000001</v>
      </c>
      <c r="D21" s="22">
        <v>122.54759999999999</v>
      </c>
      <c r="E21" s="22">
        <v>34.041000000000004</v>
      </c>
      <c r="F21" s="22">
        <v>122.55516000000003</v>
      </c>
      <c r="G21" s="22">
        <v>122.71727000000003</v>
      </c>
      <c r="H21" s="21">
        <v>122.06883000000003</v>
      </c>
      <c r="I21" s="22">
        <v>122.06883000000003</v>
      </c>
      <c r="J21" s="22">
        <v>121.74461000000004</v>
      </c>
      <c r="K21" s="119">
        <v>34.043100000000003</v>
      </c>
      <c r="L21" s="22">
        <v>122.71727000000003</v>
      </c>
      <c r="M21" s="22">
        <v>122.71727000000003</v>
      </c>
      <c r="N21" s="21">
        <v>122.71727000000003</v>
      </c>
      <c r="O21" s="78">
        <v>122.71727000000003</v>
      </c>
      <c r="P21" s="22">
        <v>122.39305000000003</v>
      </c>
      <c r="Q21" s="22">
        <v>34.69154000000001</v>
      </c>
      <c r="R21" s="22">
        <v>122.06883000000003</v>
      </c>
      <c r="S21" s="23">
        <v>122.55516000000003</v>
      </c>
      <c r="T21" s="24">
        <f t="shared" si="0"/>
        <v>1937.8457700000008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121.73709999999998</v>
      </c>
      <c r="C22" s="78">
        <v>121.74461000000001</v>
      </c>
      <c r="D22" s="22">
        <v>122.54759999999999</v>
      </c>
      <c r="E22" s="22">
        <v>34.041000000000004</v>
      </c>
      <c r="F22" s="22">
        <v>122.55516000000003</v>
      </c>
      <c r="G22" s="22">
        <v>122.71727000000003</v>
      </c>
      <c r="H22" s="21">
        <v>122.06883000000003</v>
      </c>
      <c r="I22" s="22">
        <v>122.06883000000003</v>
      </c>
      <c r="J22" s="22">
        <v>121.74461000000004</v>
      </c>
      <c r="K22" s="119">
        <v>34.043100000000003</v>
      </c>
      <c r="L22" s="22">
        <v>122.71727000000003</v>
      </c>
      <c r="M22" s="22">
        <v>122.71727000000003</v>
      </c>
      <c r="N22" s="21">
        <v>122.71727000000003</v>
      </c>
      <c r="O22" s="78">
        <v>122.71727000000003</v>
      </c>
      <c r="P22" s="22">
        <v>122.39305000000003</v>
      </c>
      <c r="Q22" s="22">
        <v>34.69154000000001</v>
      </c>
      <c r="R22" s="22">
        <v>122.06883000000003</v>
      </c>
      <c r="S22" s="23">
        <v>122.55516000000003</v>
      </c>
      <c r="T22" s="24">
        <f t="shared" si="0"/>
        <v>1937.8457700000008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121.73709999999998</v>
      </c>
      <c r="C23" s="78">
        <v>121.74461000000001</v>
      </c>
      <c r="D23" s="22">
        <v>122.54759999999999</v>
      </c>
      <c r="E23" s="22">
        <v>34.041000000000004</v>
      </c>
      <c r="F23" s="22">
        <v>122.55516000000003</v>
      </c>
      <c r="G23" s="22">
        <v>122.71727000000003</v>
      </c>
      <c r="H23" s="21">
        <v>122.06883000000003</v>
      </c>
      <c r="I23" s="22">
        <v>122.06883000000003</v>
      </c>
      <c r="J23" s="22">
        <v>121.74461000000004</v>
      </c>
      <c r="K23" s="119">
        <v>34.043100000000003</v>
      </c>
      <c r="L23" s="22">
        <v>122.71727000000003</v>
      </c>
      <c r="M23" s="22">
        <v>122.71727000000003</v>
      </c>
      <c r="N23" s="21">
        <v>122.71727000000003</v>
      </c>
      <c r="O23" s="78">
        <v>122.71727000000003</v>
      </c>
      <c r="P23" s="22">
        <v>122.39305000000003</v>
      </c>
      <c r="Q23" s="22">
        <v>34.69154000000001</v>
      </c>
      <c r="R23" s="22">
        <v>122.06883000000003</v>
      </c>
      <c r="S23" s="23">
        <v>122.55516000000003</v>
      </c>
      <c r="T23" s="24">
        <f t="shared" si="0"/>
        <v>1937.8457700000008</v>
      </c>
      <c r="V23" s="2"/>
      <c r="W23" s="18"/>
    </row>
    <row r="24" spans="1:30" ht="39.950000000000003" customHeight="1" x14ac:dyDescent="0.25">
      <c r="A24" s="156" t="s">
        <v>18</v>
      </c>
      <c r="B24" s="21">
        <v>121.73709999999998</v>
      </c>
      <c r="C24" s="78">
        <v>121.74461000000001</v>
      </c>
      <c r="D24" s="22">
        <v>122.54759999999999</v>
      </c>
      <c r="E24" s="22">
        <v>34.041000000000004</v>
      </c>
      <c r="F24" s="22">
        <v>122.55516000000003</v>
      </c>
      <c r="G24" s="22">
        <v>122.71727000000003</v>
      </c>
      <c r="H24" s="21">
        <v>122.06883000000003</v>
      </c>
      <c r="I24" s="22">
        <v>122.06883000000003</v>
      </c>
      <c r="J24" s="22">
        <v>121.74461000000004</v>
      </c>
      <c r="K24" s="119">
        <v>34.043100000000003</v>
      </c>
      <c r="L24" s="22">
        <v>122.71727000000003</v>
      </c>
      <c r="M24" s="22">
        <v>122.71727000000003</v>
      </c>
      <c r="N24" s="21">
        <v>122.71727000000003</v>
      </c>
      <c r="O24" s="78">
        <v>122.71727000000003</v>
      </c>
      <c r="P24" s="22">
        <v>122.39305000000003</v>
      </c>
      <c r="Q24" s="22">
        <v>34.69154000000001</v>
      </c>
      <c r="R24" s="22">
        <v>122.06883000000003</v>
      </c>
      <c r="S24" s="23">
        <v>122.55516000000003</v>
      </c>
      <c r="T24" s="24">
        <f t="shared" si="0"/>
        <v>1937.8457700000008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852.48389999999984</v>
      </c>
      <c r="C25" s="26">
        <f t="shared" si="1"/>
        <v>852.86071000000004</v>
      </c>
      <c r="D25" s="26">
        <f t="shared" si="1"/>
        <v>858.15739999999994</v>
      </c>
      <c r="E25" s="26">
        <f>SUM(E18:E24)</f>
        <v>239.25959999999998</v>
      </c>
      <c r="F25" s="26">
        <f t="shared" ref="F25:L25" si="2">SUM(F18:F24)</f>
        <v>858.21034000000009</v>
      </c>
      <c r="G25" s="26">
        <f t="shared" si="2"/>
        <v>859.02089000000012</v>
      </c>
      <c r="H25" s="25">
        <f t="shared" si="2"/>
        <v>847.11215000000027</v>
      </c>
      <c r="I25" s="26">
        <f t="shared" si="2"/>
        <v>854.79095000000018</v>
      </c>
      <c r="J25" s="26">
        <f>SUM(J18:J24)</f>
        <v>852.5214500000003</v>
      </c>
      <c r="K25" s="120">
        <f t="shared" ref="K25" si="3">SUM(K18:K24)</f>
        <v>237.75870000000003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859.02089000000001</v>
      </c>
      <c r="P25" s="26">
        <f t="shared" si="4"/>
        <v>856.75135000000012</v>
      </c>
      <c r="Q25" s="26">
        <f>SUM(Q18:Q24)</f>
        <v>241.61210114000002</v>
      </c>
      <c r="R25" s="26">
        <f t="shared" ref="R25:S25" si="5">SUM(R18:R24)</f>
        <v>854.48181000000022</v>
      </c>
      <c r="S25" s="27">
        <f t="shared" si="5"/>
        <v>857.88612000000001</v>
      </c>
      <c r="T25" s="24">
        <f t="shared" si="0"/>
        <v>13558.991031139998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162.03770442816509</v>
      </c>
    </row>
    <row r="27" spans="1:30" s="2" customFormat="1" ht="33" customHeight="1" x14ac:dyDescent="0.25">
      <c r="A27" s="159" t="s">
        <v>20</v>
      </c>
      <c r="B27" s="32">
        <v>751</v>
      </c>
      <c r="C27" s="81">
        <v>751</v>
      </c>
      <c r="D27" s="33">
        <v>756</v>
      </c>
      <c r="E27" s="33">
        <v>210</v>
      </c>
      <c r="F27" s="33">
        <v>756</v>
      </c>
      <c r="G27" s="33">
        <v>757</v>
      </c>
      <c r="H27" s="32">
        <v>753</v>
      </c>
      <c r="I27" s="33">
        <v>753</v>
      </c>
      <c r="J27" s="33">
        <v>751</v>
      </c>
      <c r="K27" s="122">
        <v>210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11954</v>
      </c>
      <c r="U27" s="2">
        <f>((T25*1000)/T27)/7</f>
        <v>162.03770442816509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121.73709999999998</v>
      </c>
      <c r="C28" s="37">
        <f t="shared" si="6"/>
        <v>121.74461000000001</v>
      </c>
      <c r="D28" s="37">
        <f t="shared" si="6"/>
        <v>122.54759999999999</v>
      </c>
      <c r="E28" s="37">
        <f t="shared" si="6"/>
        <v>34.041000000000004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122.06883000000003</v>
      </c>
      <c r="I28" s="37">
        <f t="shared" si="6"/>
        <v>122.06883000000003</v>
      </c>
      <c r="J28" s="37">
        <f t="shared" si="6"/>
        <v>121.74461000000004</v>
      </c>
      <c r="K28" s="123">
        <f t="shared" si="6"/>
        <v>34.043100000000003</v>
      </c>
      <c r="L28" s="37">
        <f t="shared" si="6"/>
        <v>122.71727000000003</v>
      </c>
      <c r="M28" s="37">
        <f t="shared" si="6"/>
        <v>122.71727000000003</v>
      </c>
      <c r="N28" s="36">
        <f t="shared" si="6"/>
        <v>122.71727000000003</v>
      </c>
      <c r="O28" s="37">
        <f t="shared" si="6"/>
        <v>122.71727000000003</v>
      </c>
      <c r="P28" s="37">
        <f t="shared" si="6"/>
        <v>122.39305000000003</v>
      </c>
      <c r="Q28" s="37">
        <f t="shared" si="6"/>
        <v>34.69154000000001</v>
      </c>
      <c r="R28" s="37">
        <f t="shared" si="6"/>
        <v>122.06883000000003</v>
      </c>
      <c r="S28" s="38">
        <f t="shared" si="6"/>
        <v>122.55516000000003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852.15969999999993</v>
      </c>
      <c r="C29" s="41">
        <f t="shared" si="7"/>
        <v>852.2122700000001</v>
      </c>
      <c r="D29" s="41">
        <f t="shared" si="7"/>
        <v>857.83319999999992</v>
      </c>
      <c r="E29" s="41">
        <f>((E27*E26)*7)/1000</f>
        <v>238.28700000000001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854.48181000000022</v>
      </c>
      <c r="I29" s="41">
        <f t="shared" si="8"/>
        <v>854.48181000000022</v>
      </c>
      <c r="J29" s="41">
        <f t="shared" si="8"/>
        <v>852.21227000000022</v>
      </c>
      <c r="K29" s="124">
        <f t="shared" si="8"/>
        <v>238.30170000000004</v>
      </c>
      <c r="L29" s="41">
        <f t="shared" si="8"/>
        <v>859.02089000000024</v>
      </c>
      <c r="M29" s="41">
        <f t="shared" si="8"/>
        <v>859.02089000000024</v>
      </c>
      <c r="N29" s="40">
        <f t="shared" si="8"/>
        <v>859.02089000000024</v>
      </c>
      <c r="O29" s="41">
        <f t="shared" si="8"/>
        <v>859.02089000000024</v>
      </c>
      <c r="P29" s="41">
        <f t="shared" si="8"/>
        <v>856.75135000000023</v>
      </c>
      <c r="Q29" s="42">
        <f t="shared" si="8"/>
        <v>242.84078000000005</v>
      </c>
      <c r="R29" s="42">
        <f t="shared" si="8"/>
        <v>854.48181000000022</v>
      </c>
      <c r="S29" s="43">
        <f t="shared" si="8"/>
        <v>857.88612000000023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162.16167015408024</v>
      </c>
      <c r="C30" s="46">
        <f t="shared" si="9"/>
        <v>162.23334791706299</v>
      </c>
      <c r="D30" s="46">
        <f t="shared" si="9"/>
        <v>162.16126228269084</v>
      </c>
      <c r="E30" s="46">
        <f>+(E25/E27)/7*1000</f>
        <v>162.76163265306121</v>
      </c>
      <c r="F30" s="46">
        <f t="shared" ref="F30:L30" si="10">+(F25/F27)/7*1000</f>
        <v>162.17126606198033</v>
      </c>
      <c r="G30" s="46">
        <f t="shared" si="10"/>
        <v>162.11000000000001</v>
      </c>
      <c r="H30" s="45">
        <f t="shared" si="10"/>
        <v>160.71184784670845</v>
      </c>
      <c r="I30" s="46">
        <f t="shared" si="10"/>
        <v>162.16864921267313</v>
      </c>
      <c r="J30" s="46">
        <f>+(J25/J27)/7*1000</f>
        <v>162.16881301122319</v>
      </c>
      <c r="K30" s="125">
        <f t="shared" ref="K30" si="11">+(K25/K27)/7*1000</f>
        <v>161.74061224489796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162.11000000000001</v>
      </c>
      <c r="P30" s="46">
        <f t="shared" si="12"/>
        <v>162.11000000000001</v>
      </c>
      <c r="Q30" s="46">
        <f t="shared" si="12"/>
        <v>161.28978714285716</v>
      </c>
      <c r="R30" s="46">
        <f t="shared" si="12"/>
        <v>162.11000000000004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91.994099999999989</v>
      </c>
      <c r="C39" s="78">
        <v>94.671000000000021</v>
      </c>
      <c r="D39" s="78">
        <v>93.972599999999986</v>
      </c>
      <c r="E39" s="78">
        <v>29.457999999999998</v>
      </c>
      <c r="F39" s="78">
        <v>102.175</v>
      </c>
      <c r="G39" s="78">
        <v>101.49840000000002</v>
      </c>
      <c r="H39" s="78"/>
      <c r="I39" s="78"/>
      <c r="J39" s="99">
        <f t="shared" ref="J39:J46" si="13">SUM(B39:I39)</f>
        <v>513.76909999999998</v>
      </c>
      <c r="K39" s="2"/>
      <c r="L39" s="89" t="s">
        <v>12</v>
      </c>
      <c r="M39" s="78">
        <v>7.4</v>
      </c>
      <c r="N39" s="78">
        <v>7.3</v>
      </c>
      <c r="O39" s="78">
        <v>7.1</v>
      </c>
      <c r="P39" s="78">
        <v>2.2000000000000002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94.5660594</v>
      </c>
      <c r="C40" s="78">
        <v>97.359464799999998</v>
      </c>
      <c r="D40" s="78">
        <v>97.396698000000029</v>
      </c>
      <c r="E40" s="78">
        <v>30.146548799999994</v>
      </c>
      <c r="F40" s="78">
        <v>106.0116</v>
      </c>
      <c r="G40" s="78">
        <v>105.21810000000001</v>
      </c>
      <c r="H40" s="78"/>
      <c r="I40" s="78"/>
      <c r="J40" s="99">
        <f t="shared" si="13"/>
        <v>530.69847100000004</v>
      </c>
      <c r="K40" s="2"/>
      <c r="L40" s="90" t="s">
        <v>13</v>
      </c>
      <c r="M40" s="78">
        <v>7.4</v>
      </c>
      <c r="N40" s="78">
        <v>7.3</v>
      </c>
      <c r="O40" s="78">
        <v>7.1</v>
      </c>
      <c r="P40" s="78">
        <v>2.2000000000000002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94.5660594</v>
      </c>
      <c r="C41" s="78">
        <v>97.359464799999998</v>
      </c>
      <c r="D41" s="78">
        <v>97.396698000000029</v>
      </c>
      <c r="E41" s="78">
        <v>30.146548799999994</v>
      </c>
      <c r="F41" s="78">
        <v>106.0116</v>
      </c>
      <c r="G41" s="78">
        <v>105.21810000000001</v>
      </c>
      <c r="H41" s="22"/>
      <c r="I41" s="22"/>
      <c r="J41" s="99">
        <f t="shared" si="13"/>
        <v>530.69847100000004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38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98.018784900000014</v>
      </c>
      <c r="C42" s="22">
        <v>101.2097352</v>
      </c>
      <c r="D42" s="22">
        <v>101.30530200000001</v>
      </c>
      <c r="E42" s="78">
        <v>31.216651199999994</v>
      </c>
      <c r="F42" s="22">
        <v>106.0116</v>
      </c>
      <c r="G42" s="78">
        <v>105.21810000000001</v>
      </c>
      <c r="H42" s="22"/>
      <c r="I42" s="22"/>
      <c r="J42" s="99">
        <f t="shared" si="13"/>
        <v>542.98017330000005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98.018784900000014</v>
      </c>
      <c r="C43" s="22">
        <v>101.2097352</v>
      </c>
      <c r="D43" s="22">
        <v>101.30530200000001</v>
      </c>
      <c r="E43" s="78">
        <v>31.216651199999994</v>
      </c>
      <c r="F43" s="22">
        <v>106.0116</v>
      </c>
      <c r="G43" s="78">
        <v>105.21810000000001</v>
      </c>
      <c r="H43" s="22"/>
      <c r="I43" s="22"/>
      <c r="J43" s="99">
        <f t="shared" si="13"/>
        <v>542.98017330000005</v>
      </c>
      <c r="K43" s="2"/>
      <c r="L43" s="89" t="s">
        <v>16</v>
      </c>
      <c r="M43" s="78">
        <v>7.4</v>
      </c>
      <c r="N43" s="78">
        <v>7.2</v>
      </c>
      <c r="O43" s="78">
        <v>6.9</v>
      </c>
      <c r="P43" s="78">
        <v>2.2000000000000002</v>
      </c>
      <c r="Q43" s="78">
        <v>7.3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101.78420000000001</v>
      </c>
      <c r="C44" s="22">
        <v>101.2097352</v>
      </c>
      <c r="D44" s="22">
        <v>105.53549999999998</v>
      </c>
      <c r="E44" s="78">
        <v>32.3748</v>
      </c>
      <c r="F44" s="22">
        <v>106.0116</v>
      </c>
      <c r="G44" s="78">
        <v>105.21810000000001</v>
      </c>
      <c r="H44" s="78"/>
      <c r="I44" s="78"/>
      <c r="J44" s="99">
        <f t="shared" si="13"/>
        <v>552.1339352</v>
      </c>
      <c r="K44" s="2"/>
      <c r="L44" s="90" t="s">
        <v>17</v>
      </c>
      <c r="M44" s="78">
        <v>7.4</v>
      </c>
      <c r="N44" s="78">
        <v>7.2</v>
      </c>
      <c r="O44" s="78">
        <v>6.9</v>
      </c>
      <c r="P44" s="78">
        <v>2.2999999999999998</v>
      </c>
      <c r="Q44" s="78">
        <v>7.4</v>
      </c>
      <c r="R44" s="78">
        <v>7.1</v>
      </c>
      <c r="S44" s="99">
        <f t="shared" si="14"/>
        <v>38.300000000000004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101.78420000000001</v>
      </c>
      <c r="C45" s="22">
        <v>101.2097352</v>
      </c>
      <c r="D45" s="22">
        <v>105.53549999999998</v>
      </c>
      <c r="E45" s="78">
        <v>32.3748</v>
      </c>
      <c r="F45" s="22">
        <v>106.0116</v>
      </c>
      <c r="G45" s="78">
        <v>105.21810000000001</v>
      </c>
      <c r="H45" s="78"/>
      <c r="I45" s="78"/>
      <c r="J45" s="99">
        <f t="shared" si="13"/>
        <v>552.1339352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2.2999999999999998</v>
      </c>
      <c r="Q45" s="78">
        <v>7.4</v>
      </c>
      <c r="R45" s="78">
        <v>7.1</v>
      </c>
      <c r="S45" s="99">
        <f t="shared" si="14"/>
        <v>38.400000000000006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680.73218860000009</v>
      </c>
      <c r="C46" s="26">
        <f t="shared" si="15"/>
        <v>694.22887040000001</v>
      </c>
      <c r="D46" s="26">
        <f t="shared" si="15"/>
        <v>702.44759999999997</v>
      </c>
      <c r="E46" s="26">
        <f t="shared" si="15"/>
        <v>216.93399999999997</v>
      </c>
      <c r="F46" s="26">
        <f t="shared" si="15"/>
        <v>738.2446000000001</v>
      </c>
      <c r="G46" s="26">
        <f t="shared" si="15"/>
        <v>732.80700000000013</v>
      </c>
      <c r="H46" s="26">
        <f t="shared" si="15"/>
        <v>0</v>
      </c>
      <c r="I46" s="26">
        <f t="shared" si="15"/>
        <v>0</v>
      </c>
      <c r="J46" s="99">
        <f t="shared" si="13"/>
        <v>3765.3942590000001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15.600000000000001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152.6</v>
      </c>
      <c r="C47" s="29">
        <v>152.42429999999999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152.34026212728082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667</v>
      </c>
      <c r="C48" s="33">
        <v>664</v>
      </c>
      <c r="D48" s="33">
        <v>665</v>
      </c>
      <c r="E48" s="33">
        <v>204</v>
      </c>
      <c r="F48" s="33">
        <v>668</v>
      </c>
      <c r="G48" s="33">
        <v>663</v>
      </c>
      <c r="H48" s="33"/>
      <c r="I48" s="33"/>
      <c r="J48" s="101">
        <f>SUM(B48:I48)</f>
        <v>3531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101.78420000000001</v>
      </c>
      <c r="C49" s="37">
        <f t="shared" si="17"/>
        <v>101.2097352</v>
      </c>
      <c r="D49" s="37">
        <f t="shared" si="17"/>
        <v>105.53549999999998</v>
      </c>
      <c r="E49" s="37">
        <f t="shared" si="17"/>
        <v>32.3748</v>
      </c>
      <c r="F49" s="37">
        <f t="shared" si="17"/>
        <v>106.0116</v>
      </c>
      <c r="G49" s="37">
        <f t="shared" si="17"/>
        <v>105.21810000000001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152.34026212728082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6.9172999999999991</v>
      </c>
      <c r="P49" s="37">
        <f t="shared" si="19"/>
        <v>2.2496999999999998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712.48940000000005</v>
      </c>
      <c r="C50" s="41">
        <f t="shared" si="20"/>
        <v>708.46814640000002</v>
      </c>
      <c r="D50" s="41">
        <f t="shared" si="20"/>
        <v>738.74849999999992</v>
      </c>
      <c r="E50" s="41">
        <f t="shared" si="20"/>
        <v>226.62360000000001</v>
      </c>
      <c r="F50" s="41">
        <f t="shared" si="20"/>
        <v>742.08119999999997</v>
      </c>
      <c r="G50" s="41">
        <f t="shared" si="20"/>
        <v>736.52670000000001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145.79828412936391</v>
      </c>
      <c r="C51" s="46">
        <f t="shared" si="22"/>
        <v>149.36077246127368</v>
      </c>
      <c r="D51" s="46">
        <f t="shared" si="22"/>
        <v>150.90174006444681</v>
      </c>
      <c r="E51" s="46">
        <f t="shared" si="22"/>
        <v>151.91456582633052</v>
      </c>
      <c r="F51" s="46">
        <f t="shared" si="22"/>
        <v>157.87951240376393</v>
      </c>
      <c r="G51" s="46">
        <f t="shared" si="22"/>
        <v>157.89851325145446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131.09243697478993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9</v>
      </c>
      <c r="E58" s="78">
        <v>2.2000000000000002</v>
      </c>
      <c r="F58" s="78">
        <v>9</v>
      </c>
      <c r="G58" s="78">
        <v>8.8000000000000007</v>
      </c>
      <c r="H58" s="21">
        <v>9</v>
      </c>
      <c r="I58" s="78">
        <v>9</v>
      </c>
      <c r="J58" s="78">
        <v>8.8000000000000007</v>
      </c>
      <c r="K58" s="78">
        <v>2.2000000000000002</v>
      </c>
      <c r="L58" s="78">
        <v>8.8000000000000007</v>
      </c>
      <c r="M58" s="78">
        <v>8.6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8.6999999999999993</v>
      </c>
      <c r="S58" s="182">
        <v>8.8000000000000007</v>
      </c>
      <c r="T58" s="24">
        <f t="shared" ref="T58:T65" si="24">SUM(B58:S58)</f>
        <v>140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9</v>
      </c>
      <c r="E59" s="78">
        <v>2.2000000000000002</v>
      </c>
      <c r="F59" s="78">
        <v>9</v>
      </c>
      <c r="G59" s="78">
        <v>8.8000000000000007</v>
      </c>
      <c r="H59" s="21">
        <v>9</v>
      </c>
      <c r="I59" s="78">
        <v>9</v>
      </c>
      <c r="J59" s="78">
        <v>8.8000000000000007</v>
      </c>
      <c r="K59" s="78">
        <v>2.2000000000000002</v>
      </c>
      <c r="L59" s="78">
        <v>8.8000000000000007</v>
      </c>
      <c r="M59" s="78">
        <v>8.6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8.6999999999999993</v>
      </c>
      <c r="S59" s="182">
        <v>8.8000000000000007</v>
      </c>
      <c r="T59" s="24">
        <f t="shared" si="24"/>
        <v>140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8.8000000000000007</v>
      </c>
      <c r="I60" s="78">
        <v>8.6999999999999993</v>
      </c>
      <c r="J60" s="78">
        <v>8.6999999999999993</v>
      </c>
      <c r="K60" s="78">
        <v>2.1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137.99999999999997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78">
        <v>8.8000000000000007</v>
      </c>
      <c r="H62" s="21">
        <v>8.8000000000000007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8.9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61.899999999999991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15.299999999999997</v>
      </c>
      <c r="R65" s="79">
        <f t="shared" si="25"/>
        <v>61.199999999999989</v>
      </c>
      <c r="S65" s="27">
        <f>SUM(S58:S64)</f>
        <v>61.399999999999991</v>
      </c>
      <c r="T65" s="24">
        <f t="shared" si="24"/>
        <v>973.39999999999975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136.06374056471901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8.8215000000000003</v>
      </c>
      <c r="E68" s="82">
        <f t="shared" si="26"/>
        <v>2.2000000000000002</v>
      </c>
      <c r="F68" s="82">
        <f t="shared" si="26"/>
        <v>8.8215000000000003</v>
      </c>
      <c r="G68" s="186">
        <f t="shared" si="26"/>
        <v>8.7650000000000006</v>
      </c>
      <c r="H68" s="36">
        <f t="shared" si="26"/>
        <v>8.8215000000000003</v>
      </c>
      <c r="I68" s="82">
        <f t="shared" si="26"/>
        <v>8.7759999999999998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8.6559999999999988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8.7594999999999992</v>
      </c>
      <c r="S68" s="38">
        <f t="shared" si="26"/>
        <v>8.7650000000000006</v>
      </c>
      <c r="T68" s="306">
        <f>((T65*1000)/T67)/7</f>
        <v>136.06374056471901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136.04395604395603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134.50549450549448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C9FC-9799-41B8-B1BF-9B3B62CF8C5F}">
  <dimension ref="A1:AQ239"/>
  <sheetViews>
    <sheetView view="pageBreakPreview" topLeftCell="A25" zoomScale="30" zoomScaleNormal="30" zoomScaleSheetLayoutView="30" workbookViewId="0">
      <selection activeCell="H20" sqref="H20:S2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2"/>
      <c r="Z3" s="2"/>
      <c r="AA3" s="2"/>
      <c r="AB3" s="2"/>
      <c r="AC3" s="2"/>
      <c r="AD3" s="4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2" t="s">
        <v>1</v>
      </c>
      <c r="B9" s="412"/>
      <c r="C9" s="412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2"/>
      <c r="B10" s="412"/>
      <c r="C10" s="4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2" t="s">
        <v>4</v>
      </c>
      <c r="B11" s="412"/>
      <c r="C11" s="412"/>
      <c r="D11" s="1"/>
      <c r="E11" s="413">
        <v>3</v>
      </c>
      <c r="F11" s="1"/>
      <c r="G11" s="1"/>
      <c r="H11" s="1"/>
      <c r="I11" s="1"/>
      <c r="J11" s="1"/>
      <c r="K11" s="467" t="s">
        <v>139</v>
      </c>
      <c r="L11" s="467"/>
      <c r="M11" s="414"/>
      <c r="N11" s="4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2"/>
      <c r="B12" s="412"/>
      <c r="C12" s="412"/>
      <c r="D12" s="1"/>
      <c r="E12" s="5"/>
      <c r="F12" s="1"/>
      <c r="G12" s="1"/>
      <c r="H12" s="1"/>
      <c r="I12" s="1"/>
      <c r="J12" s="1"/>
      <c r="K12" s="414"/>
      <c r="L12" s="414"/>
      <c r="M12" s="414"/>
      <c r="N12" s="4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1"/>
      <c r="X13" s="1"/>
      <c r="Y13" s="1"/>
    </row>
    <row r="14" spans="1:30" s="3" customFormat="1" ht="27" thickBot="1" x14ac:dyDescent="0.3">
      <c r="A14" s="412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4"/>
      <c r="H15" s="475" t="s">
        <v>51</v>
      </c>
      <c r="I15" s="476"/>
      <c r="J15" s="476"/>
      <c r="K15" s="476"/>
      <c r="L15" s="476"/>
      <c r="M15" s="477"/>
      <c r="N15" s="480" t="s">
        <v>50</v>
      </c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121.73709999999998</v>
      </c>
      <c r="C18" s="78">
        <v>121.74461000000001</v>
      </c>
      <c r="D18" s="22">
        <v>122.54759999999999</v>
      </c>
      <c r="E18" s="22">
        <v>34.041000000000004</v>
      </c>
      <c r="F18" s="22">
        <v>122.55516000000003</v>
      </c>
      <c r="G18" s="22">
        <v>122.71727000000003</v>
      </c>
      <c r="H18" s="21">
        <v>122.06883000000003</v>
      </c>
      <c r="I18" s="22">
        <v>122.06883000000003</v>
      </c>
      <c r="J18" s="22">
        <v>121.74461000000004</v>
      </c>
      <c r="K18" s="119">
        <v>34.043100000000003</v>
      </c>
      <c r="L18" s="22">
        <v>122.71727000000003</v>
      </c>
      <c r="M18" s="22">
        <v>122.71727000000003</v>
      </c>
      <c r="N18" s="21">
        <v>122.71727000000003</v>
      </c>
      <c r="O18" s="78">
        <v>122.71727000000003</v>
      </c>
      <c r="P18" s="22">
        <v>122.39305000000003</v>
      </c>
      <c r="Q18" s="22">
        <v>34.69154000000001</v>
      </c>
      <c r="R18" s="22">
        <v>122.06883000000003</v>
      </c>
      <c r="S18" s="23">
        <v>122.55516000000003</v>
      </c>
      <c r="T18" s="24">
        <f t="shared" ref="T18:T25" si="0">SUM(B18:S18)</f>
        <v>1937.8457700000008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121.73709999999998</v>
      </c>
      <c r="C19" s="78">
        <v>121.74461000000001</v>
      </c>
      <c r="D19" s="22">
        <v>122.54759999999999</v>
      </c>
      <c r="E19" s="22">
        <v>34.041000000000004</v>
      </c>
      <c r="F19" s="22">
        <v>122.55516000000003</v>
      </c>
      <c r="G19" s="22">
        <v>122.71727000000003</v>
      </c>
      <c r="H19" s="21">
        <v>122.06883000000003</v>
      </c>
      <c r="I19" s="22">
        <v>122.06883000000003</v>
      </c>
      <c r="J19" s="22">
        <v>121.74461000000004</v>
      </c>
      <c r="K19" s="119">
        <v>34.043100000000003</v>
      </c>
      <c r="L19" s="22">
        <v>122.71727000000003</v>
      </c>
      <c r="M19" s="22">
        <v>122.71727000000003</v>
      </c>
      <c r="N19" s="21">
        <v>122.71727000000003</v>
      </c>
      <c r="O19" s="78">
        <v>122.71727000000003</v>
      </c>
      <c r="P19" s="22">
        <v>122.39305000000003</v>
      </c>
      <c r="Q19" s="22">
        <v>34.69154000000001</v>
      </c>
      <c r="R19" s="22">
        <v>122.06883000000003</v>
      </c>
      <c r="S19" s="23">
        <v>122.55516000000003</v>
      </c>
      <c r="T19" s="24">
        <f t="shared" si="0"/>
        <v>1937.8457700000008</v>
      </c>
      <c r="V19" s="2"/>
      <c r="W19" s="18"/>
    </row>
    <row r="20" spans="1:30" ht="39.75" customHeight="1" x14ac:dyDescent="0.25">
      <c r="A20" s="156" t="s">
        <v>14</v>
      </c>
      <c r="B20" s="21">
        <v>121.575</v>
      </c>
      <c r="C20" s="78">
        <v>121.09617000000001</v>
      </c>
      <c r="D20" s="22">
        <v>122.54759999999999</v>
      </c>
      <c r="E20" s="22">
        <v>33.878900000000002</v>
      </c>
      <c r="F20" s="22">
        <v>122.55516000000003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1989.7790999999997</v>
      </c>
      <c r="V20" s="2"/>
      <c r="W20" s="18"/>
    </row>
    <row r="21" spans="1:30" ht="39.950000000000003" customHeight="1" x14ac:dyDescent="0.25">
      <c r="A21" s="157" t="s">
        <v>15</v>
      </c>
      <c r="B21" s="21">
        <v>121.575</v>
      </c>
      <c r="C21" s="78">
        <v>121.09617000000001</v>
      </c>
      <c r="D21" s="22">
        <v>122.54759999999999</v>
      </c>
      <c r="E21" s="22">
        <v>33.878900000000002</v>
      </c>
      <c r="F21" s="22">
        <v>122.55516000000003</v>
      </c>
      <c r="G21" s="22">
        <v>122.71727000000003</v>
      </c>
      <c r="H21" s="21">
        <v>121.90672000000004</v>
      </c>
      <c r="I21" s="22">
        <v>121.90672000000004</v>
      </c>
      <c r="J21" s="22">
        <v>121.42039000000003</v>
      </c>
      <c r="K21" s="119">
        <v>33.880990000000011</v>
      </c>
      <c r="L21" s="22">
        <v>122.71727000000003</v>
      </c>
      <c r="M21" s="22">
        <v>122.55516000000003</v>
      </c>
      <c r="N21" s="21">
        <v>122.39305000000003</v>
      </c>
      <c r="O21" s="78">
        <v>122.55516000000003</v>
      </c>
      <c r="P21" s="22">
        <v>122.23094000000003</v>
      </c>
      <c r="Q21" s="22">
        <v>34.529430000000012</v>
      </c>
      <c r="R21" s="22">
        <v>122.06883000000003</v>
      </c>
      <c r="S21" s="23">
        <v>122.39305000000003</v>
      </c>
      <c r="T21" s="24">
        <f t="shared" si="0"/>
        <v>1934.9278100000008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121.575</v>
      </c>
      <c r="C22" s="78">
        <v>121.09617000000001</v>
      </c>
      <c r="D22" s="22">
        <v>122.54759999999999</v>
      </c>
      <c r="E22" s="22">
        <v>33.878900000000002</v>
      </c>
      <c r="F22" s="22">
        <v>122.55516000000003</v>
      </c>
      <c r="G22" s="22">
        <v>122.71727000000003</v>
      </c>
      <c r="H22" s="21">
        <v>121.90672000000004</v>
      </c>
      <c r="I22" s="22">
        <v>121.90672000000004</v>
      </c>
      <c r="J22" s="22">
        <v>121.42039000000003</v>
      </c>
      <c r="K22" s="119">
        <v>33.880990000000011</v>
      </c>
      <c r="L22" s="22">
        <v>122.71727000000003</v>
      </c>
      <c r="M22" s="22">
        <v>122.55516000000003</v>
      </c>
      <c r="N22" s="21">
        <v>122.39305000000003</v>
      </c>
      <c r="O22" s="78">
        <v>122.55516000000003</v>
      </c>
      <c r="P22" s="22">
        <v>122.23094000000003</v>
      </c>
      <c r="Q22" s="22">
        <v>34.529430000000012</v>
      </c>
      <c r="R22" s="22">
        <v>122.06883000000003</v>
      </c>
      <c r="S22" s="23">
        <v>122.39305000000003</v>
      </c>
      <c r="T22" s="24">
        <f t="shared" si="0"/>
        <v>1934.9278100000008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121.575</v>
      </c>
      <c r="C23" s="78">
        <v>121.09617000000001</v>
      </c>
      <c r="D23" s="22">
        <v>122.54759999999999</v>
      </c>
      <c r="E23" s="22">
        <v>33.878900000000002</v>
      </c>
      <c r="F23" s="22">
        <v>122.55516000000003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1989.7790999999997</v>
      </c>
      <c r="V23" s="2"/>
      <c r="W23" s="18"/>
    </row>
    <row r="24" spans="1:30" ht="39.950000000000003" customHeight="1" x14ac:dyDescent="0.25">
      <c r="A24" s="156" t="s">
        <v>18</v>
      </c>
      <c r="B24" s="21">
        <v>121.575</v>
      </c>
      <c r="C24" s="78">
        <v>121.09617000000001</v>
      </c>
      <c r="D24" s="22">
        <v>122.54759999999999</v>
      </c>
      <c r="E24" s="22">
        <v>33.878900000000002</v>
      </c>
      <c r="F24" s="22">
        <v>122.55516000000003</v>
      </c>
      <c r="G24" s="22">
        <v>122.71727000000003</v>
      </c>
      <c r="H24" s="21">
        <v>121.90672000000004</v>
      </c>
      <c r="I24" s="22">
        <v>121.90672000000004</v>
      </c>
      <c r="J24" s="22">
        <v>121.42039000000003</v>
      </c>
      <c r="K24" s="119">
        <v>33.880990000000011</v>
      </c>
      <c r="L24" s="22">
        <v>122.71727000000003</v>
      </c>
      <c r="M24" s="22">
        <v>122.55516000000003</v>
      </c>
      <c r="N24" s="21">
        <v>122.39305000000003</v>
      </c>
      <c r="O24" s="78">
        <v>122.55516000000003</v>
      </c>
      <c r="P24" s="22">
        <v>122.23094000000003</v>
      </c>
      <c r="Q24" s="22">
        <v>34.529430000000012</v>
      </c>
      <c r="R24" s="22">
        <v>122.06883000000003</v>
      </c>
      <c r="S24" s="23">
        <v>122.39305000000003</v>
      </c>
      <c r="T24" s="24">
        <f t="shared" si="0"/>
        <v>1934.9278100000008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851.34920000000011</v>
      </c>
      <c r="C25" s="26">
        <f t="shared" si="1"/>
        <v>848.97007000000008</v>
      </c>
      <c r="D25" s="26">
        <f t="shared" si="1"/>
        <v>857.83319999999992</v>
      </c>
      <c r="E25" s="26">
        <f>SUM(E18:E24)</f>
        <v>237.47649999999999</v>
      </c>
      <c r="F25" s="26">
        <f t="shared" ref="F25:L25" si="2">SUM(F18:F24)</f>
        <v>857.88612000000012</v>
      </c>
      <c r="G25" s="26">
        <f t="shared" si="2"/>
        <v>859.02089000000012</v>
      </c>
      <c r="H25" s="25">
        <f t="shared" si="2"/>
        <v>864.03382000000022</v>
      </c>
      <c r="I25" s="26">
        <f t="shared" si="2"/>
        <v>864.03382000000022</v>
      </c>
      <c r="J25" s="26">
        <f>SUM(J18:J24)</f>
        <v>860.91239000000007</v>
      </c>
      <c r="K25" s="120">
        <f t="shared" ref="K25" si="3">SUM(K18:K24)</f>
        <v>240.37117000000006</v>
      </c>
      <c r="L25" s="26">
        <f t="shared" si="2"/>
        <v>869.45235000000014</v>
      </c>
      <c r="M25" s="26">
        <f>SUM(M18:M24)</f>
        <v>868.62802000000011</v>
      </c>
      <c r="N25" s="25">
        <f t="shared" ref="N25:P25" si="4">SUM(N18:N24)</f>
        <v>867.80369000000019</v>
      </c>
      <c r="O25" s="26">
        <f t="shared" si="4"/>
        <v>868.62802000000011</v>
      </c>
      <c r="P25" s="26">
        <f t="shared" si="4"/>
        <v>866.33092000000022</v>
      </c>
      <c r="Q25" s="26">
        <f>SUM(Q18:Q24)</f>
        <v>244.96537000000009</v>
      </c>
      <c r="R25" s="26">
        <f t="shared" ref="R25:S25" si="5">SUM(R18:R24)</f>
        <v>864.85815000000014</v>
      </c>
      <c r="S25" s="27">
        <f t="shared" si="5"/>
        <v>867.47947000000011</v>
      </c>
      <c r="T25" s="24">
        <f t="shared" si="0"/>
        <v>13660.033170000002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163.49139661528153</v>
      </c>
    </row>
    <row r="27" spans="1:30" s="2" customFormat="1" ht="33" customHeight="1" x14ac:dyDescent="0.25">
      <c r="A27" s="159" t="s">
        <v>20</v>
      </c>
      <c r="B27" s="32">
        <v>750</v>
      </c>
      <c r="C27" s="81">
        <v>747</v>
      </c>
      <c r="D27" s="33">
        <v>756</v>
      </c>
      <c r="E27" s="33">
        <v>209</v>
      </c>
      <c r="F27" s="33">
        <v>756</v>
      </c>
      <c r="G27" s="33">
        <v>757</v>
      </c>
      <c r="H27" s="32">
        <v>752</v>
      </c>
      <c r="I27" s="33">
        <v>752</v>
      </c>
      <c r="J27" s="33">
        <v>749</v>
      </c>
      <c r="K27" s="122">
        <v>209</v>
      </c>
      <c r="L27" s="33">
        <v>757</v>
      </c>
      <c r="M27" s="33">
        <v>756</v>
      </c>
      <c r="N27" s="32">
        <v>755</v>
      </c>
      <c r="O27" s="33">
        <v>756</v>
      </c>
      <c r="P27" s="33">
        <v>754</v>
      </c>
      <c r="Q27" s="33">
        <v>213</v>
      </c>
      <c r="R27" s="33">
        <v>753</v>
      </c>
      <c r="S27" s="34">
        <v>755</v>
      </c>
      <c r="T27" s="35">
        <f>SUM(B27:S27)</f>
        <v>11936</v>
      </c>
      <c r="U27" s="2">
        <f>((T25*1000)/T27)/7</f>
        <v>163.49139661528153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121.575</v>
      </c>
      <c r="C28" s="37">
        <f t="shared" si="6"/>
        <v>121.09617000000001</v>
      </c>
      <c r="D28" s="37">
        <f t="shared" si="6"/>
        <v>122.54759999999999</v>
      </c>
      <c r="E28" s="37">
        <f t="shared" si="6"/>
        <v>33.878900000000002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121.90672000000004</v>
      </c>
      <c r="I28" s="37">
        <f t="shared" si="6"/>
        <v>121.90672000000004</v>
      </c>
      <c r="J28" s="37">
        <f t="shared" si="6"/>
        <v>121.42039000000003</v>
      </c>
      <c r="K28" s="123">
        <f t="shared" si="6"/>
        <v>33.880990000000011</v>
      </c>
      <c r="L28" s="37">
        <f t="shared" si="6"/>
        <v>122.71727000000003</v>
      </c>
      <c r="M28" s="37">
        <f t="shared" si="6"/>
        <v>122.55516000000003</v>
      </c>
      <c r="N28" s="36">
        <f t="shared" si="6"/>
        <v>122.39305000000003</v>
      </c>
      <c r="O28" s="37">
        <f t="shared" si="6"/>
        <v>122.55516000000003</v>
      </c>
      <c r="P28" s="37">
        <f t="shared" si="6"/>
        <v>122.23094000000003</v>
      </c>
      <c r="Q28" s="37">
        <f t="shared" si="6"/>
        <v>34.529430000000012</v>
      </c>
      <c r="R28" s="37">
        <f t="shared" si="6"/>
        <v>122.06883000000003</v>
      </c>
      <c r="S28" s="38">
        <f t="shared" si="6"/>
        <v>122.39305000000003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851.02499999999998</v>
      </c>
      <c r="C29" s="41">
        <f t="shared" si="7"/>
        <v>847.67319000000009</v>
      </c>
      <c r="D29" s="41">
        <f t="shared" si="7"/>
        <v>857.83319999999992</v>
      </c>
      <c r="E29" s="41">
        <f>((E27*E26)*7)/1000</f>
        <v>237.15230000000003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853.34704000000022</v>
      </c>
      <c r="I29" s="41">
        <f t="shared" si="8"/>
        <v>853.34704000000022</v>
      </c>
      <c r="J29" s="41">
        <f t="shared" si="8"/>
        <v>849.94273000000021</v>
      </c>
      <c r="K29" s="124">
        <f t="shared" si="8"/>
        <v>237.16693000000006</v>
      </c>
      <c r="L29" s="41">
        <f t="shared" si="8"/>
        <v>859.02089000000024</v>
      </c>
      <c r="M29" s="41">
        <f t="shared" si="8"/>
        <v>857.88612000000023</v>
      </c>
      <c r="N29" s="40">
        <f t="shared" si="8"/>
        <v>856.75135000000023</v>
      </c>
      <c r="O29" s="41">
        <f t="shared" si="8"/>
        <v>857.88612000000023</v>
      </c>
      <c r="P29" s="41">
        <f t="shared" si="8"/>
        <v>855.61658000000023</v>
      </c>
      <c r="Q29" s="42">
        <f t="shared" si="8"/>
        <v>241.70601000000008</v>
      </c>
      <c r="R29" s="42">
        <f t="shared" si="8"/>
        <v>854.48181000000022</v>
      </c>
      <c r="S29" s="43">
        <f t="shared" si="8"/>
        <v>856.75135000000023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162.16175238095241</v>
      </c>
      <c r="C30" s="46">
        <f t="shared" si="9"/>
        <v>162.35801682922167</v>
      </c>
      <c r="D30" s="46">
        <f t="shared" si="9"/>
        <v>162.09999999999997</v>
      </c>
      <c r="E30" s="46">
        <f>+(E25/E27)/7*1000</f>
        <v>162.32159945317841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164.14016337386022</v>
      </c>
      <c r="I30" s="46">
        <f t="shared" si="10"/>
        <v>164.14016337386022</v>
      </c>
      <c r="J30" s="46">
        <f>+(J25/J27)/7*1000</f>
        <v>164.20224871256917</v>
      </c>
      <c r="K30" s="125">
        <f t="shared" ref="K30" si="11">+(K25/K27)/7*1000</f>
        <v>164.30018455228983</v>
      </c>
      <c r="L30" s="46">
        <f t="shared" si="10"/>
        <v>164.07857142857145</v>
      </c>
      <c r="M30" s="46">
        <f>+(M25/M27)/7*1000</f>
        <v>164.1398374905518</v>
      </c>
      <c r="N30" s="45">
        <f t="shared" ref="N30:S30" si="12">+(N25/N27)/7*1000</f>
        <v>164.20126584673608</v>
      </c>
      <c r="O30" s="46">
        <f t="shared" si="12"/>
        <v>164.1398374905518</v>
      </c>
      <c r="P30" s="46">
        <f t="shared" si="12"/>
        <v>164.14000000000004</v>
      </c>
      <c r="Q30" s="46">
        <f t="shared" si="12"/>
        <v>164.29602280348769</v>
      </c>
      <c r="R30" s="46">
        <f t="shared" si="12"/>
        <v>164.07857142857145</v>
      </c>
      <c r="S30" s="47">
        <f t="shared" si="12"/>
        <v>164.13991863765375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101.78420000000001</v>
      </c>
      <c r="C39" s="78">
        <v>101.2097352</v>
      </c>
      <c r="D39" s="78">
        <v>105.53549999999998</v>
      </c>
      <c r="E39" s="78">
        <v>32.3748</v>
      </c>
      <c r="F39" s="78">
        <v>106.0116</v>
      </c>
      <c r="G39" s="78">
        <v>105.21810000000001</v>
      </c>
      <c r="H39" s="78"/>
      <c r="I39" s="78"/>
      <c r="J39" s="99">
        <f t="shared" ref="J39:J46" si="13">SUM(B39:I39)</f>
        <v>552.1339352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38.400000000000006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105.21810000000001</v>
      </c>
      <c r="C40" s="78">
        <v>103.94849999999998</v>
      </c>
      <c r="D40" s="78">
        <v>104.42459999999998</v>
      </c>
      <c r="E40" s="78">
        <v>32.057399999999994</v>
      </c>
      <c r="F40" s="78">
        <v>105.37679999999999</v>
      </c>
      <c r="G40" s="78">
        <v>104.74199999999998</v>
      </c>
      <c r="H40" s="78"/>
      <c r="I40" s="78"/>
      <c r="J40" s="99">
        <f t="shared" si="13"/>
        <v>555.76739999999995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2.2999999999999998</v>
      </c>
      <c r="Q40" s="78">
        <v>7.4</v>
      </c>
      <c r="R40" s="78">
        <v>7.1</v>
      </c>
      <c r="S40" s="99">
        <f t="shared" si="14"/>
        <v>38.400000000000006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105.21810000000001</v>
      </c>
      <c r="C41" s="78">
        <v>103.94849999999998</v>
      </c>
      <c r="D41" s="78">
        <v>104.42459999999998</v>
      </c>
      <c r="E41" s="78">
        <v>32.057399999999994</v>
      </c>
      <c r="F41" s="78">
        <v>105.37679999999999</v>
      </c>
      <c r="G41" s="78">
        <v>104.74199999999998</v>
      </c>
      <c r="H41" s="22"/>
      <c r="I41" s="22"/>
      <c r="J41" s="99">
        <f t="shared" si="13"/>
        <v>555.76739999999995</v>
      </c>
      <c r="K41" s="2"/>
      <c r="L41" s="89" t="s">
        <v>14</v>
      </c>
      <c r="M41" s="78">
        <v>7.3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105.21810000000001</v>
      </c>
      <c r="C42" s="78">
        <v>103.94849999999998</v>
      </c>
      <c r="D42" s="78">
        <v>104.42459999999998</v>
      </c>
      <c r="E42" s="78">
        <v>32.057399999999994</v>
      </c>
      <c r="F42" s="78">
        <v>105.37679999999999</v>
      </c>
      <c r="G42" s="78">
        <v>104.74199999999998</v>
      </c>
      <c r="H42" s="22"/>
      <c r="I42" s="22"/>
      <c r="J42" s="99">
        <f t="shared" si="13"/>
        <v>555.76739999999995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105.21810000000001</v>
      </c>
      <c r="C43" s="78">
        <v>103.94849999999998</v>
      </c>
      <c r="D43" s="78">
        <v>104.42459999999998</v>
      </c>
      <c r="E43" s="78">
        <v>32.057399999999994</v>
      </c>
      <c r="F43" s="78">
        <v>105.37679999999999</v>
      </c>
      <c r="G43" s="78">
        <v>104.74199999999998</v>
      </c>
      <c r="H43" s="22"/>
      <c r="I43" s="22"/>
      <c r="J43" s="99">
        <f t="shared" si="13"/>
        <v>555.76739999999995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2.2000000000000002</v>
      </c>
      <c r="Q43" s="78">
        <v>7.3</v>
      </c>
      <c r="R43" s="78">
        <v>7.1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105.21810000000001</v>
      </c>
      <c r="C44" s="78">
        <v>103.94849999999998</v>
      </c>
      <c r="D44" s="78">
        <v>104.42459999999998</v>
      </c>
      <c r="E44" s="78">
        <v>32.057399999999994</v>
      </c>
      <c r="F44" s="78">
        <v>105.37679999999999</v>
      </c>
      <c r="G44" s="78">
        <v>104.74199999999998</v>
      </c>
      <c r="H44" s="78"/>
      <c r="I44" s="78"/>
      <c r="J44" s="99">
        <f t="shared" si="13"/>
        <v>555.76739999999995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2.2000000000000002</v>
      </c>
      <c r="Q44" s="78">
        <v>7.3</v>
      </c>
      <c r="R44" s="78">
        <v>7.1</v>
      </c>
      <c r="S44" s="99">
        <f t="shared" si="14"/>
        <v>38.299999999999997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105.21810000000001</v>
      </c>
      <c r="C45" s="78">
        <v>103.94849999999998</v>
      </c>
      <c r="D45" s="78">
        <v>104.42459999999998</v>
      </c>
      <c r="E45" s="78">
        <v>32.057399999999994</v>
      </c>
      <c r="F45" s="78">
        <v>105.37679999999999</v>
      </c>
      <c r="G45" s="78">
        <v>104.74199999999998</v>
      </c>
      <c r="H45" s="78"/>
      <c r="I45" s="78"/>
      <c r="J45" s="99">
        <f t="shared" si="13"/>
        <v>555.76739999999995</v>
      </c>
      <c r="K45" s="2"/>
      <c r="L45" s="89" t="s">
        <v>18</v>
      </c>
      <c r="M45" s="78">
        <v>7.4</v>
      </c>
      <c r="N45" s="78">
        <v>7.3</v>
      </c>
      <c r="O45" s="78">
        <v>7</v>
      </c>
      <c r="P45" s="78">
        <v>2.2999999999999998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733.09280000000012</v>
      </c>
      <c r="C46" s="26">
        <f t="shared" si="15"/>
        <v>724.90073519999987</v>
      </c>
      <c r="D46" s="26">
        <f t="shared" si="15"/>
        <v>732.08309999999983</v>
      </c>
      <c r="E46" s="26">
        <f t="shared" si="15"/>
        <v>224.7192</v>
      </c>
      <c r="F46" s="26">
        <f t="shared" si="15"/>
        <v>738.27239999999995</v>
      </c>
      <c r="G46" s="26">
        <f t="shared" si="15"/>
        <v>733.67009999999982</v>
      </c>
      <c r="H46" s="26">
        <f t="shared" si="15"/>
        <v>0</v>
      </c>
      <c r="I46" s="26">
        <f t="shared" si="15"/>
        <v>0</v>
      </c>
      <c r="J46" s="99">
        <f t="shared" si="13"/>
        <v>3886.7383351999997</v>
      </c>
      <c r="L46" s="76" t="s">
        <v>10</v>
      </c>
      <c r="M46" s="79">
        <f t="shared" ref="M46:R46" si="16">SUM(M39:M45)</f>
        <v>51.699999999999996</v>
      </c>
      <c r="N46" s="26">
        <f t="shared" si="16"/>
        <v>50.599999999999994</v>
      </c>
      <c r="O46" s="26">
        <f t="shared" si="16"/>
        <v>48.8</v>
      </c>
      <c r="P46" s="26">
        <f t="shared" si="16"/>
        <v>15.7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158.55178001142204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663</v>
      </c>
      <c r="C48" s="33">
        <v>655</v>
      </c>
      <c r="D48" s="33">
        <v>658</v>
      </c>
      <c r="E48" s="33">
        <v>202</v>
      </c>
      <c r="F48" s="33">
        <v>664</v>
      </c>
      <c r="G48" s="33">
        <v>660</v>
      </c>
      <c r="H48" s="33"/>
      <c r="I48" s="33"/>
      <c r="J48" s="101">
        <f>SUM(B48:I48)</f>
        <v>3502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105.21810000000001</v>
      </c>
      <c r="C49" s="37">
        <f t="shared" si="17"/>
        <v>103.94849999999998</v>
      </c>
      <c r="D49" s="37">
        <f t="shared" si="17"/>
        <v>104.42459999999998</v>
      </c>
      <c r="E49" s="37">
        <f t="shared" si="17"/>
        <v>32.057399999999994</v>
      </c>
      <c r="F49" s="37">
        <f t="shared" si="17"/>
        <v>105.37679999999999</v>
      </c>
      <c r="G49" s="37">
        <f t="shared" si="17"/>
        <v>104.74199999999998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158.55178001142204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7.2454999999999981</v>
      </c>
      <c r="O49" s="37">
        <f t="shared" si="19"/>
        <v>6.9572999999999992</v>
      </c>
      <c r="P49" s="37">
        <f t="shared" si="19"/>
        <v>2.2097000000000002</v>
      </c>
      <c r="Q49" s="37">
        <f t="shared" si="19"/>
        <v>7.3103999999999996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736.52670000000001</v>
      </c>
      <c r="C50" s="41">
        <f t="shared" si="20"/>
        <v>727.63949999999988</v>
      </c>
      <c r="D50" s="41">
        <f t="shared" si="20"/>
        <v>730.97219999999993</v>
      </c>
      <c r="E50" s="41">
        <f t="shared" si="20"/>
        <v>224.40179999999998</v>
      </c>
      <c r="F50" s="41">
        <f t="shared" si="20"/>
        <v>737.63759999999991</v>
      </c>
      <c r="G50" s="41">
        <f t="shared" si="20"/>
        <v>733.19399999999985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157.96009480715364</v>
      </c>
      <c r="C51" s="46">
        <f t="shared" si="22"/>
        <v>158.10266852780802</v>
      </c>
      <c r="D51" s="46">
        <f t="shared" si="22"/>
        <v>158.94118541033433</v>
      </c>
      <c r="E51" s="46">
        <f t="shared" si="22"/>
        <v>158.92446958981611</v>
      </c>
      <c r="F51" s="46">
        <f t="shared" si="22"/>
        <v>158.83657487091222</v>
      </c>
      <c r="G51" s="46">
        <f t="shared" si="22"/>
        <v>158.80305194805192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131.88775510204081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131.9327731092437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8.9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8.9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</v>
      </c>
      <c r="I60" s="78">
        <v>8.8000000000000007</v>
      </c>
      <c r="J60" s="78">
        <v>8.6999999999999993</v>
      </c>
      <c r="K60" s="78">
        <v>2.1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138.20000000000002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8.6999999999999993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8.6999999999999993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139.60000000000002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61.100000000000009</v>
      </c>
      <c r="I65" s="79">
        <f t="shared" si="25"/>
        <v>61.9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</v>
      </c>
      <c r="M65" s="183">
        <f t="shared" si="25"/>
        <v>60.5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15.299999999999997</v>
      </c>
      <c r="R65" s="79">
        <f t="shared" si="25"/>
        <v>61.2</v>
      </c>
      <c r="S65" s="27">
        <f>SUM(S58:S64)</f>
        <v>61.399999999999991</v>
      </c>
      <c r="T65" s="24">
        <f t="shared" si="24"/>
        <v>972.39999999999986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136.05708688960399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8.9525000000000006</v>
      </c>
      <c r="C68" s="82">
        <f t="shared" si="26"/>
        <v>8.9525000000000006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8.6704000000000008</v>
      </c>
      <c r="I68" s="82">
        <f t="shared" si="26"/>
        <v>8.8559999999999999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8.7139999999999986</v>
      </c>
      <c r="M68" s="186">
        <f t="shared" si="26"/>
        <v>8.6159999999999997</v>
      </c>
      <c r="N68" s="36">
        <f t="shared" si="26"/>
        <v>8.9525000000000006</v>
      </c>
      <c r="O68" s="82">
        <f t="shared" si="26"/>
        <v>8.9525000000000006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6">
        <f>((T65*1000)/T67)/7</f>
        <v>136.05708688960402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136.38392857142858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134.06593406593407</v>
      </c>
      <c r="M70" s="188">
        <f t="shared" si="28"/>
        <v>135.04464285714286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872B-A756-4CB3-B553-1C122CA223F2}">
  <dimension ref="A1:AQ239"/>
  <sheetViews>
    <sheetView view="pageBreakPreview" topLeftCell="A34" zoomScale="30" zoomScaleNormal="30" zoomScaleSheetLayoutView="30" workbookViewId="0">
      <selection activeCell="B40" sqref="B40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8"/>
      <c r="X3" s="418"/>
      <c r="Y3" s="2"/>
      <c r="Z3" s="2"/>
      <c r="AA3" s="2"/>
      <c r="AB3" s="2"/>
      <c r="AC3" s="2"/>
      <c r="AD3" s="41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8" t="s">
        <v>1</v>
      </c>
      <c r="B9" s="418"/>
      <c r="C9" s="418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8"/>
      <c r="B10" s="418"/>
      <c r="C10" s="4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8" t="s">
        <v>4</v>
      </c>
      <c r="B11" s="418"/>
      <c r="C11" s="418"/>
      <c r="D11" s="1"/>
      <c r="E11" s="416">
        <v>3</v>
      </c>
      <c r="F11" s="1"/>
      <c r="G11" s="1"/>
      <c r="H11" s="1"/>
      <c r="I11" s="1"/>
      <c r="J11" s="1"/>
      <c r="K11" s="467" t="s">
        <v>140</v>
      </c>
      <c r="L11" s="467"/>
      <c r="M11" s="417"/>
      <c r="N11" s="41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8"/>
      <c r="B12" s="418"/>
      <c r="C12" s="418"/>
      <c r="D12" s="1"/>
      <c r="E12" s="5"/>
      <c r="F12" s="1"/>
      <c r="G12" s="1"/>
      <c r="H12" s="1"/>
      <c r="I12" s="1"/>
      <c r="J12" s="1"/>
      <c r="K12" s="417"/>
      <c r="L12" s="417"/>
      <c r="M12" s="417"/>
      <c r="N12" s="41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8"/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7"/>
      <c r="M13" s="417"/>
      <c r="N13" s="417"/>
      <c r="O13" s="417"/>
      <c r="P13" s="417"/>
      <c r="Q13" s="417"/>
      <c r="R13" s="417"/>
      <c r="S13" s="417"/>
      <c r="T13" s="417"/>
      <c r="U13" s="417"/>
      <c r="V13" s="417"/>
      <c r="W13" s="1"/>
      <c r="X13" s="1"/>
      <c r="Y13" s="1"/>
    </row>
    <row r="14" spans="1:30" s="3" customFormat="1" ht="27" thickBot="1" x14ac:dyDescent="0.3">
      <c r="A14" s="418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4"/>
      <c r="H15" s="475" t="s">
        <v>51</v>
      </c>
      <c r="I15" s="476"/>
      <c r="J15" s="476"/>
      <c r="K15" s="476"/>
      <c r="L15" s="476"/>
      <c r="M15" s="477"/>
      <c r="N15" s="480" t="s">
        <v>50</v>
      </c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121.575</v>
      </c>
      <c r="C18" s="78">
        <v>121.09617000000001</v>
      </c>
      <c r="D18" s="22">
        <v>122.54759999999999</v>
      </c>
      <c r="E18" s="22">
        <v>33.878900000000002</v>
      </c>
      <c r="F18" s="22">
        <v>122.55516000000003</v>
      </c>
      <c r="G18" s="22">
        <v>122.71727000000003</v>
      </c>
      <c r="H18" s="21">
        <v>121.90672000000004</v>
      </c>
      <c r="I18" s="22">
        <v>121.90672000000004</v>
      </c>
      <c r="J18" s="22">
        <v>121.42039000000003</v>
      </c>
      <c r="K18" s="119">
        <v>33.880990000000011</v>
      </c>
      <c r="L18" s="22">
        <v>122.71727000000003</v>
      </c>
      <c r="M18" s="22">
        <v>122.55516000000003</v>
      </c>
      <c r="N18" s="21">
        <v>122.39305000000003</v>
      </c>
      <c r="O18" s="78">
        <v>122.55516000000003</v>
      </c>
      <c r="P18" s="22">
        <v>122.23094000000003</v>
      </c>
      <c r="Q18" s="22">
        <v>34.529430000000012</v>
      </c>
      <c r="R18" s="22">
        <v>122.06883000000003</v>
      </c>
      <c r="S18" s="23">
        <v>122.39305000000003</v>
      </c>
      <c r="T18" s="24">
        <f t="shared" ref="T18:T25" si="0">SUM(B18:S18)</f>
        <v>1934.9278100000008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121.575</v>
      </c>
      <c r="C19" s="78">
        <v>121.09617000000001</v>
      </c>
      <c r="D19" s="22">
        <v>122.54759999999999</v>
      </c>
      <c r="E19" s="22">
        <v>33.878900000000002</v>
      </c>
      <c r="F19" s="22">
        <v>122.55516000000003</v>
      </c>
      <c r="G19" s="22">
        <v>122.71727000000003</v>
      </c>
      <c r="H19" s="21">
        <v>121.90672000000004</v>
      </c>
      <c r="I19" s="22">
        <v>121.90672000000004</v>
      </c>
      <c r="J19" s="22">
        <v>121.42039000000003</v>
      </c>
      <c r="K19" s="119">
        <v>33.880990000000011</v>
      </c>
      <c r="L19" s="22">
        <v>122.71727000000003</v>
      </c>
      <c r="M19" s="22">
        <v>122.55516000000003</v>
      </c>
      <c r="N19" s="21">
        <v>122.39305000000003</v>
      </c>
      <c r="O19" s="78">
        <v>122.55516000000003</v>
      </c>
      <c r="P19" s="22">
        <v>122.23094000000003</v>
      </c>
      <c r="Q19" s="22">
        <v>34.529430000000012</v>
      </c>
      <c r="R19" s="22">
        <v>122.06883000000003</v>
      </c>
      <c r="S19" s="23">
        <v>122.39305000000003</v>
      </c>
      <c r="T19" s="24">
        <f t="shared" si="0"/>
        <v>1934.9278100000008</v>
      </c>
      <c r="V19" s="2"/>
      <c r="W19" s="18"/>
    </row>
    <row r="20" spans="1:30" ht="39.75" customHeight="1" x14ac:dyDescent="0.25">
      <c r="A20" s="156" t="s">
        <v>14</v>
      </c>
      <c r="B20" s="21">
        <v>121.41289999999999</v>
      </c>
      <c r="C20" s="78">
        <v>120.93406000000002</v>
      </c>
      <c r="D20" s="22">
        <v>122.54759999999999</v>
      </c>
      <c r="E20" s="22">
        <v>33.716799999999999</v>
      </c>
      <c r="F20" s="22">
        <v>122.39305000000003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1989.1306799999998</v>
      </c>
      <c r="V20" s="2"/>
      <c r="W20" s="18"/>
    </row>
    <row r="21" spans="1:30" ht="39.950000000000003" customHeight="1" x14ac:dyDescent="0.25">
      <c r="A21" s="157" t="s">
        <v>15</v>
      </c>
      <c r="B21" s="21">
        <v>121.41289999999999</v>
      </c>
      <c r="C21" s="78">
        <v>120.93406000000002</v>
      </c>
      <c r="D21" s="22">
        <v>122.54759999999999</v>
      </c>
      <c r="E21" s="22">
        <v>33.716799999999999</v>
      </c>
      <c r="F21" s="22">
        <v>122.39305000000003</v>
      </c>
      <c r="G21" s="22">
        <v>122.71727000000003</v>
      </c>
      <c r="H21" s="21">
        <v>121.25828000000003</v>
      </c>
      <c r="I21" s="22">
        <v>121.42039000000003</v>
      </c>
      <c r="J21" s="22">
        <v>121.42039000000003</v>
      </c>
      <c r="K21" s="119">
        <v>32.908330000000007</v>
      </c>
      <c r="L21" s="22">
        <v>122.71727000000003</v>
      </c>
      <c r="M21" s="22">
        <v>122.39305000000003</v>
      </c>
      <c r="N21" s="21">
        <v>122.39305000000003</v>
      </c>
      <c r="O21" s="78">
        <v>122.39305000000003</v>
      </c>
      <c r="P21" s="22">
        <v>122.23094000000003</v>
      </c>
      <c r="Q21" s="22">
        <v>34.043100000000003</v>
      </c>
      <c r="R21" s="22">
        <v>121.90672000000004</v>
      </c>
      <c r="S21" s="23">
        <v>122.06883000000003</v>
      </c>
      <c r="T21" s="24">
        <f t="shared" si="0"/>
        <v>1930.8750800000007</v>
      </c>
      <c r="V21" s="2"/>
      <c r="W21" s="18"/>
    </row>
    <row r="22" spans="1:30" ht="39.950000000000003" customHeight="1" x14ac:dyDescent="0.25">
      <c r="A22" s="156" t="s">
        <v>16</v>
      </c>
      <c r="B22" s="21">
        <v>121.41289999999999</v>
      </c>
      <c r="C22" s="78">
        <v>120.93406000000002</v>
      </c>
      <c r="D22" s="22">
        <v>122.54759999999999</v>
      </c>
      <c r="E22" s="22">
        <v>33.716799999999999</v>
      </c>
      <c r="F22" s="22">
        <v>122.39305000000003</v>
      </c>
      <c r="G22" s="22">
        <v>122.71727000000003</v>
      </c>
      <c r="H22" s="21">
        <v>121.25828000000003</v>
      </c>
      <c r="I22" s="22">
        <v>121.42039000000003</v>
      </c>
      <c r="J22" s="22">
        <v>121.42039000000003</v>
      </c>
      <c r="K22" s="119">
        <v>32.908330000000007</v>
      </c>
      <c r="L22" s="22">
        <v>122.71727000000003</v>
      </c>
      <c r="M22" s="22">
        <v>122.39305000000003</v>
      </c>
      <c r="N22" s="21">
        <v>122.39305000000003</v>
      </c>
      <c r="O22" s="78">
        <v>122.39305000000003</v>
      </c>
      <c r="P22" s="22">
        <v>122.23094000000003</v>
      </c>
      <c r="Q22" s="22">
        <v>34.043100000000003</v>
      </c>
      <c r="R22" s="22">
        <v>121.90672000000004</v>
      </c>
      <c r="S22" s="23">
        <v>122.06883000000003</v>
      </c>
      <c r="T22" s="24">
        <f t="shared" si="0"/>
        <v>1930.8750800000007</v>
      </c>
      <c r="V22" s="2"/>
      <c r="W22" s="18"/>
    </row>
    <row r="23" spans="1:30" ht="39.950000000000003" customHeight="1" x14ac:dyDescent="0.25">
      <c r="A23" s="157" t="s">
        <v>17</v>
      </c>
      <c r="B23" s="21">
        <v>121.41289999999999</v>
      </c>
      <c r="C23" s="78">
        <v>120.93406000000002</v>
      </c>
      <c r="D23" s="22">
        <v>122.54759999999999</v>
      </c>
      <c r="E23" s="22">
        <v>33.716799999999999</v>
      </c>
      <c r="F23" s="22">
        <v>122.39305000000003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1989.1306799999998</v>
      </c>
      <c r="V23" s="2"/>
      <c r="W23" s="18"/>
    </row>
    <row r="24" spans="1:30" ht="39.950000000000003" customHeight="1" x14ac:dyDescent="0.25">
      <c r="A24" s="156" t="s">
        <v>18</v>
      </c>
      <c r="B24" s="21">
        <v>121.41289999999999</v>
      </c>
      <c r="C24" s="78">
        <v>120.93406000000002</v>
      </c>
      <c r="D24" s="22">
        <v>122.54759999999999</v>
      </c>
      <c r="E24" s="22">
        <v>33.716799999999999</v>
      </c>
      <c r="F24" s="22">
        <v>122.39305000000003</v>
      </c>
      <c r="G24" s="22">
        <v>122.71727000000003</v>
      </c>
      <c r="H24" s="21">
        <v>121.25828000000003</v>
      </c>
      <c r="I24" s="22">
        <v>121.42039000000003</v>
      </c>
      <c r="J24" s="22">
        <v>121.42039000000003</v>
      </c>
      <c r="K24" s="119">
        <v>32.908330000000007</v>
      </c>
      <c r="L24" s="22">
        <v>122.71727000000003</v>
      </c>
      <c r="M24" s="22">
        <v>122.39305000000003</v>
      </c>
      <c r="N24" s="21">
        <v>122.39305000000003</v>
      </c>
      <c r="O24" s="78">
        <v>122.39305000000003</v>
      </c>
      <c r="P24" s="22">
        <v>122.23094000000003</v>
      </c>
      <c r="Q24" s="22">
        <v>34.043100000000003</v>
      </c>
      <c r="R24" s="22">
        <v>121.90672000000004</v>
      </c>
      <c r="S24" s="23">
        <v>122.06883000000003</v>
      </c>
      <c r="T24" s="24">
        <f t="shared" si="0"/>
        <v>1930.8750800000007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850.21450000000004</v>
      </c>
      <c r="C25" s="26">
        <f t="shared" si="1"/>
        <v>846.86264000000017</v>
      </c>
      <c r="D25" s="26">
        <f t="shared" si="1"/>
        <v>857.83319999999992</v>
      </c>
      <c r="E25" s="26">
        <f>SUM(E18:E24)</f>
        <v>236.34180000000003</v>
      </c>
      <c r="F25" s="26">
        <f t="shared" ref="F25:L25" si="2">SUM(F18:F24)</f>
        <v>857.0755700000002</v>
      </c>
      <c r="G25" s="26">
        <f t="shared" si="2"/>
        <v>859.02089000000012</v>
      </c>
      <c r="H25" s="25">
        <f t="shared" si="2"/>
        <v>861.7642800000001</v>
      </c>
      <c r="I25" s="26">
        <f t="shared" si="2"/>
        <v>862.25061000000005</v>
      </c>
      <c r="J25" s="26">
        <f>SUM(J18:J24)</f>
        <v>860.26395000000014</v>
      </c>
      <c r="K25" s="120">
        <f t="shared" ref="K25" si="3">SUM(K18:K24)</f>
        <v>237.12897000000004</v>
      </c>
      <c r="L25" s="26">
        <f t="shared" si="2"/>
        <v>869.45235000000014</v>
      </c>
      <c r="M25" s="26">
        <f>SUM(M18:M24)</f>
        <v>867.81747000000018</v>
      </c>
      <c r="N25" s="25">
        <f t="shared" ref="N25:P25" si="4">SUM(N18:N24)</f>
        <v>867.15525000000014</v>
      </c>
      <c r="O25" s="26">
        <f t="shared" si="4"/>
        <v>867.81747000000018</v>
      </c>
      <c r="P25" s="26">
        <f t="shared" si="4"/>
        <v>866.00670000000014</v>
      </c>
      <c r="Q25" s="26">
        <f>SUM(Q18:Q24)</f>
        <v>243.18216000000004</v>
      </c>
      <c r="R25" s="26">
        <f t="shared" ref="R25:S25" si="5">SUM(R18:R24)</f>
        <v>864.37182000000018</v>
      </c>
      <c r="S25" s="27">
        <f t="shared" si="5"/>
        <v>866.18259000000023</v>
      </c>
      <c r="T25" s="24">
        <f t="shared" si="0"/>
        <v>13640.742220000002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163.60317857442703</v>
      </c>
    </row>
    <row r="27" spans="1:30" s="2" customFormat="1" ht="33" customHeight="1" x14ac:dyDescent="0.25">
      <c r="A27" s="159" t="s">
        <v>20</v>
      </c>
      <c r="B27" s="32">
        <v>749</v>
      </c>
      <c r="C27" s="81">
        <v>746</v>
      </c>
      <c r="D27" s="33">
        <v>756</v>
      </c>
      <c r="E27" s="33">
        <v>208</v>
      </c>
      <c r="F27" s="33">
        <v>755</v>
      </c>
      <c r="G27" s="33">
        <v>757</v>
      </c>
      <c r="H27" s="32">
        <v>748</v>
      </c>
      <c r="I27" s="33">
        <v>749</v>
      </c>
      <c r="J27" s="33">
        <v>749</v>
      </c>
      <c r="K27" s="122">
        <v>203</v>
      </c>
      <c r="L27" s="33">
        <v>757</v>
      </c>
      <c r="M27" s="33">
        <v>755</v>
      </c>
      <c r="N27" s="32">
        <v>755</v>
      </c>
      <c r="O27" s="33">
        <v>755</v>
      </c>
      <c r="P27" s="33">
        <v>754</v>
      </c>
      <c r="Q27" s="33">
        <v>210</v>
      </c>
      <c r="R27" s="33">
        <v>752</v>
      </c>
      <c r="S27" s="34">
        <v>753</v>
      </c>
      <c r="T27" s="35">
        <f>SUM(B27:S27)</f>
        <v>11911</v>
      </c>
      <c r="U27" s="2">
        <f>((T25*1000)/T27)/7</f>
        <v>163.60317857442701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121.41289999999999</v>
      </c>
      <c r="C28" s="37">
        <f t="shared" si="6"/>
        <v>120.93406000000002</v>
      </c>
      <c r="D28" s="37">
        <f t="shared" si="6"/>
        <v>122.54759999999999</v>
      </c>
      <c r="E28" s="37">
        <f t="shared" si="6"/>
        <v>33.716799999999999</v>
      </c>
      <c r="F28" s="37">
        <f t="shared" si="6"/>
        <v>122.39305000000003</v>
      </c>
      <c r="G28" s="37">
        <f t="shared" si="6"/>
        <v>122.71727000000003</v>
      </c>
      <c r="H28" s="36">
        <f t="shared" si="6"/>
        <v>121.25828000000003</v>
      </c>
      <c r="I28" s="37">
        <f t="shared" si="6"/>
        <v>121.42039000000003</v>
      </c>
      <c r="J28" s="37">
        <f t="shared" si="6"/>
        <v>121.42039000000003</v>
      </c>
      <c r="K28" s="123">
        <f t="shared" si="6"/>
        <v>32.908330000000007</v>
      </c>
      <c r="L28" s="37">
        <f t="shared" si="6"/>
        <v>122.71727000000003</v>
      </c>
      <c r="M28" s="37">
        <f t="shared" si="6"/>
        <v>122.39305000000003</v>
      </c>
      <c r="N28" s="36">
        <f t="shared" si="6"/>
        <v>122.39305000000003</v>
      </c>
      <c r="O28" s="37">
        <f t="shared" si="6"/>
        <v>122.39305000000003</v>
      </c>
      <c r="P28" s="37">
        <f t="shared" si="6"/>
        <v>122.23094000000003</v>
      </c>
      <c r="Q28" s="37">
        <f t="shared" si="6"/>
        <v>34.043100000000003</v>
      </c>
      <c r="R28" s="37">
        <f t="shared" si="6"/>
        <v>121.90672000000004</v>
      </c>
      <c r="S28" s="38">
        <f t="shared" si="6"/>
        <v>122.06883000000003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849.89029999999991</v>
      </c>
      <c r="C29" s="41">
        <f t="shared" si="7"/>
        <v>846.53842000000009</v>
      </c>
      <c r="D29" s="41">
        <f t="shared" si="7"/>
        <v>857.83319999999992</v>
      </c>
      <c r="E29" s="41">
        <f>((E27*E26)*7)/1000</f>
        <v>236.01759999999999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848.80796000000021</v>
      </c>
      <c r="I29" s="41">
        <f t="shared" si="8"/>
        <v>849.94273000000021</v>
      </c>
      <c r="J29" s="41">
        <f t="shared" si="8"/>
        <v>849.94273000000021</v>
      </c>
      <c r="K29" s="124">
        <f t="shared" si="8"/>
        <v>230.35831000000005</v>
      </c>
      <c r="L29" s="41">
        <f t="shared" si="8"/>
        <v>859.02089000000024</v>
      </c>
      <c r="M29" s="41">
        <f t="shared" si="8"/>
        <v>856.75135000000023</v>
      </c>
      <c r="N29" s="40">
        <f t="shared" si="8"/>
        <v>856.75135000000023</v>
      </c>
      <c r="O29" s="41">
        <f t="shared" si="8"/>
        <v>856.75135000000023</v>
      </c>
      <c r="P29" s="41">
        <f t="shared" si="8"/>
        <v>855.61658000000023</v>
      </c>
      <c r="Q29" s="42">
        <f t="shared" si="8"/>
        <v>238.30170000000004</v>
      </c>
      <c r="R29" s="42">
        <f t="shared" si="8"/>
        <v>853.34704000000022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162.1618348273889</v>
      </c>
      <c r="C30" s="46">
        <f t="shared" si="9"/>
        <v>162.17208732286483</v>
      </c>
      <c r="D30" s="46">
        <f t="shared" si="9"/>
        <v>162.09999999999997</v>
      </c>
      <c r="E30" s="46">
        <f>+(E25/E27)/7*1000</f>
        <v>162.32266483516486</v>
      </c>
      <c r="F30" s="46">
        <f t="shared" ref="F30:L30" si="10">+(F25/F27)/7*1000</f>
        <v>162.17134720908237</v>
      </c>
      <c r="G30" s="46">
        <f t="shared" si="10"/>
        <v>162.11000000000001</v>
      </c>
      <c r="H30" s="45">
        <f t="shared" si="10"/>
        <v>164.58446906035144</v>
      </c>
      <c r="I30" s="46">
        <f t="shared" si="10"/>
        <v>164.4574880793439</v>
      </c>
      <c r="J30" s="46">
        <f>+(J25/J27)/7*1000</f>
        <v>164.07857142857145</v>
      </c>
      <c r="K30" s="125">
        <f t="shared" ref="K30" si="11">+(K25/K27)/7*1000</f>
        <v>166.8747149894441</v>
      </c>
      <c r="L30" s="46">
        <f t="shared" si="10"/>
        <v>164.07857142857145</v>
      </c>
      <c r="M30" s="46">
        <f>+(M25/M27)/7*1000</f>
        <v>164.20387322611168</v>
      </c>
      <c r="N30" s="45">
        <f t="shared" ref="N30:S30" si="12">+(N25/N27)/7*1000</f>
        <v>164.07857142857145</v>
      </c>
      <c r="O30" s="46">
        <f t="shared" si="12"/>
        <v>164.20387322611168</v>
      </c>
      <c r="P30" s="46">
        <f t="shared" si="12"/>
        <v>164.07857142857145</v>
      </c>
      <c r="Q30" s="46">
        <f t="shared" si="12"/>
        <v>165.43004081632657</v>
      </c>
      <c r="R30" s="46">
        <f t="shared" si="12"/>
        <v>164.204373100304</v>
      </c>
      <c r="S30" s="47">
        <f t="shared" si="12"/>
        <v>164.32984063745025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104.74199999999998</v>
      </c>
      <c r="C39" s="78">
        <v>102.67889999999998</v>
      </c>
      <c r="D39" s="78">
        <v>103.31370000000001</v>
      </c>
      <c r="E39" s="78">
        <v>31.422599999999996</v>
      </c>
      <c r="F39" s="78">
        <v>104.9007</v>
      </c>
      <c r="G39" s="78">
        <v>104.10720000000001</v>
      </c>
      <c r="H39" s="78"/>
      <c r="I39" s="78"/>
      <c r="J39" s="99">
        <f t="shared" ref="J39:J46" si="13">SUM(B39:I39)</f>
        <v>551.16510000000005</v>
      </c>
      <c r="K39" s="2"/>
      <c r="L39" s="89" t="s">
        <v>12</v>
      </c>
      <c r="M39" s="78">
        <v>7.4</v>
      </c>
      <c r="N39" s="78">
        <v>7.3</v>
      </c>
      <c r="O39" s="78">
        <v>7</v>
      </c>
      <c r="P39" s="78">
        <v>2.2999999999999998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104.74199999999998</v>
      </c>
      <c r="C40" s="78">
        <v>102.67889999999998</v>
      </c>
      <c r="D40" s="78">
        <v>103.31370000000001</v>
      </c>
      <c r="E40" s="78">
        <v>31.422599999999996</v>
      </c>
      <c r="F40" s="78">
        <v>104.9007</v>
      </c>
      <c r="G40" s="78">
        <v>104.10720000000001</v>
      </c>
      <c r="H40" s="78"/>
      <c r="I40" s="78"/>
      <c r="J40" s="99">
        <f t="shared" si="13"/>
        <v>551.16510000000005</v>
      </c>
      <c r="K40" s="2"/>
      <c r="L40" s="90" t="s">
        <v>13</v>
      </c>
      <c r="M40" s="78">
        <v>7.4</v>
      </c>
      <c r="N40" s="78">
        <v>7.3</v>
      </c>
      <c r="O40" s="78">
        <v>7</v>
      </c>
      <c r="P40" s="78">
        <v>2.2999999999999998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104.74199999999998</v>
      </c>
      <c r="C41" s="78">
        <v>102.67889999999998</v>
      </c>
      <c r="D41" s="78">
        <v>103.31370000000001</v>
      </c>
      <c r="E41" s="78">
        <v>31.422599999999996</v>
      </c>
      <c r="F41" s="78">
        <v>104.9007</v>
      </c>
      <c r="G41" s="78">
        <v>104.10720000000001</v>
      </c>
      <c r="H41" s="22"/>
      <c r="I41" s="22"/>
      <c r="J41" s="99">
        <f t="shared" si="13"/>
        <v>551.16510000000005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</v>
      </c>
      <c r="Q41" s="78">
        <v>7.3</v>
      </c>
      <c r="R41" s="78">
        <v>7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104.74199999999998</v>
      </c>
      <c r="C42" s="78">
        <v>102.67889999999998</v>
      </c>
      <c r="D42" s="78">
        <v>103.31370000000001</v>
      </c>
      <c r="E42" s="78">
        <v>31.422599999999996</v>
      </c>
      <c r="F42" s="78">
        <v>104.9007</v>
      </c>
      <c r="G42" s="78">
        <v>104.10720000000001</v>
      </c>
      <c r="H42" s="22"/>
      <c r="I42" s="22"/>
      <c r="J42" s="99">
        <f t="shared" si="13"/>
        <v>551.16510000000005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</v>
      </c>
      <c r="Q42" s="78">
        <v>7.3</v>
      </c>
      <c r="R42" s="78">
        <v>7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104.74199999999998</v>
      </c>
      <c r="C43" s="78">
        <v>102.67889999999998</v>
      </c>
      <c r="D43" s="78">
        <v>103.31370000000001</v>
      </c>
      <c r="E43" s="78">
        <v>31.422599999999996</v>
      </c>
      <c r="F43" s="78">
        <v>104.9007</v>
      </c>
      <c r="G43" s="78">
        <v>104.10720000000001</v>
      </c>
      <c r="H43" s="22"/>
      <c r="I43" s="22"/>
      <c r="J43" s="99">
        <f t="shared" si="13"/>
        <v>551.16510000000005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104.74199999999998</v>
      </c>
      <c r="C44" s="78">
        <v>102.67889999999998</v>
      </c>
      <c r="D44" s="78">
        <v>103.31370000000001</v>
      </c>
      <c r="E44" s="78">
        <v>31.422599999999996</v>
      </c>
      <c r="F44" s="78">
        <v>104.9007</v>
      </c>
      <c r="G44" s="78">
        <v>104.10720000000001</v>
      </c>
      <c r="H44" s="78"/>
      <c r="I44" s="78"/>
      <c r="J44" s="99">
        <f t="shared" si="13"/>
        <v>551.16510000000005</v>
      </c>
      <c r="K44" s="2"/>
      <c r="L44" s="90" t="s">
        <v>17</v>
      </c>
      <c r="M44" s="78">
        <v>7.4</v>
      </c>
      <c r="N44" s="78">
        <v>7.2</v>
      </c>
      <c r="O44" s="78">
        <v>7</v>
      </c>
      <c r="P44" s="78">
        <v>2</v>
      </c>
      <c r="Q44" s="78">
        <v>7.4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104.74199999999998</v>
      </c>
      <c r="C45" s="78">
        <v>102.67889999999998</v>
      </c>
      <c r="D45" s="78">
        <v>103.31370000000001</v>
      </c>
      <c r="E45" s="78">
        <v>31.422599999999996</v>
      </c>
      <c r="F45" s="78">
        <v>104.9007</v>
      </c>
      <c r="G45" s="78">
        <v>104.10720000000001</v>
      </c>
      <c r="H45" s="78"/>
      <c r="I45" s="78"/>
      <c r="J45" s="99">
        <f t="shared" si="13"/>
        <v>551.16510000000005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2.1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733.19399999999985</v>
      </c>
      <c r="C46" s="26">
        <f t="shared" si="15"/>
        <v>718.75229999999988</v>
      </c>
      <c r="D46" s="26">
        <f t="shared" si="15"/>
        <v>723.19590000000017</v>
      </c>
      <c r="E46" s="26">
        <f t="shared" si="15"/>
        <v>219.95819999999995</v>
      </c>
      <c r="F46" s="26">
        <f t="shared" si="15"/>
        <v>734.30490000000009</v>
      </c>
      <c r="G46" s="26">
        <f t="shared" si="15"/>
        <v>728.75040000000013</v>
      </c>
      <c r="H46" s="26">
        <f t="shared" si="15"/>
        <v>0</v>
      </c>
      <c r="I46" s="26">
        <f t="shared" si="15"/>
        <v>0</v>
      </c>
      <c r="J46" s="99">
        <f t="shared" si="13"/>
        <v>3858.1557000000003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14.7</v>
      </c>
      <c r="Q46" s="26">
        <f t="shared" si="16"/>
        <v>51.3</v>
      </c>
      <c r="R46" s="26">
        <f t="shared" si="16"/>
        <v>49.5</v>
      </c>
      <c r="S46" s="99">
        <f t="shared" si="14"/>
        <v>266.7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158.70000000000002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131.37931034482759</v>
      </c>
      <c r="T47" s="62"/>
    </row>
    <row r="48" spans="1:30" ht="33.75" customHeight="1" x14ac:dyDescent="0.25">
      <c r="A48" s="92" t="s">
        <v>20</v>
      </c>
      <c r="B48" s="81">
        <v>660</v>
      </c>
      <c r="C48" s="33">
        <v>647</v>
      </c>
      <c r="D48" s="33">
        <v>651</v>
      </c>
      <c r="E48" s="33">
        <v>198</v>
      </c>
      <c r="F48" s="33">
        <v>661</v>
      </c>
      <c r="G48" s="33">
        <v>656</v>
      </c>
      <c r="H48" s="33"/>
      <c r="I48" s="33"/>
      <c r="J48" s="101">
        <f>SUM(B48:I48)</f>
        <v>3473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56</v>
      </c>
      <c r="R48" s="64">
        <v>54</v>
      </c>
      <c r="S48" s="110">
        <f>SUM(M48:R48)</f>
        <v>290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104.74199999999998</v>
      </c>
      <c r="C49" s="37">
        <f t="shared" si="17"/>
        <v>102.67889999999998</v>
      </c>
      <c r="D49" s="37">
        <f t="shared" si="17"/>
        <v>103.31370000000001</v>
      </c>
      <c r="E49" s="37">
        <f t="shared" si="17"/>
        <v>31.422599999999996</v>
      </c>
      <c r="F49" s="37">
        <f t="shared" si="17"/>
        <v>104.9007</v>
      </c>
      <c r="G49" s="37">
        <f t="shared" si="17"/>
        <v>104.10720000000001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158.70000000000002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6.9572999999999992</v>
      </c>
      <c r="P49" s="37">
        <f t="shared" si="19"/>
        <v>2.0255999999999998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131.37931034482759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733.19399999999985</v>
      </c>
      <c r="C50" s="41">
        <f t="shared" si="20"/>
        <v>718.75229999999988</v>
      </c>
      <c r="D50" s="41">
        <f t="shared" si="20"/>
        <v>723.19590000000005</v>
      </c>
      <c r="E50" s="41">
        <f t="shared" si="20"/>
        <v>219.95819999999998</v>
      </c>
      <c r="F50" s="41">
        <f t="shared" si="20"/>
        <v>734.30489999999998</v>
      </c>
      <c r="G50" s="41">
        <f t="shared" si="20"/>
        <v>728.75040000000001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14.728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158.69999999999999</v>
      </c>
      <c r="C51" s="46">
        <f t="shared" si="22"/>
        <v>158.69999999999999</v>
      </c>
      <c r="D51" s="46">
        <f t="shared" si="22"/>
        <v>158.70000000000005</v>
      </c>
      <c r="E51" s="46">
        <f t="shared" si="22"/>
        <v>158.69999999999999</v>
      </c>
      <c r="F51" s="46">
        <f t="shared" si="22"/>
        <v>158.70000000000005</v>
      </c>
      <c r="G51" s="46">
        <f t="shared" si="22"/>
        <v>158.70000000000005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131.25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8.6999999999999993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78">
        <v>8.6999999999999993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139.60000000000002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8.6999999999999993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78">
        <v>8.6999999999999993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139.60000000000002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8.6999999999999993</v>
      </c>
      <c r="K60" s="78">
        <v>2.2000000000000002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8.6999999999999993</v>
      </c>
      <c r="S60" s="182">
        <v>8.6999999999999993</v>
      </c>
      <c r="T60" s="24">
        <f t="shared" si="24"/>
        <v>138.19999999999999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8.6999999999999993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138.30000000000001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138.80000000000004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61.099999999999994</v>
      </c>
      <c r="I65" s="79">
        <f t="shared" si="25"/>
        <v>61.9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972.59999999999991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136.08507065901776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8.7503999999999991</v>
      </c>
      <c r="I68" s="82">
        <f t="shared" si="26"/>
        <v>8.8160000000000007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8.6159999999999997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6">
        <f>((T65*1000)/T67)/7</f>
        <v>136.08507065901776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136.38392857142856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2E7B-B78E-4C89-BE97-C597310B81AC}">
  <dimension ref="A1:AQ239"/>
  <sheetViews>
    <sheetView view="pageBreakPreview" topLeftCell="A28" zoomScale="30" zoomScaleNormal="30" zoomScaleSheetLayoutView="30" workbookViewId="0">
      <selection activeCell="S46" sqref="S46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2"/>
      <c r="Z3" s="2"/>
      <c r="AA3" s="2"/>
      <c r="AB3" s="2"/>
      <c r="AC3" s="2"/>
      <c r="AD3" s="4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9" t="s">
        <v>1</v>
      </c>
      <c r="B9" s="419"/>
      <c r="C9" s="419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9"/>
      <c r="B10" s="419"/>
      <c r="C10" s="4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9" t="s">
        <v>4</v>
      </c>
      <c r="B11" s="419"/>
      <c r="C11" s="419"/>
      <c r="D11" s="1"/>
      <c r="E11" s="420">
        <v>3</v>
      </c>
      <c r="F11" s="1"/>
      <c r="G11" s="1"/>
      <c r="H11" s="1"/>
      <c r="I11" s="1"/>
      <c r="J11" s="1"/>
      <c r="K11" s="467" t="s">
        <v>141</v>
      </c>
      <c r="L11" s="467"/>
      <c r="M11" s="421"/>
      <c r="N11" s="42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9"/>
      <c r="B12" s="419"/>
      <c r="C12" s="419"/>
      <c r="D12" s="1"/>
      <c r="E12" s="5"/>
      <c r="F12" s="1"/>
      <c r="G12" s="1"/>
      <c r="H12" s="1"/>
      <c r="I12" s="1"/>
      <c r="J12" s="1"/>
      <c r="K12" s="421"/>
      <c r="L12" s="421"/>
      <c r="M12" s="421"/>
      <c r="N12" s="42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1"/>
      <c r="X13" s="1"/>
      <c r="Y13" s="1"/>
    </row>
    <row r="14" spans="1:30" s="3" customFormat="1" ht="27" thickBot="1" x14ac:dyDescent="0.3">
      <c r="A14" s="419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4"/>
      <c r="H15" s="475" t="s">
        <v>51</v>
      </c>
      <c r="I15" s="476"/>
      <c r="J15" s="476"/>
      <c r="K15" s="476"/>
      <c r="L15" s="476"/>
      <c r="M15" s="477"/>
      <c r="N15" s="480" t="s">
        <v>50</v>
      </c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121.41289999999999</v>
      </c>
      <c r="C18" s="78">
        <v>120.93406000000002</v>
      </c>
      <c r="D18" s="22">
        <v>122.54759999999999</v>
      </c>
      <c r="E18" s="22">
        <v>33.716799999999999</v>
      </c>
      <c r="F18" s="22">
        <v>122.39305000000003</v>
      </c>
      <c r="G18" s="22">
        <v>122.71727000000003</v>
      </c>
      <c r="H18" s="21">
        <v>121.25828000000003</v>
      </c>
      <c r="I18" s="22">
        <v>121.42039000000003</v>
      </c>
      <c r="J18" s="22">
        <v>121.42039000000003</v>
      </c>
      <c r="K18" s="119">
        <v>32.908330000000007</v>
      </c>
      <c r="L18" s="22">
        <v>122.71727000000003</v>
      </c>
      <c r="M18" s="22">
        <v>122.39305000000003</v>
      </c>
      <c r="N18" s="21">
        <v>122.39305000000003</v>
      </c>
      <c r="O18" s="78">
        <v>122.39305000000003</v>
      </c>
      <c r="P18" s="22">
        <v>122.23094000000003</v>
      </c>
      <c r="Q18" s="22">
        <v>34.043100000000003</v>
      </c>
      <c r="R18" s="22">
        <v>121.90672000000004</v>
      </c>
      <c r="S18" s="23">
        <v>122.06883000000003</v>
      </c>
      <c r="T18" s="24">
        <f t="shared" ref="T18:T25" si="0">SUM(B18:S18)</f>
        <v>1930.8750800000007</v>
      </c>
      <c r="V18" s="2"/>
      <c r="W18" s="18"/>
    </row>
    <row r="19" spans="1:30" ht="39.950000000000003" customHeight="1" x14ac:dyDescent="0.25">
      <c r="A19" s="157" t="s">
        <v>13</v>
      </c>
      <c r="B19" s="21">
        <v>121.41289999999999</v>
      </c>
      <c r="C19" s="78">
        <v>120.93406000000002</v>
      </c>
      <c r="D19" s="22">
        <v>122.54759999999999</v>
      </c>
      <c r="E19" s="22">
        <v>33.716799999999999</v>
      </c>
      <c r="F19" s="22">
        <v>122.39305000000003</v>
      </c>
      <c r="G19" s="22">
        <v>122.71727000000003</v>
      </c>
      <c r="H19" s="21">
        <v>121.25828000000003</v>
      </c>
      <c r="I19" s="22">
        <v>121.42039000000003</v>
      </c>
      <c r="J19" s="22">
        <v>121.42039000000003</v>
      </c>
      <c r="K19" s="119">
        <v>32.908330000000007</v>
      </c>
      <c r="L19" s="22">
        <v>122.71727000000003</v>
      </c>
      <c r="M19" s="22">
        <v>122.39305000000003</v>
      </c>
      <c r="N19" s="21">
        <v>122.39305000000003</v>
      </c>
      <c r="O19" s="78">
        <v>122.39305000000003</v>
      </c>
      <c r="P19" s="22">
        <v>122.23094000000003</v>
      </c>
      <c r="Q19" s="22">
        <v>34.043100000000003</v>
      </c>
      <c r="R19" s="22">
        <v>121.90672000000004</v>
      </c>
      <c r="S19" s="23">
        <v>122.06883000000003</v>
      </c>
      <c r="T19" s="24">
        <f t="shared" si="0"/>
        <v>1930.8750800000007</v>
      </c>
      <c r="V19" s="2"/>
      <c r="W19" s="18"/>
    </row>
    <row r="20" spans="1:30" ht="39.75" customHeight="1" x14ac:dyDescent="0.25">
      <c r="A20" s="156" t="s">
        <v>14</v>
      </c>
      <c r="B20" s="21">
        <v>120.73207999999997</v>
      </c>
      <c r="C20" s="78">
        <v>120.707106</v>
      </c>
      <c r="D20" s="22">
        <v>122.32066</v>
      </c>
      <c r="E20" s="22">
        <v>33.489859999999993</v>
      </c>
      <c r="F20" s="22">
        <v>122.39305000000004</v>
      </c>
      <c r="G20" s="22">
        <v>122.71727000000006</v>
      </c>
      <c r="H20" s="21">
        <v>121.03132600000004</v>
      </c>
      <c r="I20" s="22">
        <v>120.51257400000001</v>
      </c>
      <c r="J20" s="22">
        <v>121.19343600000005</v>
      </c>
      <c r="K20" s="119">
        <v>32.000514000000003</v>
      </c>
      <c r="L20" s="22">
        <v>122.49031600000005</v>
      </c>
      <c r="M20" s="22">
        <v>122.39305000000004</v>
      </c>
      <c r="N20" s="21">
        <v>121.48523400000003</v>
      </c>
      <c r="O20" s="78">
        <v>122.16609600000004</v>
      </c>
      <c r="P20" s="22">
        <v>122.00398600000003</v>
      </c>
      <c r="Q20" s="22">
        <v>33.589192000000011</v>
      </c>
      <c r="R20" s="22">
        <v>121.67976600000001</v>
      </c>
      <c r="S20" s="23">
        <v>122.06883000000002</v>
      </c>
      <c r="T20" s="24">
        <f t="shared" si="0"/>
        <v>1924.9743460000002</v>
      </c>
      <c r="V20" s="2"/>
      <c r="W20" s="18"/>
    </row>
    <row r="21" spans="1:30" ht="39.950000000000003" customHeight="1" x14ac:dyDescent="0.25">
      <c r="A21" s="157" t="s">
        <v>15</v>
      </c>
      <c r="B21" s="21">
        <v>120.73207999999997</v>
      </c>
      <c r="C21" s="78">
        <v>120.707106</v>
      </c>
      <c r="D21" s="22">
        <v>122.32066</v>
      </c>
      <c r="E21" s="22">
        <v>33.489859999999993</v>
      </c>
      <c r="F21" s="22">
        <v>122.39305000000004</v>
      </c>
      <c r="G21" s="22">
        <v>122.71727000000006</v>
      </c>
      <c r="H21" s="21">
        <v>121.03132600000004</v>
      </c>
      <c r="I21" s="22">
        <v>120.51257400000001</v>
      </c>
      <c r="J21" s="22">
        <v>121.19343600000005</v>
      </c>
      <c r="K21" s="119">
        <v>32.000514000000003</v>
      </c>
      <c r="L21" s="22">
        <v>122.49031600000005</v>
      </c>
      <c r="M21" s="22">
        <v>122.39305000000004</v>
      </c>
      <c r="N21" s="21">
        <v>121.48523400000003</v>
      </c>
      <c r="O21" s="78">
        <v>122.16609600000004</v>
      </c>
      <c r="P21" s="22">
        <v>122.00398600000003</v>
      </c>
      <c r="Q21" s="22">
        <v>33.589192000000011</v>
      </c>
      <c r="R21" s="22">
        <v>121.67976600000001</v>
      </c>
      <c r="S21" s="23">
        <v>122.06883000000002</v>
      </c>
      <c r="T21" s="24">
        <f t="shared" si="0"/>
        <v>1924.9743460000002</v>
      </c>
      <c r="V21" s="2"/>
      <c r="W21" s="18"/>
    </row>
    <row r="22" spans="1:30" ht="39.950000000000003" customHeight="1" x14ac:dyDescent="0.25">
      <c r="A22" s="156" t="s">
        <v>16</v>
      </c>
      <c r="B22" s="21">
        <v>120.73207999999997</v>
      </c>
      <c r="C22" s="78">
        <v>120.707106</v>
      </c>
      <c r="D22" s="22">
        <v>122.32066</v>
      </c>
      <c r="E22" s="22">
        <v>33.489859999999993</v>
      </c>
      <c r="F22" s="22">
        <v>122.39305000000004</v>
      </c>
      <c r="G22" s="22">
        <v>122.71727000000006</v>
      </c>
      <c r="H22" s="21">
        <v>121.03132600000004</v>
      </c>
      <c r="I22" s="22">
        <v>120.51257400000001</v>
      </c>
      <c r="J22" s="22">
        <v>121.19343600000005</v>
      </c>
      <c r="K22" s="119">
        <v>32.000514000000003</v>
      </c>
      <c r="L22" s="22">
        <v>122.49031600000005</v>
      </c>
      <c r="M22" s="22">
        <v>122.39305000000004</v>
      </c>
      <c r="N22" s="21">
        <v>121.48523400000003</v>
      </c>
      <c r="O22" s="78">
        <v>122.16609600000004</v>
      </c>
      <c r="P22" s="22">
        <v>122.00398600000003</v>
      </c>
      <c r="Q22" s="22">
        <v>33.589192000000011</v>
      </c>
      <c r="R22" s="22">
        <v>121.67976600000001</v>
      </c>
      <c r="S22" s="23">
        <v>122.06883000000002</v>
      </c>
      <c r="T22" s="24">
        <f t="shared" si="0"/>
        <v>1924.9743460000002</v>
      </c>
      <c r="V22" s="2"/>
      <c r="W22" s="18"/>
    </row>
    <row r="23" spans="1:30" ht="39.950000000000003" customHeight="1" x14ac:dyDescent="0.25">
      <c r="A23" s="157" t="s">
        <v>17</v>
      </c>
      <c r="B23" s="21">
        <v>120.73207999999997</v>
      </c>
      <c r="C23" s="78">
        <v>120.707106</v>
      </c>
      <c r="D23" s="22">
        <v>122.32066</v>
      </c>
      <c r="E23" s="22">
        <v>33.489859999999993</v>
      </c>
      <c r="F23" s="22">
        <v>122.39305000000004</v>
      </c>
      <c r="G23" s="22">
        <v>122.71727000000006</v>
      </c>
      <c r="H23" s="21">
        <v>121.03132600000004</v>
      </c>
      <c r="I23" s="22">
        <v>120.51257400000001</v>
      </c>
      <c r="J23" s="22">
        <v>121.19343600000005</v>
      </c>
      <c r="K23" s="119">
        <v>32.000514000000003</v>
      </c>
      <c r="L23" s="22">
        <v>122.49031600000005</v>
      </c>
      <c r="M23" s="22">
        <v>122.39305000000004</v>
      </c>
      <c r="N23" s="21">
        <v>121.48523400000003</v>
      </c>
      <c r="O23" s="78">
        <v>122.16609600000004</v>
      </c>
      <c r="P23" s="22">
        <v>122.00398600000003</v>
      </c>
      <c r="Q23" s="22">
        <v>33.589192000000011</v>
      </c>
      <c r="R23" s="22">
        <v>121.67976600000001</v>
      </c>
      <c r="S23" s="23">
        <v>122.06883000000002</v>
      </c>
      <c r="T23" s="24">
        <f t="shared" si="0"/>
        <v>1924.9743460000002</v>
      </c>
      <c r="V23" s="2"/>
      <c r="W23" s="18"/>
    </row>
    <row r="24" spans="1:30" ht="39.950000000000003" customHeight="1" x14ac:dyDescent="0.25">
      <c r="A24" s="156" t="s">
        <v>18</v>
      </c>
      <c r="B24" s="21">
        <v>120.73207999999997</v>
      </c>
      <c r="C24" s="78">
        <v>120.707106</v>
      </c>
      <c r="D24" s="22">
        <v>122.32066</v>
      </c>
      <c r="E24" s="22">
        <v>33.489859999999993</v>
      </c>
      <c r="F24" s="22">
        <v>122.39305000000004</v>
      </c>
      <c r="G24" s="22">
        <v>122.71727000000006</v>
      </c>
      <c r="H24" s="21">
        <v>121.03132600000004</v>
      </c>
      <c r="I24" s="22">
        <v>120.51257400000001</v>
      </c>
      <c r="J24" s="22">
        <v>121.19343600000005</v>
      </c>
      <c r="K24" s="119">
        <v>32.000514000000003</v>
      </c>
      <c r="L24" s="22">
        <v>122.49031600000005</v>
      </c>
      <c r="M24" s="22">
        <v>122.39305000000004</v>
      </c>
      <c r="N24" s="21">
        <v>121.48523400000003</v>
      </c>
      <c r="O24" s="78">
        <v>122.16609600000004</v>
      </c>
      <c r="P24" s="22">
        <v>122.00398600000003</v>
      </c>
      <c r="Q24" s="22">
        <v>33.589192000000011</v>
      </c>
      <c r="R24" s="22">
        <v>121.67976600000001</v>
      </c>
      <c r="S24" s="23">
        <v>122.06883000000002</v>
      </c>
      <c r="T24" s="24">
        <f t="shared" si="0"/>
        <v>1924.9743460000002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846.48619999999994</v>
      </c>
      <c r="C25" s="26">
        <f t="shared" si="1"/>
        <v>845.40364999999997</v>
      </c>
      <c r="D25" s="26">
        <f t="shared" si="1"/>
        <v>856.69849999999985</v>
      </c>
      <c r="E25" s="26">
        <f>SUM(E18:E24)</f>
        <v>234.88289999999998</v>
      </c>
      <c r="F25" s="26">
        <f t="shared" ref="F25:L25" si="2">SUM(F18:F24)</f>
        <v>856.75135000000023</v>
      </c>
      <c r="G25" s="26">
        <f t="shared" si="2"/>
        <v>859.02089000000046</v>
      </c>
      <c r="H25" s="25">
        <f t="shared" si="2"/>
        <v>847.6731900000002</v>
      </c>
      <c r="I25" s="26">
        <f t="shared" si="2"/>
        <v>845.40365000000008</v>
      </c>
      <c r="J25" s="26">
        <f>SUM(J18:J24)</f>
        <v>848.80796000000021</v>
      </c>
      <c r="K25" s="120">
        <f t="shared" ref="K25" si="3">SUM(K18:K24)</f>
        <v>225.81923000000006</v>
      </c>
      <c r="L25" s="26">
        <f t="shared" si="2"/>
        <v>857.88612000000023</v>
      </c>
      <c r="M25" s="26">
        <f>SUM(M18:M24)</f>
        <v>856.75135000000023</v>
      </c>
      <c r="N25" s="25">
        <f t="shared" ref="N25:P25" si="4">SUM(N18:N24)</f>
        <v>852.2122700000001</v>
      </c>
      <c r="O25" s="26">
        <f t="shared" si="4"/>
        <v>855.61658000000023</v>
      </c>
      <c r="P25" s="26">
        <f t="shared" si="4"/>
        <v>854.48181000000034</v>
      </c>
      <c r="Q25" s="26">
        <f>SUM(Q18:Q24)</f>
        <v>236.03216000000009</v>
      </c>
      <c r="R25" s="26">
        <f t="shared" ref="R25:S25" si="5">SUM(R18:R24)</f>
        <v>852.2122700000001</v>
      </c>
      <c r="S25" s="27">
        <f t="shared" si="5"/>
        <v>854.48181000000022</v>
      </c>
      <c r="T25" s="24">
        <f t="shared" si="0"/>
        <v>13486.621890000002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162.10856289440477</v>
      </c>
    </row>
    <row r="27" spans="1:30" s="2" customFormat="1" ht="33" customHeight="1" x14ac:dyDescent="0.25">
      <c r="A27" s="159" t="s">
        <v>20</v>
      </c>
      <c r="B27" s="32">
        <v>746</v>
      </c>
      <c r="C27" s="81">
        <v>745</v>
      </c>
      <c r="D27" s="33">
        <v>755</v>
      </c>
      <c r="E27" s="33">
        <v>207</v>
      </c>
      <c r="F27" s="33">
        <v>755</v>
      </c>
      <c r="G27" s="33">
        <v>757</v>
      </c>
      <c r="H27" s="32">
        <v>747</v>
      </c>
      <c r="I27" s="33">
        <v>745</v>
      </c>
      <c r="J27" s="33">
        <v>748</v>
      </c>
      <c r="K27" s="122">
        <v>199</v>
      </c>
      <c r="L27" s="33">
        <v>756</v>
      </c>
      <c r="M27" s="33">
        <v>755</v>
      </c>
      <c r="N27" s="32">
        <v>751</v>
      </c>
      <c r="O27" s="33">
        <v>754</v>
      </c>
      <c r="P27" s="33">
        <v>753</v>
      </c>
      <c r="Q27" s="33">
        <v>208</v>
      </c>
      <c r="R27" s="33">
        <v>751</v>
      </c>
      <c r="S27" s="34">
        <v>753</v>
      </c>
      <c r="T27" s="35">
        <f>SUM(B27:S27)</f>
        <v>11885</v>
      </c>
      <c r="U27" s="2">
        <f>((T25*1000)/T27)/7</f>
        <v>162.10856289440474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120.73207999999997</v>
      </c>
      <c r="C28" s="37">
        <f t="shared" si="6"/>
        <v>120.707106</v>
      </c>
      <c r="D28" s="37">
        <f t="shared" si="6"/>
        <v>122.32066</v>
      </c>
      <c r="E28" s="37">
        <f t="shared" si="6"/>
        <v>33.489859999999993</v>
      </c>
      <c r="F28" s="37">
        <f t="shared" si="6"/>
        <v>122.39305000000004</v>
      </c>
      <c r="G28" s="37">
        <f t="shared" si="6"/>
        <v>122.71727000000006</v>
      </c>
      <c r="H28" s="36">
        <f t="shared" si="6"/>
        <v>121.03132600000004</v>
      </c>
      <c r="I28" s="37">
        <f t="shared" si="6"/>
        <v>120.51257400000001</v>
      </c>
      <c r="J28" s="37">
        <f t="shared" si="6"/>
        <v>121.19343600000005</v>
      </c>
      <c r="K28" s="123">
        <f t="shared" si="6"/>
        <v>32.000514000000003</v>
      </c>
      <c r="L28" s="37">
        <f t="shared" si="6"/>
        <v>122.49031600000005</v>
      </c>
      <c r="M28" s="37">
        <f t="shared" si="6"/>
        <v>122.39305000000004</v>
      </c>
      <c r="N28" s="36">
        <f t="shared" si="6"/>
        <v>121.48523400000003</v>
      </c>
      <c r="O28" s="37">
        <f t="shared" si="6"/>
        <v>122.16609600000004</v>
      </c>
      <c r="P28" s="37">
        <f t="shared" si="6"/>
        <v>122.00398600000003</v>
      </c>
      <c r="Q28" s="37">
        <f t="shared" si="6"/>
        <v>33.589192000000011</v>
      </c>
      <c r="R28" s="37">
        <f t="shared" si="6"/>
        <v>121.67976600000001</v>
      </c>
      <c r="S28" s="38">
        <f t="shared" si="6"/>
        <v>122.06883000000002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846.48619999999994</v>
      </c>
      <c r="C29" s="41">
        <f t="shared" si="7"/>
        <v>845.40365000000008</v>
      </c>
      <c r="D29" s="41">
        <f t="shared" si="7"/>
        <v>856.69849999999997</v>
      </c>
      <c r="E29" s="41">
        <f>((E27*E26)*7)/1000</f>
        <v>234.88289999999998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847.6731900000002</v>
      </c>
      <c r="I29" s="41">
        <f t="shared" si="8"/>
        <v>845.40365000000008</v>
      </c>
      <c r="J29" s="41">
        <f t="shared" si="8"/>
        <v>848.80796000000021</v>
      </c>
      <c r="K29" s="124">
        <f t="shared" si="8"/>
        <v>225.81923000000003</v>
      </c>
      <c r="L29" s="41">
        <f t="shared" si="8"/>
        <v>857.88612000000023</v>
      </c>
      <c r="M29" s="41">
        <f t="shared" si="8"/>
        <v>856.75135000000023</v>
      </c>
      <c r="N29" s="40">
        <f t="shared" si="8"/>
        <v>852.21227000000022</v>
      </c>
      <c r="O29" s="41">
        <f t="shared" si="8"/>
        <v>855.61658000000023</v>
      </c>
      <c r="P29" s="41">
        <f t="shared" si="8"/>
        <v>854.48181000000022</v>
      </c>
      <c r="Q29" s="42">
        <f t="shared" si="8"/>
        <v>236.03216000000009</v>
      </c>
      <c r="R29" s="42">
        <f t="shared" si="8"/>
        <v>852.21227000000022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162.09999999999997</v>
      </c>
      <c r="C30" s="46">
        <f t="shared" si="9"/>
        <v>162.11000000000001</v>
      </c>
      <c r="D30" s="46">
        <f t="shared" si="9"/>
        <v>162.09999999999997</v>
      </c>
      <c r="E30" s="46">
        <f>+(E25/E27)/7*1000</f>
        <v>162.09999999999997</v>
      </c>
      <c r="F30" s="46">
        <f t="shared" ref="F30:L30" si="10">+(F25/F27)/7*1000</f>
        <v>162.11000000000004</v>
      </c>
      <c r="G30" s="46">
        <f t="shared" si="10"/>
        <v>162.11000000000013</v>
      </c>
      <c r="H30" s="45">
        <f t="shared" si="10"/>
        <v>162.11000000000004</v>
      </c>
      <c r="I30" s="46">
        <f t="shared" si="10"/>
        <v>162.11000000000001</v>
      </c>
      <c r="J30" s="46">
        <f>+(J25/J27)/7*1000</f>
        <v>162.11000000000004</v>
      </c>
      <c r="K30" s="125">
        <f t="shared" ref="K30" si="11">+(K25/K27)/7*1000</f>
        <v>162.11000000000004</v>
      </c>
      <c r="L30" s="46">
        <f t="shared" si="10"/>
        <v>162.11000000000004</v>
      </c>
      <c r="M30" s="46">
        <f>+(M25/M27)/7*1000</f>
        <v>162.11000000000004</v>
      </c>
      <c r="N30" s="45">
        <f t="shared" ref="N30:S30" si="12">+(N25/N27)/7*1000</f>
        <v>162.11000000000001</v>
      </c>
      <c r="O30" s="46">
        <f t="shared" si="12"/>
        <v>162.11000000000004</v>
      </c>
      <c r="P30" s="46">
        <f t="shared" si="12"/>
        <v>162.11000000000007</v>
      </c>
      <c r="Q30" s="46">
        <f t="shared" si="12"/>
        <v>162.11000000000007</v>
      </c>
      <c r="R30" s="46">
        <f t="shared" si="12"/>
        <v>162.11000000000001</v>
      </c>
      <c r="S30" s="47">
        <f t="shared" si="12"/>
        <v>162.11000000000004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104.42459999999998</v>
      </c>
      <c r="C39" s="78">
        <v>101.0919</v>
      </c>
      <c r="D39" s="78">
        <v>102.04409999999999</v>
      </c>
      <c r="E39" s="78">
        <v>30.311699999999995</v>
      </c>
      <c r="F39" s="78">
        <v>104.58329999999998</v>
      </c>
      <c r="G39" s="78">
        <v>102.83759999999999</v>
      </c>
      <c r="H39" s="78"/>
      <c r="I39" s="78"/>
      <c r="J39" s="99">
        <f t="shared" ref="J39:J46" si="13">SUM(B39:I39)</f>
        <v>545.29319999999984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2.1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104.42459999999998</v>
      </c>
      <c r="C40" s="78">
        <v>101.0919</v>
      </c>
      <c r="D40" s="78">
        <v>102.04409999999999</v>
      </c>
      <c r="E40" s="78">
        <v>30.311699999999995</v>
      </c>
      <c r="F40" s="78">
        <v>104.58329999999998</v>
      </c>
      <c r="G40" s="78">
        <v>102.83759999999999</v>
      </c>
      <c r="H40" s="78"/>
      <c r="I40" s="78"/>
      <c r="J40" s="99">
        <f t="shared" si="13"/>
        <v>545.29319999999984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2.1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7.4</v>
      </c>
      <c r="N41" s="78">
        <v>7.2</v>
      </c>
      <c r="O41" s="78">
        <v>7</v>
      </c>
      <c r="P41" s="78">
        <v>2.1</v>
      </c>
      <c r="Q41" s="78">
        <v>7.1</v>
      </c>
      <c r="R41" s="78">
        <v>7</v>
      </c>
      <c r="S41" s="99">
        <f t="shared" si="14"/>
        <v>37.800000000000004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7.3</v>
      </c>
      <c r="O42" s="78">
        <v>7</v>
      </c>
      <c r="P42" s="78">
        <v>2.1</v>
      </c>
      <c r="Q42" s="78">
        <v>7.1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7.3</v>
      </c>
      <c r="O43" s="78">
        <v>7</v>
      </c>
      <c r="P43" s="78">
        <v>2.1</v>
      </c>
      <c r="Q43" s="78">
        <v>7.2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2.1</v>
      </c>
      <c r="Q44" s="78">
        <v>7.2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7.5</v>
      </c>
      <c r="N45" s="78">
        <v>7.3</v>
      </c>
      <c r="O45" s="78">
        <v>7</v>
      </c>
      <c r="P45" s="78">
        <v>2.2000000000000002</v>
      </c>
      <c r="Q45" s="78">
        <v>7.2</v>
      </c>
      <c r="R45" s="78">
        <v>7.2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208.84919999999997</v>
      </c>
      <c r="C46" s="26">
        <f t="shared" si="15"/>
        <v>202.18379999999999</v>
      </c>
      <c r="D46" s="26">
        <f t="shared" si="15"/>
        <v>204.08819999999997</v>
      </c>
      <c r="E46" s="26">
        <f t="shared" si="15"/>
        <v>60.62339999999999</v>
      </c>
      <c r="F46" s="26">
        <f t="shared" si="15"/>
        <v>209.16659999999996</v>
      </c>
      <c r="G46" s="26">
        <f t="shared" si="15"/>
        <v>205.67519999999999</v>
      </c>
      <c r="H46" s="26">
        <f t="shared" si="15"/>
        <v>0</v>
      </c>
      <c r="I46" s="26">
        <f t="shared" si="15"/>
        <v>0</v>
      </c>
      <c r="J46" s="99">
        <f t="shared" si="13"/>
        <v>1090.5863999999997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49</v>
      </c>
      <c r="P46" s="26">
        <f t="shared" si="16"/>
        <v>14.8</v>
      </c>
      <c r="Q46" s="26">
        <f t="shared" si="16"/>
        <v>50.600000000000009</v>
      </c>
      <c r="R46" s="26">
        <f t="shared" si="16"/>
        <v>49.7</v>
      </c>
      <c r="S46" s="99">
        <f t="shared" si="14"/>
        <v>266.8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45.342857142857127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131.8833415719229</v>
      </c>
      <c r="T47" s="62"/>
    </row>
    <row r="48" spans="1:30" ht="33.75" customHeight="1" x14ac:dyDescent="0.25">
      <c r="A48" s="92" t="s">
        <v>20</v>
      </c>
      <c r="B48" s="81">
        <v>658</v>
      </c>
      <c r="C48" s="33">
        <v>637</v>
      </c>
      <c r="D48" s="33">
        <v>643</v>
      </c>
      <c r="E48" s="33">
        <v>191</v>
      </c>
      <c r="F48" s="33">
        <v>659</v>
      </c>
      <c r="G48" s="33">
        <v>648</v>
      </c>
      <c r="H48" s="33"/>
      <c r="I48" s="33"/>
      <c r="J48" s="101">
        <f>SUM(B48:I48)</f>
        <v>3436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55</v>
      </c>
      <c r="R48" s="64">
        <v>54</v>
      </c>
      <c r="S48" s="110">
        <f>SUM(M48:R48)</f>
        <v>289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104.42459999999998</v>
      </c>
      <c r="C49" s="37">
        <f t="shared" si="17"/>
        <v>101.0919</v>
      </c>
      <c r="D49" s="37">
        <f t="shared" si="17"/>
        <v>102.04409999999999</v>
      </c>
      <c r="E49" s="37">
        <f t="shared" si="17"/>
        <v>30.311699999999995</v>
      </c>
      <c r="F49" s="37">
        <f t="shared" si="17"/>
        <v>104.58329999999998</v>
      </c>
      <c r="G49" s="37">
        <f t="shared" si="17"/>
        <v>102.83759999999999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45.342857142857135</v>
      </c>
      <c r="L49" s="93" t="s">
        <v>21</v>
      </c>
      <c r="M49" s="82">
        <f>((M48*M47)*7/1000-M39-M40-M41)/4</f>
        <v>7.4350000000000005</v>
      </c>
      <c r="N49" s="37">
        <f t="shared" ref="N49:R49" si="19">((N48*N47)*7/1000-N39-N40-N41)/4</f>
        <v>7.3049999999999988</v>
      </c>
      <c r="O49" s="37">
        <f t="shared" si="19"/>
        <v>6.9930000000000003</v>
      </c>
      <c r="P49" s="37">
        <f t="shared" si="19"/>
        <v>2.1350000000000002</v>
      </c>
      <c r="Q49" s="37">
        <f t="shared" si="19"/>
        <v>7.1818749999999998</v>
      </c>
      <c r="R49" s="37">
        <f t="shared" si="19"/>
        <v>7.1267499999999995</v>
      </c>
      <c r="S49" s="111">
        <f>((S46*1000)/S48)/7</f>
        <v>131.8833415719229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730.97219999999993</v>
      </c>
      <c r="C50" s="41">
        <f t="shared" si="20"/>
        <v>707.64329999999995</v>
      </c>
      <c r="D50" s="41">
        <f t="shared" si="20"/>
        <v>714.30869999999993</v>
      </c>
      <c r="E50" s="41">
        <f t="shared" si="20"/>
        <v>212.18189999999996</v>
      </c>
      <c r="F50" s="41">
        <f t="shared" si="20"/>
        <v>732.08309999999983</v>
      </c>
      <c r="G50" s="41">
        <f t="shared" si="20"/>
        <v>719.86320000000001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48.972000000000001</v>
      </c>
      <c r="P50" s="41">
        <f t="shared" si="21"/>
        <v>14.84</v>
      </c>
      <c r="Q50" s="41">
        <f t="shared" si="21"/>
        <v>50.627499999999998</v>
      </c>
      <c r="R50" s="41">
        <f t="shared" si="21"/>
        <v>49.707000000000001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45.342857142857135</v>
      </c>
      <c r="C51" s="46">
        <f t="shared" si="22"/>
        <v>45.342857142857135</v>
      </c>
      <c r="D51" s="46">
        <f t="shared" si="22"/>
        <v>45.342857142857135</v>
      </c>
      <c r="E51" s="46">
        <f t="shared" si="22"/>
        <v>45.342857142857135</v>
      </c>
      <c r="F51" s="46">
        <f t="shared" si="22"/>
        <v>45.342857142857135</v>
      </c>
      <c r="G51" s="46">
        <f t="shared" si="22"/>
        <v>45.342857142857135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132.0754716981132</v>
      </c>
      <c r="P51" s="46">
        <f t="shared" si="23"/>
        <v>132.14285714285714</v>
      </c>
      <c r="Q51" s="46">
        <f t="shared" si="23"/>
        <v>131.42857142857144</v>
      </c>
      <c r="R51" s="46">
        <f t="shared" si="23"/>
        <v>131.48148148148147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8.6999999999999993</v>
      </c>
      <c r="T60" s="24">
        <f t="shared" si="24"/>
        <v>138.5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9</v>
      </c>
      <c r="C61" s="78">
        <v>9</v>
      </c>
      <c r="D61" s="78">
        <v>8.9</v>
      </c>
      <c r="E61" s="78">
        <v>2.2000000000000002</v>
      </c>
      <c r="F61" s="78">
        <v>8.9</v>
      </c>
      <c r="G61" s="78">
        <v>8.9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8.8000000000000007</v>
      </c>
      <c r="M61" s="78">
        <v>8.6</v>
      </c>
      <c r="N61" s="21">
        <v>9</v>
      </c>
      <c r="O61" s="78">
        <v>9</v>
      </c>
      <c r="P61" s="78">
        <v>8.9</v>
      </c>
      <c r="Q61" s="78">
        <v>2.2000000000000002</v>
      </c>
      <c r="R61" s="78">
        <v>8.8000000000000007</v>
      </c>
      <c r="S61" s="182">
        <v>8.9</v>
      </c>
      <c r="T61" s="24">
        <f t="shared" si="24"/>
        <v>139.70000000000002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9</v>
      </c>
      <c r="C62" s="78">
        <v>9.1</v>
      </c>
      <c r="D62" s="78">
        <v>9</v>
      </c>
      <c r="E62" s="78">
        <v>2.2000000000000002</v>
      </c>
      <c r="F62" s="78">
        <v>9</v>
      </c>
      <c r="G62" s="78">
        <v>8.9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78">
        <v>8.6999999999999993</v>
      </c>
      <c r="N62" s="21">
        <v>9.1</v>
      </c>
      <c r="O62" s="78">
        <v>9.1</v>
      </c>
      <c r="P62" s="78">
        <v>8.9</v>
      </c>
      <c r="Q62" s="78">
        <v>2.2000000000000002</v>
      </c>
      <c r="R62" s="78">
        <v>8.8000000000000007</v>
      </c>
      <c r="S62" s="182">
        <v>8.9</v>
      </c>
      <c r="T62" s="24">
        <f t="shared" si="24"/>
        <v>140.4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9.1</v>
      </c>
      <c r="D63" s="78">
        <v>9</v>
      </c>
      <c r="E63" s="78">
        <v>2.2000000000000002</v>
      </c>
      <c r="F63" s="78">
        <v>9</v>
      </c>
      <c r="G63" s="78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78">
        <v>8.6999999999999993</v>
      </c>
      <c r="N63" s="21">
        <v>9.1</v>
      </c>
      <c r="O63" s="78">
        <v>9.1</v>
      </c>
      <c r="P63" s="78">
        <v>9</v>
      </c>
      <c r="Q63" s="78">
        <v>2.2000000000000002</v>
      </c>
      <c r="R63" s="78">
        <v>8.8000000000000007</v>
      </c>
      <c r="S63" s="182">
        <v>8.9</v>
      </c>
      <c r="T63" s="24">
        <f t="shared" si="24"/>
        <v>140.5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9.1</v>
      </c>
      <c r="C64" s="78">
        <v>9.1</v>
      </c>
      <c r="D64" s="78">
        <v>9</v>
      </c>
      <c r="E64" s="78">
        <v>2.2999999999999998</v>
      </c>
      <c r="F64" s="78">
        <v>9</v>
      </c>
      <c r="G64" s="78">
        <v>8.9</v>
      </c>
      <c r="H64" s="21">
        <v>8.8000000000000007</v>
      </c>
      <c r="I64" s="78">
        <v>9</v>
      </c>
      <c r="J64" s="78">
        <v>8.8000000000000007</v>
      </c>
      <c r="K64" s="78">
        <v>2.2000000000000002</v>
      </c>
      <c r="L64" s="78">
        <v>8.9</v>
      </c>
      <c r="M64" s="78">
        <v>8.6999999999999993</v>
      </c>
      <c r="N64" s="21">
        <v>9.1</v>
      </c>
      <c r="O64" s="78">
        <v>9.1</v>
      </c>
      <c r="P64" s="78">
        <v>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140.9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62.800000000000004</v>
      </c>
      <c r="C65" s="79">
        <f t="shared" ref="C65:R65" si="25">SUM(C58:C64)</f>
        <v>63.000000000000007</v>
      </c>
      <c r="D65" s="79">
        <f t="shared" si="25"/>
        <v>62.5</v>
      </c>
      <c r="E65" s="79">
        <f t="shared" si="25"/>
        <v>15.5</v>
      </c>
      <c r="F65" s="79">
        <f t="shared" si="25"/>
        <v>62.5</v>
      </c>
      <c r="G65" s="183">
        <f t="shared" si="25"/>
        <v>61.9</v>
      </c>
      <c r="H65" s="25">
        <f t="shared" si="25"/>
        <v>61.399999999999991</v>
      </c>
      <c r="I65" s="79">
        <f t="shared" si="25"/>
        <v>62.3</v>
      </c>
      <c r="J65" s="79">
        <f t="shared" si="25"/>
        <v>61.599999999999994</v>
      </c>
      <c r="K65" s="79">
        <f t="shared" si="25"/>
        <v>15.399999999999999</v>
      </c>
      <c r="L65" s="79">
        <f t="shared" si="25"/>
        <v>61.4</v>
      </c>
      <c r="M65" s="183">
        <f t="shared" si="25"/>
        <v>60.7</v>
      </c>
      <c r="N65" s="25">
        <f t="shared" si="25"/>
        <v>63.000000000000007</v>
      </c>
      <c r="O65" s="79">
        <f t="shared" si="25"/>
        <v>63.000000000000007</v>
      </c>
      <c r="P65" s="79">
        <f t="shared" si="25"/>
        <v>62.5</v>
      </c>
      <c r="Q65" s="79">
        <f t="shared" si="25"/>
        <v>15.399999999999999</v>
      </c>
      <c r="R65" s="79">
        <f t="shared" si="25"/>
        <v>61.599999999999994</v>
      </c>
      <c r="S65" s="27">
        <f>SUM(S58:S64)</f>
        <v>61.9</v>
      </c>
      <c r="T65" s="24">
        <f t="shared" si="24"/>
        <v>978.4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184">
        <v>136</v>
      </c>
      <c r="H66" s="28">
        <v>137</v>
      </c>
      <c r="I66" s="80">
        <v>137</v>
      </c>
      <c r="J66" s="80">
        <v>135.5</v>
      </c>
      <c r="K66" s="80">
        <v>137.5</v>
      </c>
      <c r="L66" s="80">
        <v>135</v>
      </c>
      <c r="M66" s="184">
        <v>135.5</v>
      </c>
      <c r="N66" s="28">
        <v>138.5</v>
      </c>
      <c r="O66" s="80">
        <v>138.5</v>
      </c>
      <c r="P66" s="80">
        <v>137.5</v>
      </c>
      <c r="Q66" s="80">
        <v>138</v>
      </c>
      <c r="R66" s="80">
        <v>135.5</v>
      </c>
      <c r="S66" s="30">
        <v>136</v>
      </c>
      <c r="T66" s="304">
        <f>+((T65/T67)/7)*1000</f>
        <v>136.89659997201622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((B67*B66)*7/1000-B58-B59-B60)/4</f>
        <v>9.0225000000000009</v>
      </c>
      <c r="C68" s="82">
        <f t="shared" si="26"/>
        <v>9.0793750000000006</v>
      </c>
      <c r="D68" s="82">
        <f t="shared" si="26"/>
        <v>8.9906250000000014</v>
      </c>
      <c r="E68" s="82">
        <f t="shared" si="26"/>
        <v>2.2280000000000006</v>
      </c>
      <c r="F68" s="82">
        <f t="shared" si="26"/>
        <v>8.9906250000000014</v>
      </c>
      <c r="G68" s="186">
        <f t="shared" si="26"/>
        <v>8.8949999999999996</v>
      </c>
      <c r="H68" s="36">
        <f t="shared" si="26"/>
        <v>8.7689999999999984</v>
      </c>
      <c r="I68" s="82">
        <f t="shared" si="26"/>
        <v>8.9337499999999999</v>
      </c>
      <c r="J68" s="82">
        <f t="shared" si="26"/>
        <v>8.813125000000003</v>
      </c>
      <c r="K68" s="82">
        <f t="shared" si="26"/>
        <v>2.2000000000000002</v>
      </c>
      <c r="L68" s="82">
        <f t="shared" si="26"/>
        <v>8.8312499999999972</v>
      </c>
      <c r="M68" s="186">
        <f t="shared" si="26"/>
        <v>8.6760000000000002</v>
      </c>
      <c r="N68" s="36">
        <f t="shared" si="26"/>
        <v>9.0793750000000006</v>
      </c>
      <c r="O68" s="82">
        <f t="shared" si="26"/>
        <v>9.0793750000000006</v>
      </c>
      <c r="P68" s="82">
        <f t="shared" si="26"/>
        <v>8.9656250000000011</v>
      </c>
      <c r="Q68" s="82">
        <f t="shared" si="26"/>
        <v>2.2140000000000004</v>
      </c>
      <c r="R68" s="82">
        <f t="shared" si="26"/>
        <v>8.813125000000003</v>
      </c>
      <c r="S68" s="38">
        <f t="shared" si="26"/>
        <v>8.8949999999999996</v>
      </c>
      <c r="T68" s="306">
        <f>((T65*1000)/T67)/7</f>
        <v>136.89659997201622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63.017499999999998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7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63.017499999999998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138.02197802197804</v>
      </c>
      <c r="C70" s="84">
        <f t="shared" ref="C70:R70" si="28">+(C65/C67)/7*1000</f>
        <v>138.46153846153848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138.46153846153848</v>
      </c>
      <c r="P70" s="84">
        <f t="shared" si="28"/>
        <v>137.36263736263737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ADD5-B491-451C-ACBC-8BEFFCF561A9}">
  <dimension ref="A1:AQ239"/>
  <sheetViews>
    <sheetView view="pageBreakPreview" topLeftCell="A43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2"/>
      <c r="Z3" s="2"/>
      <c r="AA3" s="2"/>
      <c r="AB3" s="2"/>
      <c r="AC3" s="2"/>
      <c r="AD3" s="42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4" t="s">
        <v>1</v>
      </c>
      <c r="B9" s="424"/>
      <c r="C9" s="424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4"/>
      <c r="B10" s="424"/>
      <c r="C10" s="42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4" t="s">
        <v>4</v>
      </c>
      <c r="B11" s="424"/>
      <c r="C11" s="424"/>
      <c r="D11" s="1"/>
      <c r="E11" s="422">
        <v>3</v>
      </c>
      <c r="F11" s="1"/>
      <c r="G11" s="1"/>
      <c r="H11" s="1"/>
      <c r="I11" s="1"/>
      <c r="J11" s="1"/>
      <c r="K11" s="467" t="s">
        <v>142</v>
      </c>
      <c r="L11" s="467"/>
      <c r="M11" s="423"/>
      <c r="N11" s="42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4"/>
      <c r="B12" s="424"/>
      <c r="C12" s="424"/>
      <c r="D12" s="1"/>
      <c r="E12" s="5"/>
      <c r="F12" s="1"/>
      <c r="G12" s="1"/>
      <c r="H12" s="1"/>
      <c r="I12" s="1"/>
      <c r="J12" s="1"/>
      <c r="K12" s="423"/>
      <c r="L12" s="423"/>
      <c r="M12" s="423"/>
      <c r="N12" s="42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4"/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3"/>
      <c r="M13" s="423"/>
      <c r="N13" s="423"/>
      <c r="O13" s="423"/>
      <c r="P13" s="423"/>
      <c r="Q13" s="423"/>
      <c r="R13" s="423"/>
      <c r="S13" s="423"/>
      <c r="T13" s="423"/>
      <c r="U13" s="423"/>
      <c r="V13" s="423"/>
      <c r="W13" s="1"/>
      <c r="X13" s="1"/>
      <c r="Y13" s="1"/>
    </row>
    <row r="14" spans="1:30" s="3" customFormat="1" ht="27" thickBot="1" x14ac:dyDescent="0.3">
      <c r="A14" s="424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4"/>
      <c r="H15" s="475" t="s">
        <v>51</v>
      </c>
      <c r="I15" s="476"/>
      <c r="J15" s="476"/>
      <c r="K15" s="476"/>
      <c r="L15" s="476"/>
      <c r="M15" s="477"/>
      <c r="N15" s="480" t="s">
        <v>50</v>
      </c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120.73207999999997</v>
      </c>
      <c r="C18" s="78">
        <v>120.707106</v>
      </c>
      <c r="D18" s="22">
        <v>122.32066</v>
      </c>
      <c r="E18" s="22">
        <v>33.489859999999993</v>
      </c>
      <c r="F18" s="22">
        <v>122.39305000000004</v>
      </c>
      <c r="G18" s="22">
        <v>122.71727000000006</v>
      </c>
      <c r="H18" s="21">
        <v>121.03132600000004</v>
      </c>
      <c r="I18" s="22">
        <v>120.51257400000001</v>
      </c>
      <c r="J18" s="22">
        <v>121.19343600000005</v>
      </c>
      <c r="K18" s="119">
        <v>32.000514000000003</v>
      </c>
      <c r="L18" s="22">
        <v>122.49031600000005</v>
      </c>
      <c r="M18" s="22">
        <v>122.39305000000004</v>
      </c>
      <c r="N18" s="21">
        <v>121.48523400000003</v>
      </c>
      <c r="O18" s="78">
        <v>122.16609600000004</v>
      </c>
      <c r="P18" s="22">
        <v>122.00398600000003</v>
      </c>
      <c r="Q18" s="22">
        <v>33.589192000000011</v>
      </c>
      <c r="R18" s="22">
        <v>121.67976600000001</v>
      </c>
      <c r="S18" s="23">
        <v>122.06883000000002</v>
      </c>
      <c r="T18" s="24">
        <f t="shared" ref="T18:T25" si="0">SUM(B18:S18)</f>
        <v>1924.9743460000002</v>
      </c>
      <c r="V18" s="2"/>
      <c r="W18" s="18"/>
    </row>
    <row r="19" spans="1:30" ht="39.950000000000003" customHeight="1" x14ac:dyDescent="0.25">
      <c r="A19" s="157" t="s">
        <v>13</v>
      </c>
      <c r="B19" s="21">
        <v>120.73207999999997</v>
      </c>
      <c r="C19" s="78">
        <v>120.707106</v>
      </c>
      <c r="D19" s="22">
        <v>122.32066</v>
      </c>
      <c r="E19" s="22">
        <v>33.489859999999993</v>
      </c>
      <c r="F19" s="22">
        <v>122.39305000000004</v>
      </c>
      <c r="G19" s="22">
        <v>122.71727000000006</v>
      </c>
      <c r="H19" s="21">
        <v>121.03132600000004</v>
      </c>
      <c r="I19" s="22">
        <v>120.51257400000001</v>
      </c>
      <c r="J19" s="22">
        <v>121.19343600000005</v>
      </c>
      <c r="K19" s="119">
        <v>32.000514000000003</v>
      </c>
      <c r="L19" s="22">
        <v>122.49031600000005</v>
      </c>
      <c r="M19" s="22">
        <v>122.39305000000004</v>
      </c>
      <c r="N19" s="21">
        <v>121.48523400000003</v>
      </c>
      <c r="O19" s="78">
        <v>122.16609600000004</v>
      </c>
      <c r="P19" s="22">
        <v>122.00398600000003</v>
      </c>
      <c r="Q19" s="22">
        <v>33.589192000000011</v>
      </c>
      <c r="R19" s="22">
        <v>121.67976600000001</v>
      </c>
      <c r="S19" s="23">
        <v>122.06883000000002</v>
      </c>
      <c r="T19" s="24">
        <f t="shared" si="0"/>
        <v>1924.9743460000002</v>
      </c>
      <c r="V19" s="2"/>
      <c r="W19" s="18"/>
    </row>
    <row r="20" spans="1:30" ht="39.75" customHeight="1" x14ac:dyDescent="0.25">
      <c r="A20" s="156" t="s">
        <v>14</v>
      </c>
      <c r="B20" s="21">
        <v>119.24726800000001</v>
      </c>
      <c r="C20" s="78">
        <v>119.93555760000001</v>
      </c>
      <c r="D20" s="22">
        <v>121.55113600000001</v>
      </c>
      <c r="E20" s="22">
        <v>32.954556000000004</v>
      </c>
      <c r="F20" s="22">
        <v>121.74827999999999</v>
      </c>
      <c r="G20" s="22">
        <v>121.84469199999997</v>
      </c>
      <c r="H20" s="21">
        <v>119.80586959999998</v>
      </c>
      <c r="I20" s="22">
        <v>120.2394704</v>
      </c>
      <c r="J20" s="22">
        <v>119.5149256</v>
      </c>
      <c r="K20" s="119">
        <v>31.289294399999996</v>
      </c>
      <c r="L20" s="22">
        <v>121.4832736</v>
      </c>
      <c r="M20" s="22">
        <v>121.52218000000001</v>
      </c>
      <c r="N20" s="21">
        <v>120.5287064</v>
      </c>
      <c r="O20" s="78">
        <v>121.16076159999997</v>
      </c>
      <c r="P20" s="22">
        <v>121.45170559999997</v>
      </c>
      <c r="Q20" s="22">
        <v>33.140923199999996</v>
      </c>
      <c r="R20" s="22">
        <v>121.12919360000001</v>
      </c>
      <c r="S20" s="23">
        <v>121.42576799999998</v>
      </c>
      <c r="T20" s="24">
        <f t="shared" si="0"/>
        <v>1909.9735615999998</v>
      </c>
      <c r="V20" s="2"/>
      <c r="W20" s="18"/>
    </row>
    <row r="21" spans="1:30" ht="39.950000000000003" customHeight="1" x14ac:dyDescent="0.25">
      <c r="A21" s="157" t="s">
        <v>15</v>
      </c>
      <c r="B21" s="21">
        <v>119.24726800000001</v>
      </c>
      <c r="C21" s="78">
        <v>119.93555760000001</v>
      </c>
      <c r="D21" s="22">
        <v>121.55113600000001</v>
      </c>
      <c r="E21" s="22">
        <v>32.954556000000004</v>
      </c>
      <c r="F21" s="22">
        <v>121.74827999999999</v>
      </c>
      <c r="G21" s="22">
        <v>121.84469199999997</v>
      </c>
      <c r="H21" s="21">
        <v>119.80586959999998</v>
      </c>
      <c r="I21" s="22">
        <v>120.2394704</v>
      </c>
      <c r="J21" s="22">
        <v>119.5149256</v>
      </c>
      <c r="K21" s="119">
        <v>31.289294399999996</v>
      </c>
      <c r="L21" s="22">
        <v>121.4832736</v>
      </c>
      <c r="M21" s="22">
        <v>121.52218000000001</v>
      </c>
      <c r="N21" s="21">
        <v>120.5287064</v>
      </c>
      <c r="O21" s="78">
        <v>121.16076159999997</v>
      </c>
      <c r="P21" s="22">
        <v>121.45170559999997</v>
      </c>
      <c r="Q21" s="22">
        <v>33.140923199999996</v>
      </c>
      <c r="R21" s="22">
        <v>121.12919360000001</v>
      </c>
      <c r="S21" s="23">
        <v>121.42576799999998</v>
      </c>
      <c r="T21" s="24">
        <f t="shared" si="0"/>
        <v>1909.9735615999998</v>
      </c>
      <c r="V21" s="2"/>
      <c r="W21" s="18"/>
    </row>
    <row r="22" spans="1:30" ht="39.950000000000003" customHeight="1" x14ac:dyDescent="0.25">
      <c r="A22" s="156" t="s">
        <v>16</v>
      </c>
      <c r="B22" s="21">
        <v>119.24726800000001</v>
      </c>
      <c r="C22" s="78">
        <v>119.93555760000001</v>
      </c>
      <c r="D22" s="22">
        <v>121.55113600000001</v>
      </c>
      <c r="E22" s="22">
        <v>32.954556000000004</v>
      </c>
      <c r="F22" s="22">
        <v>121.74827999999999</v>
      </c>
      <c r="G22" s="22">
        <v>121.84469199999997</v>
      </c>
      <c r="H22" s="21">
        <v>119.80586959999998</v>
      </c>
      <c r="I22" s="22">
        <v>120.2394704</v>
      </c>
      <c r="J22" s="22">
        <v>119.5149256</v>
      </c>
      <c r="K22" s="119">
        <v>31.289294399999996</v>
      </c>
      <c r="L22" s="22">
        <v>121.4832736</v>
      </c>
      <c r="M22" s="22">
        <v>121.52218000000001</v>
      </c>
      <c r="N22" s="21">
        <v>120.5287064</v>
      </c>
      <c r="O22" s="78">
        <v>121.16076159999997</v>
      </c>
      <c r="P22" s="22">
        <v>121.45170559999997</v>
      </c>
      <c r="Q22" s="22">
        <v>33.140923199999996</v>
      </c>
      <c r="R22" s="22">
        <v>121.12919360000001</v>
      </c>
      <c r="S22" s="23">
        <v>121.42576799999998</v>
      </c>
      <c r="T22" s="24">
        <f t="shared" si="0"/>
        <v>1909.9735615999998</v>
      </c>
      <c r="V22" s="2"/>
      <c r="W22" s="18"/>
    </row>
    <row r="23" spans="1:30" ht="39.950000000000003" customHeight="1" x14ac:dyDescent="0.25">
      <c r="A23" s="157" t="s">
        <v>17</v>
      </c>
      <c r="B23" s="21">
        <v>119.24726800000001</v>
      </c>
      <c r="C23" s="78">
        <v>119.93555760000001</v>
      </c>
      <c r="D23" s="22">
        <v>121.55113600000001</v>
      </c>
      <c r="E23" s="22">
        <v>32.954556000000004</v>
      </c>
      <c r="F23" s="22">
        <v>121.74827999999999</v>
      </c>
      <c r="G23" s="22">
        <v>121.84469199999997</v>
      </c>
      <c r="H23" s="21">
        <v>119.80586959999998</v>
      </c>
      <c r="I23" s="22">
        <v>120.2394704</v>
      </c>
      <c r="J23" s="22">
        <v>119.5149256</v>
      </c>
      <c r="K23" s="119">
        <v>31.289294399999996</v>
      </c>
      <c r="L23" s="22">
        <v>121.4832736</v>
      </c>
      <c r="M23" s="22">
        <v>121.52218000000001</v>
      </c>
      <c r="N23" s="21">
        <v>120.5287064</v>
      </c>
      <c r="O23" s="78">
        <v>121.16076159999997</v>
      </c>
      <c r="P23" s="22">
        <v>121.45170559999997</v>
      </c>
      <c r="Q23" s="22">
        <v>33.140923199999996</v>
      </c>
      <c r="R23" s="22">
        <v>121.12919360000001</v>
      </c>
      <c r="S23" s="23">
        <v>121.42576799999998</v>
      </c>
      <c r="T23" s="24">
        <f t="shared" si="0"/>
        <v>1909.9735615999998</v>
      </c>
      <c r="V23" s="2"/>
      <c r="W23" s="18"/>
    </row>
    <row r="24" spans="1:30" ht="39.950000000000003" customHeight="1" x14ac:dyDescent="0.25">
      <c r="A24" s="156" t="s">
        <v>18</v>
      </c>
      <c r="B24" s="21">
        <v>119.24726800000001</v>
      </c>
      <c r="C24" s="78">
        <v>119.93555760000001</v>
      </c>
      <c r="D24" s="22">
        <v>121.55113600000001</v>
      </c>
      <c r="E24" s="22">
        <v>32.954556000000004</v>
      </c>
      <c r="F24" s="22">
        <v>121.74827999999999</v>
      </c>
      <c r="G24" s="22">
        <v>121.84469199999997</v>
      </c>
      <c r="H24" s="21">
        <v>119.80586959999998</v>
      </c>
      <c r="I24" s="22">
        <v>120.2394704</v>
      </c>
      <c r="J24" s="22">
        <v>119.5149256</v>
      </c>
      <c r="K24" s="119">
        <v>31.289294399999996</v>
      </c>
      <c r="L24" s="22">
        <v>121.4832736</v>
      </c>
      <c r="M24" s="22">
        <v>121.52218000000001</v>
      </c>
      <c r="N24" s="21">
        <v>120.5287064</v>
      </c>
      <c r="O24" s="78">
        <v>121.16076159999997</v>
      </c>
      <c r="P24" s="22">
        <v>121.45170559999997</v>
      </c>
      <c r="Q24" s="22">
        <v>33.140923199999996</v>
      </c>
      <c r="R24" s="22">
        <v>121.12919360000001</v>
      </c>
      <c r="S24" s="23">
        <v>121.42576799999998</v>
      </c>
      <c r="T24" s="24">
        <f t="shared" si="0"/>
        <v>1909.9735615999998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837.70049999999992</v>
      </c>
      <c r="C25" s="26">
        <f t="shared" si="1"/>
        <v>841.0920000000001</v>
      </c>
      <c r="D25" s="26">
        <f t="shared" si="1"/>
        <v>852.39700000000016</v>
      </c>
      <c r="E25" s="26">
        <f>SUM(E18:E24)</f>
        <v>231.75249999999997</v>
      </c>
      <c r="F25" s="26">
        <f t="shared" ref="F25:L25" si="2">SUM(F18:F24)</f>
        <v>853.52750000000015</v>
      </c>
      <c r="G25" s="26">
        <f t="shared" si="2"/>
        <v>854.65800000000002</v>
      </c>
      <c r="H25" s="25">
        <f t="shared" si="2"/>
        <v>841.09199999999987</v>
      </c>
      <c r="I25" s="26">
        <f t="shared" si="2"/>
        <v>842.22249999999997</v>
      </c>
      <c r="J25" s="26">
        <f>SUM(J18:J24)</f>
        <v>839.9615</v>
      </c>
      <c r="K25" s="120">
        <f t="shared" ref="K25" si="3">SUM(K18:K24)</f>
        <v>220.44749999999996</v>
      </c>
      <c r="L25" s="26">
        <f t="shared" si="2"/>
        <v>852.39700000000005</v>
      </c>
      <c r="M25" s="26">
        <f>SUM(M18:M24)</f>
        <v>852.39700000000016</v>
      </c>
      <c r="N25" s="25">
        <f t="shared" ref="N25:P25" si="4">SUM(N18:N24)</f>
        <v>845.61400000000015</v>
      </c>
      <c r="O25" s="26">
        <f t="shared" si="4"/>
        <v>850.13600000000008</v>
      </c>
      <c r="P25" s="26">
        <f t="shared" si="4"/>
        <v>851.26649999999995</v>
      </c>
      <c r="Q25" s="26">
        <f>SUM(Q18:Q24)</f>
        <v>232.88300000000004</v>
      </c>
      <c r="R25" s="26">
        <f t="shared" ref="R25:S25" si="5">SUM(R18:R24)</f>
        <v>849.0055000000001</v>
      </c>
      <c r="S25" s="27">
        <f t="shared" si="5"/>
        <v>851.26649999999984</v>
      </c>
      <c r="T25" s="24">
        <f t="shared" si="0"/>
        <v>13399.816499999999</v>
      </c>
    </row>
    <row r="26" spans="1:30" s="2" customFormat="1" ht="36.75" customHeight="1" x14ac:dyDescent="0.25">
      <c r="A26" s="158" t="s">
        <v>19</v>
      </c>
      <c r="B26" s="402">
        <v>161.5</v>
      </c>
      <c r="C26" s="405">
        <v>161.5</v>
      </c>
      <c r="D26" s="29">
        <v>161.5</v>
      </c>
      <c r="E26" s="29">
        <v>161.5</v>
      </c>
      <c r="F26" s="401">
        <v>161.5</v>
      </c>
      <c r="G26" s="401">
        <v>161.5</v>
      </c>
      <c r="H26" s="402">
        <v>161.5</v>
      </c>
      <c r="I26" s="401">
        <v>161.5</v>
      </c>
      <c r="J26" s="401">
        <v>161.5</v>
      </c>
      <c r="K26" s="401">
        <v>161.5</v>
      </c>
      <c r="L26" s="401">
        <v>161.5</v>
      </c>
      <c r="M26" s="401">
        <v>161.5</v>
      </c>
      <c r="N26" s="402">
        <v>161.5</v>
      </c>
      <c r="O26" s="401">
        <v>161.5</v>
      </c>
      <c r="P26" s="401">
        <v>161.5</v>
      </c>
      <c r="Q26" s="401">
        <v>161.5</v>
      </c>
      <c r="R26" s="401">
        <v>161.5</v>
      </c>
      <c r="S26" s="404">
        <v>161.5</v>
      </c>
      <c r="T26" s="31">
        <f>+((T25/T27)/7)*1000</f>
        <v>161.49999999999997</v>
      </c>
    </row>
    <row r="27" spans="1:30" s="2" customFormat="1" ht="33" customHeight="1" x14ac:dyDescent="0.25">
      <c r="A27" s="159" t="s">
        <v>20</v>
      </c>
      <c r="B27" s="32">
        <v>741</v>
      </c>
      <c r="C27" s="81">
        <v>744</v>
      </c>
      <c r="D27" s="33">
        <v>754</v>
      </c>
      <c r="E27" s="33">
        <v>205</v>
      </c>
      <c r="F27" s="33">
        <v>755</v>
      </c>
      <c r="G27" s="33">
        <v>756</v>
      </c>
      <c r="H27" s="32">
        <v>744</v>
      </c>
      <c r="I27" s="33">
        <v>745</v>
      </c>
      <c r="J27" s="33">
        <v>743</v>
      </c>
      <c r="K27" s="122">
        <v>195</v>
      </c>
      <c r="L27" s="33">
        <v>754</v>
      </c>
      <c r="M27" s="33">
        <v>754</v>
      </c>
      <c r="N27" s="32">
        <v>748</v>
      </c>
      <c r="O27" s="33">
        <v>752</v>
      </c>
      <c r="P27" s="33">
        <v>753</v>
      </c>
      <c r="Q27" s="33">
        <v>206</v>
      </c>
      <c r="R27" s="33">
        <v>751</v>
      </c>
      <c r="S27" s="34">
        <v>753</v>
      </c>
      <c r="T27" s="35">
        <f>SUM(B27:S27)</f>
        <v>11853</v>
      </c>
      <c r="U27" s="2">
        <f>((T25*1000)/T27)/7</f>
        <v>161.49999999999997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119.24726800000001</v>
      </c>
      <c r="C28" s="37">
        <f t="shared" si="6"/>
        <v>119.93555760000001</v>
      </c>
      <c r="D28" s="37">
        <f t="shared" si="6"/>
        <v>121.55113600000001</v>
      </c>
      <c r="E28" s="37">
        <f t="shared" si="6"/>
        <v>32.954556000000004</v>
      </c>
      <c r="F28" s="37">
        <f t="shared" si="6"/>
        <v>121.74827999999999</v>
      </c>
      <c r="G28" s="37">
        <f t="shared" si="6"/>
        <v>121.84469199999997</v>
      </c>
      <c r="H28" s="36">
        <f t="shared" si="6"/>
        <v>119.80586959999998</v>
      </c>
      <c r="I28" s="37">
        <f t="shared" si="6"/>
        <v>120.2394704</v>
      </c>
      <c r="J28" s="37">
        <f t="shared" si="6"/>
        <v>119.5149256</v>
      </c>
      <c r="K28" s="123">
        <f t="shared" si="6"/>
        <v>31.289294399999996</v>
      </c>
      <c r="L28" s="37">
        <f t="shared" si="6"/>
        <v>121.4832736</v>
      </c>
      <c r="M28" s="37">
        <f t="shared" si="6"/>
        <v>121.52218000000001</v>
      </c>
      <c r="N28" s="36">
        <f t="shared" si="6"/>
        <v>120.5287064</v>
      </c>
      <c r="O28" s="37">
        <f t="shared" si="6"/>
        <v>121.16076159999997</v>
      </c>
      <c r="P28" s="37">
        <f t="shared" si="6"/>
        <v>121.45170559999997</v>
      </c>
      <c r="Q28" s="37">
        <f t="shared" si="6"/>
        <v>33.140923199999996</v>
      </c>
      <c r="R28" s="37">
        <f t="shared" si="6"/>
        <v>121.12919360000001</v>
      </c>
      <c r="S28" s="38">
        <f t="shared" si="6"/>
        <v>121.42576799999998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837.70050000000003</v>
      </c>
      <c r="C29" s="41">
        <f t="shared" si="7"/>
        <v>841.09199999999998</v>
      </c>
      <c r="D29" s="41">
        <f t="shared" si="7"/>
        <v>852.39700000000005</v>
      </c>
      <c r="E29" s="41">
        <f>((E27*E26)*7)/1000</f>
        <v>231.7525</v>
      </c>
      <c r="F29" s="41">
        <f>((F27*F26)*7)/1000</f>
        <v>853.52750000000003</v>
      </c>
      <c r="G29" s="41">
        <f t="shared" ref="G29:S29" si="8">((G27*G26)*7)/1000</f>
        <v>854.65800000000002</v>
      </c>
      <c r="H29" s="40">
        <f t="shared" si="8"/>
        <v>841.09199999999998</v>
      </c>
      <c r="I29" s="41">
        <f t="shared" si="8"/>
        <v>842.22249999999997</v>
      </c>
      <c r="J29" s="41">
        <f t="shared" si="8"/>
        <v>839.9615</v>
      </c>
      <c r="K29" s="124">
        <f t="shared" si="8"/>
        <v>220.44749999999999</v>
      </c>
      <c r="L29" s="41">
        <f t="shared" si="8"/>
        <v>852.39700000000005</v>
      </c>
      <c r="M29" s="41">
        <f t="shared" si="8"/>
        <v>852.39700000000005</v>
      </c>
      <c r="N29" s="40">
        <f t="shared" si="8"/>
        <v>845.61400000000003</v>
      </c>
      <c r="O29" s="41">
        <f t="shared" si="8"/>
        <v>850.13599999999997</v>
      </c>
      <c r="P29" s="41">
        <f t="shared" si="8"/>
        <v>851.26649999999995</v>
      </c>
      <c r="Q29" s="42">
        <f t="shared" si="8"/>
        <v>232.88300000000001</v>
      </c>
      <c r="R29" s="42">
        <f t="shared" si="8"/>
        <v>849.00549999999998</v>
      </c>
      <c r="S29" s="43">
        <f t="shared" si="8"/>
        <v>851.26649999999995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161.49999999999997</v>
      </c>
      <c r="C30" s="46">
        <f t="shared" si="9"/>
        <v>161.5</v>
      </c>
      <c r="D30" s="46">
        <f t="shared" si="9"/>
        <v>161.50000000000003</v>
      </c>
      <c r="E30" s="46">
        <f>+(E25/E27)/7*1000</f>
        <v>161.49999999999997</v>
      </c>
      <c r="F30" s="46">
        <f t="shared" ref="F30:L30" si="10">+(F25/F27)/7*1000</f>
        <v>161.50000000000003</v>
      </c>
      <c r="G30" s="46">
        <f t="shared" si="10"/>
        <v>161.5</v>
      </c>
      <c r="H30" s="45">
        <f t="shared" si="10"/>
        <v>161.49999999999997</v>
      </c>
      <c r="I30" s="46">
        <f t="shared" si="10"/>
        <v>161.5</v>
      </c>
      <c r="J30" s="46">
        <f>+(J25/J27)/7*1000</f>
        <v>161.5</v>
      </c>
      <c r="K30" s="125">
        <f t="shared" ref="K30" si="11">+(K25/K27)/7*1000</f>
        <v>161.49999999999997</v>
      </c>
      <c r="L30" s="46">
        <f t="shared" si="10"/>
        <v>161.5</v>
      </c>
      <c r="M30" s="46">
        <f>+(M25/M27)/7*1000</f>
        <v>161.50000000000003</v>
      </c>
      <c r="N30" s="45">
        <f t="shared" ref="N30:S30" si="12">+(N25/N27)/7*1000</f>
        <v>161.50000000000003</v>
      </c>
      <c r="O30" s="46">
        <f t="shared" si="12"/>
        <v>161.5</v>
      </c>
      <c r="P30" s="46">
        <f t="shared" si="12"/>
        <v>161.49999999999997</v>
      </c>
      <c r="Q30" s="46">
        <f t="shared" si="12"/>
        <v>161.50000000000003</v>
      </c>
      <c r="R30" s="46">
        <f t="shared" si="12"/>
        <v>161.5</v>
      </c>
      <c r="S30" s="47">
        <f t="shared" si="12"/>
        <v>161.49999999999997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103.88300000000001</v>
      </c>
      <c r="C39" s="78">
        <v>100.39379999999998</v>
      </c>
      <c r="D39" s="78">
        <v>101.8212</v>
      </c>
      <c r="E39" s="78">
        <v>30.133999999999997</v>
      </c>
      <c r="F39" s="78">
        <v>103.72439999999999</v>
      </c>
      <c r="G39" s="78">
        <v>102.45559999999999</v>
      </c>
      <c r="H39" s="78"/>
      <c r="I39" s="78"/>
      <c r="J39" s="99">
        <f t="shared" ref="J39:J46" si="13">SUM(B39:I39)</f>
        <v>542.41199999999992</v>
      </c>
      <c r="K39" s="2"/>
      <c r="L39" s="89" t="s">
        <v>12</v>
      </c>
      <c r="M39" s="78">
        <v>7.5</v>
      </c>
      <c r="N39" s="78">
        <v>7.3</v>
      </c>
      <c r="O39" s="78">
        <v>7</v>
      </c>
      <c r="P39" s="78">
        <v>2.2000000000000002</v>
      </c>
      <c r="Q39" s="78">
        <v>7.2</v>
      </c>
      <c r="R39" s="78">
        <v>7.2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103.88300000000001</v>
      </c>
      <c r="C40" s="78">
        <v>100.39379999999998</v>
      </c>
      <c r="D40" s="78">
        <v>101.8212</v>
      </c>
      <c r="E40" s="78">
        <v>30.133999999999997</v>
      </c>
      <c r="F40" s="78">
        <v>103.72439999999999</v>
      </c>
      <c r="G40" s="78">
        <v>102.45559999999999</v>
      </c>
      <c r="H40" s="78"/>
      <c r="I40" s="78"/>
      <c r="J40" s="99">
        <f t="shared" si="13"/>
        <v>542.41199999999992</v>
      </c>
      <c r="K40" s="2"/>
      <c r="L40" s="90" t="s">
        <v>13</v>
      </c>
      <c r="M40" s="78">
        <v>7.5</v>
      </c>
      <c r="N40" s="78">
        <v>7.3</v>
      </c>
      <c r="O40" s="78">
        <v>7</v>
      </c>
      <c r="P40" s="78">
        <v>2.2000000000000002</v>
      </c>
      <c r="Q40" s="78">
        <v>7.2</v>
      </c>
      <c r="R40" s="78">
        <v>7.2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2.1</v>
      </c>
      <c r="Q41" s="78">
        <v>7.2</v>
      </c>
      <c r="R41" s="78">
        <v>6.8</v>
      </c>
      <c r="S41" s="99">
        <f t="shared" si="14"/>
        <v>37.4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2.1</v>
      </c>
      <c r="Q42" s="78">
        <v>7.2</v>
      </c>
      <c r="R42" s="78">
        <v>6.9</v>
      </c>
      <c r="S42" s="99">
        <f t="shared" si="14"/>
        <v>37.6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2.1</v>
      </c>
      <c r="Q43" s="78">
        <v>7.2</v>
      </c>
      <c r="R43" s="78">
        <v>6.9</v>
      </c>
      <c r="S43" s="99">
        <f t="shared" si="14"/>
        <v>37.6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6.8</v>
      </c>
      <c r="P44" s="78">
        <v>2.1</v>
      </c>
      <c r="Q44" s="78">
        <v>7.3</v>
      </c>
      <c r="R44" s="78">
        <v>6.9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7.3</v>
      </c>
      <c r="O45" s="78">
        <v>6.8</v>
      </c>
      <c r="P45" s="78">
        <v>2.1</v>
      </c>
      <c r="Q45" s="78">
        <v>7.3</v>
      </c>
      <c r="R45" s="78">
        <v>6.9</v>
      </c>
      <c r="S45" s="99">
        <f t="shared" si="14"/>
        <v>37.800000000000004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207.76600000000002</v>
      </c>
      <c r="C46" s="26">
        <f t="shared" si="15"/>
        <v>200.78759999999997</v>
      </c>
      <c r="D46" s="26">
        <f t="shared" si="15"/>
        <v>203.64240000000001</v>
      </c>
      <c r="E46" s="26">
        <f t="shared" si="15"/>
        <v>60.267999999999994</v>
      </c>
      <c r="F46" s="26">
        <f t="shared" si="15"/>
        <v>207.44879999999998</v>
      </c>
      <c r="G46" s="26">
        <f t="shared" si="15"/>
        <v>204.91119999999998</v>
      </c>
      <c r="H46" s="26">
        <f t="shared" si="15"/>
        <v>0</v>
      </c>
      <c r="I46" s="26">
        <f t="shared" si="15"/>
        <v>0</v>
      </c>
      <c r="J46" s="99">
        <f t="shared" si="13"/>
        <v>1084.8239999999998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47.999999999999993</v>
      </c>
      <c r="P46" s="26">
        <f t="shared" si="16"/>
        <v>14.899999999999999</v>
      </c>
      <c r="Q46" s="26">
        <f t="shared" si="16"/>
        <v>50.599999999999994</v>
      </c>
      <c r="R46" s="26">
        <f t="shared" si="16"/>
        <v>48.8</v>
      </c>
      <c r="S46" s="99">
        <f t="shared" si="14"/>
        <v>265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</v>
      </c>
      <c r="C47" s="29">
        <v>158.6</v>
      </c>
      <c r="D47" s="29">
        <v>158.6</v>
      </c>
      <c r="E47" s="29">
        <v>158.6</v>
      </c>
      <c r="F47" s="29">
        <v>158.6</v>
      </c>
      <c r="G47" s="29">
        <v>158.6</v>
      </c>
      <c r="H47" s="29"/>
      <c r="I47" s="29"/>
      <c r="J47" s="100">
        <f>+((J46/J48)/7)*1000</f>
        <v>45.314285714285703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131.90642110502736</v>
      </c>
      <c r="T47" s="62"/>
    </row>
    <row r="48" spans="1:30" ht="33.75" customHeight="1" x14ac:dyDescent="0.25">
      <c r="A48" s="92" t="s">
        <v>20</v>
      </c>
      <c r="B48" s="81">
        <v>655</v>
      </c>
      <c r="C48" s="33">
        <v>633</v>
      </c>
      <c r="D48" s="33">
        <v>642</v>
      </c>
      <c r="E48" s="33">
        <v>190</v>
      </c>
      <c r="F48" s="33">
        <v>654</v>
      </c>
      <c r="G48" s="33">
        <v>646</v>
      </c>
      <c r="H48" s="33"/>
      <c r="I48" s="33"/>
      <c r="J48" s="101">
        <f>SUM(B48:I48)</f>
        <v>3420</v>
      </c>
      <c r="K48" s="63"/>
      <c r="L48" s="92" t="s">
        <v>20</v>
      </c>
      <c r="M48" s="104">
        <v>56</v>
      </c>
      <c r="N48" s="64">
        <v>55</v>
      </c>
      <c r="O48" s="64">
        <v>52</v>
      </c>
      <c r="P48" s="64">
        <v>16</v>
      </c>
      <c r="Q48" s="64">
        <v>55</v>
      </c>
      <c r="R48" s="64">
        <v>53</v>
      </c>
      <c r="S48" s="110">
        <f>SUM(M48:R48)</f>
        <v>287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103.88300000000001</v>
      </c>
      <c r="C49" s="37">
        <f t="shared" si="17"/>
        <v>100.39379999999998</v>
      </c>
      <c r="D49" s="37">
        <f t="shared" si="17"/>
        <v>101.8212</v>
      </c>
      <c r="E49" s="37">
        <f t="shared" si="17"/>
        <v>30.133999999999997</v>
      </c>
      <c r="F49" s="37">
        <f t="shared" si="17"/>
        <v>103.72439999999999</v>
      </c>
      <c r="G49" s="37">
        <f t="shared" si="17"/>
        <v>102.45559999999999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45.314285714285703</v>
      </c>
      <c r="L49" s="93" t="s">
        <v>21</v>
      </c>
      <c r="M49" s="82">
        <f>((M48*M47)*7/1000-M39-M40)/5</f>
        <v>7.3879999999999999</v>
      </c>
      <c r="N49" s="37">
        <f t="shared" ref="N49:R49" si="19">((N48*N47)*7/1000-N39-N40)/5</f>
        <v>7.2440000000000015</v>
      </c>
      <c r="O49" s="37">
        <f t="shared" si="19"/>
        <v>6.8096000000000005</v>
      </c>
      <c r="P49" s="37">
        <f t="shared" si="19"/>
        <v>2.0880000000000001</v>
      </c>
      <c r="Q49" s="37">
        <f t="shared" si="19"/>
        <v>7.2454999999999981</v>
      </c>
      <c r="R49" s="37">
        <f t="shared" si="19"/>
        <v>6.8772999999999982</v>
      </c>
      <c r="S49" s="111">
        <f>((S46*1000)/S48)/7</f>
        <v>131.90642110502739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727.18100000000004</v>
      </c>
      <c r="C50" s="41">
        <f t="shared" si="20"/>
        <v>702.75659999999993</v>
      </c>
      <c r="D50" s="41">
        <f t="shared" si="20"/>
        <v>712.74840000000006</v>
      </c>
      <c r="E50" s="41">
        <f t="shared" si="20"/>
        <v>210.93799999999999</v>
      </c>
      <c r="F50" s="41">
        <f t="shared" si="20"/>
        <v>726.07079999999996</v>
      </c>
      <c r="G50" s="41">
        <f t="shared" si="20"/>
        <v>717.18919999999991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48.048000000000002</v>
      </c>
      <c r="P50" s="41">
        <f t="shared" si="21"/>
        <v>14.84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45.314285714285717</v>
      </c>
      <c r="C51" s="46">
        <f t="shared" si="22"/>
        <v>45.314285714285703</v>
      </c>
      <c r="D51" s="46">
        <f t="shared" si="22"/>
        <v>45.314285714285717</v>
      </c>
      <c r="E51" s="46">
        <f t="shared" si="22"/>
        <v>45.31428571428571</v>
      </c>
      <c r="F51" s="46">
        <f t="shared" si="22"/>
        <v>45.31428571428571</v>
      </c>
      <c r="G51" s="46">
        <f t="shared" si="22"/>
        <v>45.31428571428571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133.03571428571428</v>
      </c>
      <c r="Q51" s="46">
        <f t="shared" si="23"/>
        <v>131.42857142857142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9.1</v>
      </c>
      <c r="C58" s="78">
        <v>9.1</v>
      </c>
      <c r="D58" s="78">
        <v>9</v>
      </c>
      <c r="E58" s="78">
        <v>2.2999999999999998</v>
      </c>
      <c r="F58" s="78">
        <v>9</v>
      </c>
      <c r="G58" s="78">
        <v>8.9</v>
      </c>
      <c r="H58" s="21">
        <v>8.8000000000000007</v>
      </c>
      <c r="I58" s="78">
        <v>9</v>
      </c>
      <c r="J58" s="78">
        <v>8.8000000000000007</v>
      </c>
      <c r="K58" s="78">
        <v>2.2000000000000002</v>
      </c>
      <c r="L58" s="78">
        <v>8.9</v>
      </c>
      <c r="M58" s="78">
        <v>8.6999999999999993</v>
      </c>
      <c r="N58" s="21">
        <v>9.1</v>
      </c>
      <c r="O58" s="78">
        <v>9.1</v>
      </c>
      <c r="P58" s="78">
        <v>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140.9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9.1</v>
      </c>
      <c r="C59" s="78">
        <v>9.1</v>
      </c>
      <c r="D59" s="78">
        <v>9</v>
      </c>
      <c r="E59" s="78">
        <v>2.2999999999999998</v>
      </c>
      <c r="F59" s="78">
        <v>9</v>
      </c>
      <c r="G59" s="78">
        <v>8.9</v>
      </c>
      <c r="H59" s="21">
        <v>8.8000000000000007</v>
      </c>
      <c r="I59" s="78">
        <v>9</v>
      </c>
      <c r="J59" s="78">
        <v>8.8000000000000007</v>
      </c>
      <c r="K59" s="78">
        <v>2.2000000000000002</v>
      </c>
      <c r="L59" s="78">
        <v>8.9</v>
      </c>
      <c r="M59" s="78">
        <v>8.6999999999999993</v>
      </c>
      <c r="N59" s="21">
        <v>9.1</v>
      </c>
      <c r="O59" s="78">
        <v>9.1</v>
      </c>
      <c r="P59" s="78">
        <v>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140.9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8.6999999999999993</v>
      </c>
      <c r="D60" s="78">
        <v>8.9</v>
      </c>
      <c r="E60" s="78">
        <v>2.1</v>
      </c>
      <c r="F60" s="78">
        <v>8.9</v>
      </c>
      <c r="G60" s="78">
        <v>8.8000000000000007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8.6999999999999993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138.40000000000003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8.6999999999999993</v>
      </c>
      <c r="D61" s="78">
        <v>8.9</v>
      </c>
      <c r="E61" s="78">
        <v>2.2000000000000002</v>
      </c>
      <c r="F61" s="78">
        <v>8.9</v>
      </c>
      <c r="G61" s="78">
        <v>8.8000000000000007</v>
      </c>
      <c r="H61" s="21">
        <v>8.6999999999999993</v>
      </c>
      <c r="I61" s="78">
        <v>8.8000000000000007</v>
      </c>
      <c r="J61" s="78">
        <v>8.8000000000000007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8.6999999999999993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138.50000000000003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8.8000000000000007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9</v>
      </c>
      <c r="O62" s="78">
        <v>8.8000000000000007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139.10000000000002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8.8000000000000007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9</v>
      </c>
      <c r="O63" s="78">
        <v>8.8000000000000007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139.10000000000002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8.8000000000000007</v>
      </c>
      <c r="D64" s="78">
        <v>8.9</v>
      </c>
      <c r="E64" s="78">
        <v>2.2000000000000002</v>
      </c>
      <c r="F64" s="78">
        <v>8.9</v>
      </c>
      <c r="G64" s="78">
        <v>8.9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8.8000000000000007</v>
      </c>
      <c r="P64" s="78">
        <v>8.9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139.50000000000003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thickBot="1" x14ac:dyDescent="0.3">
      <c r="A65" s="117" t="s">
        <v>10</v>
      </c>
      <c r="B65" s="25">
        <f>SUM(B58:B64)</f>
        <v>62.8</v>
      </c>
      <c r="C65" s="79">
        <f t="shared" ref="C65:R65" si="25">SUM(C58:C64)</f>
        <v>61.999999999999986</v>
      </c>
      <c r="D65" s="79">
        <f t="shared" si="25"/>
        <v>62.499999999999993</v>
      </c>
      <c r="E65" s="79">
        <f t="shared" si="25"/>
        <v>15.499999999999996</v>
      </c>
      <c r="F65" s="79">
        <f t="shared" si="25"/>
        <v>62.499999999999993</v>
      </c>
      <c r="G65" s="183">
        <f t="shared" si="25"/>
        <v>61.9</v>
      </c>
      <c r="H65" s="433">
        <f t="shared" si="25"/>
        <v>61.399999999999991</v>
      </c>
      <c r="I65" s="434">
        <f t="shared" si="25"/>
        <v>62.3</v>
      </c>
      <c r="J65" s="434">
        <f t="shared" si="25"/>
        <v>61.599999999999994</v>
      </c>
      <c r="K65" s="434">
        <f t="shared" si="25"/>
        <v>15.399999999999999</v>
      </c>
      <c r="L65" s="434">
        <f t="shared" si="25"/>
        <v>61.400000000000006</v>
      </c>
      <c r="M65" s="435">
        <f t="shared" si="25"/>
        <v>60.7</v>
      </c>
      <c r="N65" s="433">
        <f t="shared" si="25"/>
        <v>63</v>
      </c>
      <c r="O65" s="434">
        <f t="shared" si="25"/>
        <v>61.999999999999986</v>
      </c>
      <c r="P65" s="434">
        <f t="shared" si="25"/>
        <v>62.499999999999993</v>
      </c>
      <c r="Q65" s="434">
        <f t="shared" si="25"/>
        <v>15.399999999999999</v>
      </c>
      <c r="R65" s="434">
        <f t="shared" si="25"/>
        <v>61.599999999999994</v>
      </c>
      <c r="S65" s="439">
        <f>SUM(S58:S64)</f>
        <v>61.9</v>
      </c>
      <c r="T65" s="24">
        <f t="shared" si="24"/>
        <v>976.39999999999986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428">
        <v>136</v>
      </c>
      <c r="H66" s="436">
        <v>137</v>
      </c>
      <c r="I66" s="437">
        <v>137</v>
      </c>
      <c r="J66" s="437">
        <v>135.5</v>
      </c>
      <c r="K66" s="437">
        <v>137.5</v>
      </c>
      <c r="L66" s="437">
        <v>135</v>
      </c>
      <c r="M66" s="438">
        <v>135.5</v>
      </c>
      <c r="N66" s="436">
        <v>138.5</v>
      </c>
      <c r="O66" s="437">
        <v>138.5</v>
      </c>
      <c r="P66" s="437">
        <v>137.5</v>
      </c>
      <c r="Q66" s="437">
        <v>138</v>
      </c>
      <c r="R66" s="437">
        <v>135.5</v>
      </c>
      <c r="S66" s="440">
        <v>136</v>
      </c>
      <c r="T66" s="304">
        <f>+((T65/T67)/7)*1000</f>
        <v>136.88490116360578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64</v>
      </c>
      <c r="D67" s="104">
        <v>65</v>
      </c>
      <c r="E67" s="104">
        <v>16</v>
      </c>
      <c r="F67" s="104">
        <v>65</v>
      </c>
      <c r="G67" s="429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64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82">
        <f t="shared" ref="B68:S68" si="26">((B67*B66)*7/1000-B58-B59)/5</f>
        <v>8.9179999999999993</v>
      </c>
      <c r="C68" s="82">
        <f t="shared" si="26"/>
        <v>8.7696000000000005</v>
      </c>
      <c r="D68" s="82">
        <f t="shared" si="26"/>
        <v>8.9124999999999996</v>
      </c>
      <c r="E68" s="82">
        <f t="shared" si="26"/>
        <v>2.1823999999999999</v>
      </c>
      <c r="F68" s="82">
        <f t="shared" si="26"/>
        <v>8.9124999999999996</v>
      </c>
      <c r="G68" s="430">
        <f t="shared" si="26"/>
        <v>8.8160000000000007</v>
      </c>
      <c r="H68" s="36">
        <f t="shared" si="26"/>
        <v>8.7551999999999985</v>
      </c>
      <c r="I68" s="82">
        <f t="shared" si="26"/>
        <v>8.8670000000000009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8.7249999999999996</v>
      </c>
      <c r="M68" s="186">
        <f t="shared" si="26"/>
        <v>8.6608000000000001</v>
      </c>
      <c r="N68" s="36">
        <f t="shared" si="26"/>
        <v>8.9634999999999998</v>
      </c>
      <c r="O68" s="82">
        <f t="shared" si="26"/>
        <v>8.7696000000000005</v>
      </c>
      <c r="P68" s="82">
        <f t="shared" si="26"/>
        <v>8.9124999999999996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6">
        <f>((T65*1000)/T67)/7</f>
        <v>136.88490116360578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431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138.02197802197801</v>
      </c>
      <c r="C70" s="84">
        <f t="shared" ref="C70:R70" si="28">+(C65/C67)/7*1000</f>
        <v>138.39285714285711</v>
      </c>
      <c r="D70" s="84">
        <f t="shared" si="28"/>
        <v>137.36263736263734</v>
      </c>
      <c r="E70" s="84">
        <f t="shared" si="28"/>
        <v>138.39285714285711</v>
      </c>
      <c r="F70" s="84">
        <f t="shared" si="28"/>
        <v>137.36263736263734</v>
      </c>
      <c r="G70" s="432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138.39285714285711</v>
      </c>
      <c r="P70" s="84">
        <f t="shared" si="28"/>
        <v>137.36263736263734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D992-62E3-41B1-99E3-929C2610D33F}">
  <dimension ref="A1:AQ239"/>
  <sheetViews>
    <sheetView view="pageBreakPreview" topLeftCell="A40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2"/>
      <c r="Z3" s="2"/>
      <c r="AA3" s="2"/>
      <c r="AB3" s="2"/>
      <c r="AC3" s="2"/>
      <c r="AD3" s="4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5" t="s">
        <v>1</v>
      </c>
      <c r="B9" s="425"/>
      <c r="C9" s="425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5"/>
      <c r="B10" s="425"/>
      <c r="C10" s="4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5" t="s">
        <v>4</v>
      </c>
      <c r="B11" s="425"/>
      <c r="C11" s="425"/>
      <c r="D11" s="1"/>
      <c r="E11" s="426">
        <v>3</v>
      </c>
      <c r="F11" s="1"/>
      <c r="G11" s="1"/>
      <c r="H11" s="1"/>
      <c r="I11" s="1"/>
      <c r="J11" s="1"/>
      <c r="K11" s="467" t="s">
        <v>144</v>
      </c>
      <c r="L11" s="467"/>
      <c r="M11" s="427"/>
      <c r="N11" s="4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5"/>
      <c r="B12" s="425"/>
      <c r="C12" s="425"/>
      <c r="D12" s="1"/>
      <c r="E12" s="5"/>
      <c r="F12" s="1"/>
      <c r="G12" s="1"/>
      <c r="H12" s="1"/>
      <c r="I12" s="1"/>
      <c r="J12" s="1"/>
      <c r="K12" s="427"/>
      <c r="L12" s="427"/>
      <c r="M12" s="427"/>
      <c r="N12" s="4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5"/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7"/>
      <c r="M13" s="427"/>
      <c r="N13" s="427"/>
      <c r="O13" s="427"/>
      <c r="P13" s="427"/>
      <c r="Q13" s="427"/>
      <c r="R13" s="427"/>
      <c r="S13" s="427"/>
      <c r="T13" s="427"/>
      <c r="U13" s="427"/>
      <c r="V13" s="427"/>
      <c r="W13" s="1"/>
      <c r="X13" s="1"/>
      <c r="Y13" s="1"/>
    </row>
    <row r="14" spans="1:30" s="3" customFormat="1" ht="27" thickBot="1" x14ac:dyDescent="0.3">
      <c r="A14" s="425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4"/>
      <c r="H15" s="475" t="s">
        <v>51</v>
      </c>
      <c r="I15" s="476"/>
      <c r="J15" s="476"/>
      <c r="K15" s="476"/>
      <c r="L15" s="476"/>
      <c r="M15" s="477"/>
      <c r="N15" s="480" t="s">
        <v>50</v>
      </c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119.24726800000001</v>
      </c>
      <c r="C18" s="78">
        <v>119.93555760000001</v>
      </c>
      <c r="D18" s="22">
        <v>121.55113600000001</v>
      </c>
      <c r="E18" s="22">
        <v>32.954556000000004</v>
      </c>
      <c r="F18" s="22">
        <v>121.74827999999999</v>
      </c>
      <c r="G18" s="22">
        <v>121.84469199999997</v>
      </c>
      <c r="H18" s="21">
        <v>119.80586959999998</v>
      </c>
      <c r="I18" s="22">
        <v>120.2394704</v>
      </c>
      <c r="J18" s="22">
        <v>119.5149256</v>
      </c>
      <c r="K18" s="119">
        <v>31.289294399999996</v>
      </c>
      <c r="L18" s="22">
        <v>121.4832736</v>
      </c>
      <c r="M18" s="22">
        <v>121.52218000000001</v>
      </c>
      <c r="N18" s="21">
        <v>120.5287064</v>
      </c>
      <c r="O18" s="78">
        <v>121.16076159999997</v>
      </c>
      <c r="P18" s="22">
        <v>121.45170559999997</v>
      </c>
      <c r="Q18" s="22">
        <v>33.140923199999996</v>
      </c>
      <c r="R18" s="22">
        <v>121.12919360000001</v>
      </c>
      <c r="S18" s="23">
        <v>121.42576799999998</v>
      </c>
      <c r="T18" s="24">
        <f t="shared" ref="T18:T25" si="0">SUM(B18:S18)</f>
        <v>1909.9735615999998</v>
      </c>
      <c r="V18" s="2"/>
      <c r="W18" s="18"/>
    </row>
    <row r="19" spans="1:30" ht="39.950000000000003" customHeight="1" x14ac:dyDescent="0.25">
      <c r="A19" s="157" t="s">
        <v>13</v>
      </c>
      <c r="B19" s="21">
        <v>119.24726800000001</v>
      </c>
      <c r="C19" s="78">
        <v>119.93555760000001</v>
      </c>
      <c r="D19" s="22">
        <v>121.55113600000001</v>
      </c>
      <c r="E19" s="22">
        <v>32.954556000000004</v>
      </c>
      <c r="F19" s="22">
        <v>121.74827999999999</v>
      </c>
      <c r="G19" s="22">
        <v>121.84469199999997</v>
      </c>
      <c r="H19" s="21">
        <v>119.80586959999998</v>
      </c>
      <c r="I19" s="22">
        <v>120.2394704</v>
      </c>
      <c r="J19" s="22">
        <v>119.5149256</v>
      </c>
      <c r="K19" s="119">
        <v>31.289294399999996</v>
      </c>
      <c r="L19" s="22">
        <v>121.4832736</v>
      </c>
      <c r="M19" s="22">
        <v>121.52218000000001</v>
      </c>
      <c r="N19" s="21">
        <v>120.5287064</v>
      </c>
      <c r="O19" s="78">
        <v>121.16076159999997</v>
      </c>
      <c r="P19" s="22">
        <v>121.45170559999997</v>
      </c>
      <c r="Q19" s="22">
        <v>33.140923199999996</v>
      </c>
      <c r="R19" s="22">
        <v>121.12919360000001</v>
      </c>
      <c r="S19" s="23">
        <v>121.42576799999998</v>
      </c>
      <c r="T19" s="24">
        <f t="shared" si="0"/>
        <v>1909.9735615999998</v>
      </c>
      <c r="V19" s="2"/>
      <c r="W19" s="18"/>
    </row>
    <row r="20" spans="1:30" ht="39.75" customHeight="1" x14ac:dyDescent="0.25">
      <c r="A20" s="156" t="s">
        <v>14</v>
      </c>
      <c r="B20" s="21">
        <v>118.88989280000003</v>
      </c>
      <c r="C20" s="78">
        <v>119.06481696</v>
      </c>
      <c r="D20" s="22">
        <v>121.12002560000001</v>
      </c>
      <c r="E20" s="22">
        <v>32.517537600000004</v>
      </c>
      <c r="F20" s="22">
        <v>121.04116800000001</v>
      </c>
      <c r="G20" s="22">
        <v>121.45284319999999</v>
      </c>
      <c r="H20" s="21">
        <v>119.34181216000005</v>
      </c>
      <c r="I20" s="22">
        <v>119.39349184000005</v>
      </c>
      <c r="J20" s="22">
        <v>119.45818976000002</v>
      </c>
      <c r="K20" s="119">
        <v>30.031962240000002</v>
      </c>
      <c r="L20" s="22">
        <v>120.92205056000003</v>
      </c>
      <c r="M20" s="22">
        <v>121.131608</v>
      </c>
      <c r="N20" s="21">
        <v>119.95315744</v>
      </c>
      <c r="O20" s="78">
        <v>120.37569536000004</v>
      </c>
      <c r="P20" s="22">
        <v>120.93467776000003</v>
      </c>
      <c r="Q20" s="22">
        <v>32.893230719999998</v>
      </c>
      <c r="R20" s="22">
        <v>120.16320256000003</v>
      </c>
      <c r="S20" s="23">
        <v>120.71993280000004</v>
      </c>
      <c r="T20" s="24">
        <f t="shared" si="0"/>
        <v>1899.4052953600003</v>
      </c>
      <c r="V20" s="2"/>
      <c r="W20" s="18"/>
    </row>
    <row r="21" spans="1:30" ht="39.950000000000003" customHeight="1" x14ac:dyDescent="0.25">
      <c r="A21" s="157" t="s">
        <v>15</v>
      </c>
      <c r="B21" s="21">
        <v>118.88989280000003</v>
      </c>
      <c r="C21" s="78">
        <v>119.06481696</v>
      </c>
      <c r="D21" s="22">
        <v>121.12002560000001</v>
      </c>
      <c r="E21" s="22">
        <v>32.517537600000004</v>
      </c>
      <c r="F21" s="22">
        <v>121.04116800000001</v>
      </c>
      <c r="G21" s="22">
        <v>121.45284319999999</v>
      </c>
      <c r="H21" s="21">
        <v>119.34181216000005</v>
      </c>
      <c r="I21" s="22">
        <v>119.39349184000005</v>
      </c>
      <c r="J21" s="22">
        <v>119.45818976000002</v>
      </c>
      <c r="K21" s="119">
        <v>30.031962240000002</v>
      </c>
      <c r="L21" s="22">
        <v>120.92205056000003</v>
      </c>
      <c r="M21" s="22">
        <v>121.131608</v>
      </c>
      <c r="N21" s="21">
        <v>119.95315744</v>
      </c>
      <c r="O21" s="78">
        <v>120.37569536000004</v>
      </c>
      <c r="P21" s="22">
        <v>120.93467776000003</v>
      </c>
      <c r="Q21" s="22">
        <v>32.893230719999998</v>
      </c>
      <c r="R21" s="22">
        <v>120.16320256000003</v>
      </c>
      <c r="S21" s="23">
        <v>120.71993280000004</v>
      </c>
      <c r="T21" s="24">
        <f t="shared" si="0"/>
        <v>1899.4052953600003</v>
      </c>
      <c r="V21" s="2"/>
      <c r="W21" s="18"/>
    </row>
    <row r="22" spans="1:30" ht="39.950000000000003" customHeight="1" x14ac:dyDescent="0.25">
      <c r="A22" s="156" t="s">
        <v>16</v>
      </c>
      <c r="B22" s="21">
        <v>118.88989280000003</v>
      </c>
      <c r="C22" s="78">
        <v>119.06481696</v>
      </c>
      <c r="D22" s="22">
        <v>121.12002560000001</v>
      </c>
      <c r="E22" s="22">
        <v>32.517537600000004</v>
      </c>
      <c r="F22" s="22">
        <v>121.04116800000001</v>
      </c>
      <c r="G22" s="22">
        <v>121.45284319999999</v>
      </c>
      <c r="H22" s="21">
        <v>119.34181216000005</v>
      </c>
      <c r="I22" s="22">
        <v>119.39349184000005</v>
      </c>
      <c r="J22" s="22">
        <v>119.45818976000002</v>
      </c>
      <c r="K22" s="119">
        <v>30.031962240000002</v>
      </c>
      <c r="L22" s="22">
        <v>120.92205056000003</v>
      </c>
      <c r="M22" s="22">
        <v>121.131608</v>
      </c>
      <c r="N22" s="21">
        <v>119.95315744</v>
      </c>
      <c r="O22" s="78">
        <v>120.37569536000004</v>
      </c>
      <c r="P22" s="22">
        <v>120.93467776000003</v>
      </c>
      <c r="Q22" s="22">
        <v>32.893230719999998</v>
      </c>
      <c r="R22" s="22">
        <v>120.16320256000003</v>
      </c>
      <c r="S22" s="23">
        <v>120.71993280000004</v>
      </c>
      <c r="T22" s="24">
        <f t="shared" si="0"/>
        <v>1899.4052953600003</v>
      </c>
      <c r="V22" s="2"/>
      <c r="W22" s="18"/>
    </row>
    <row r="23" spans="1:30" ht="39.950000000000003" customHeight="1" x14ac:dyDescent="0.25">
      <c r="A23" s="157" t="s">
        <v>17</v>
      </c>
      <c r="B23" s="21">
        <v>118.88989280000003</v>
      </c>
      <c r="C23" s="78">
        <v>119.06481696</v>
      </c>
      <c r="D23" s="22">
        <v>121.12002560000001</v>
      </c>
      <c r="E23" s="22">
        <v>32.517537600000004</v>
      </c>
      <c r="F23" s="22">
        <v>121.04116800000001</v>
      </c>
      <c r="G23" s="22">
        <v>121.45284319999999</v>
      </c>
      <c r="H23" s="21">
        <v>119.34181216000005</v>
      </c>
      <c r="I23" s="22">
        <v>119.39349184000005</v>
      </c>
      <c r="J23" s="22">
        <v>119.45818976000002</v>
      </c>
      <c r="K23" s="119">
        <v>30.031962240000002</v>
      </c>
      <c r="L23" s="22">
        <v>120.92205056000003</v>
      </c>
      <c r="M23" s="22">
        <v>121.131608</v>
      </c>
      <c r="N23" s="21">
        <v>119.95315744</v>
      </c>
      <c r="O23" s="78">
        <v>120.37569536000004</v>
      </c>
      <c r="P23" s="22">
        <v>120.93467776000003</v>
      </c>
      <c r="Q23" s="22">
        <v>32.893230719999998</v>
      </c>
      <c r="R23" s="22">
        <v>120.16320256000003</v>
      </c>
      <c r="S23" s="23">
        <v>120.71993280000004</v>
      </c>
      <c r="T23" s="24">
        <f t="shared" si="0"/>
        <v>1899.4052953600003</v>
      </c>
      <c r="V23" s="2"/>
      <c r="W23" s="18"/>
    </row>
    <row r="24" spans="1:30" ht="39.950000000000003" customHeight="1" x14ac:dyDescent="0.25">
      <c r="A24" s="156" t="s">
        <v>18</v>
      </c>
      <c r="B24" s="21">
        <v>118.88989280000003</v>
      </c>
      <c r="C24" s="78">
        <v>119.06481696</v>
      </c>
      <c r="D24" s="22">
        <v>121.12002560000001</v>
      </c>
      <c r="E24" s="22">
        <v>32.517537600000004</v>
      </c>
      <c r="F24" s="22">
        <v>121.04116800000001</v>
      </c>
      <c r="G24" s="22">
        <v>121.45284319999999</v>
      </c>
      <c r="H24" s="21">
        <v>119.34181216000005</v>
      </c>
      <c r="I24" s="22">
        <v>119.39349184000005</v>
      </c>
      <c r="J24" s="22">
        <v>119.45818976000002</v>
      </c>
      <c r="K24" s="119">
        <v>30.031962240000002</v>
      </c>
      <c r="L24" s="22">
        <v>120.92205056000003</v>
      </c>
      <c r="M24" s="22">
        <v>121.131608</v>
      </c>
      <c r="N24" s="21">
        <v>119.95315744</v>
      </c>
      <c r="O24" s="78">
        <v>120.37569536000004</v>
      </c>
      <c r="P24" s="22">
        <v>120.93467776000003</v>
      </c>
      <c r="Q24" s="22">
        <v>32.893230719999998</v>
      </c>
      <c r="R24" s="22">
        <v>120.16320256000003</v>
      </c>
      <c r="S24" s="23">
        <v>120.71993280000004</v>
      </c>
      <c r="T24" s="24">
        <f t="shared" si="0"/>
        <v>1899.4052953600003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832.94400000000007</v>
      </c>
      <c r="C25" s="26">
        <f t="shared" si="1"/>
        <v>835.19520000000011</v>
      </c>
      <c r="D25" s="26">
        <f t="shared" si="1"/>
        <v>848.70240000000001</v>
      </c>
      <c r="E25" s="26">
        <f>SUM(E18:E24)</f>
        <v>228.49680000000001</v>
      </c>
      <c r="F25" s="26">
        <f t="shared" ref="F25:L25" si="2">SUM(F18:F24)</f>
        <v>848.70240000000001</v>
      </c>
      <c r="G25" s="26">
        <f t="shared" si="2"/>
        <v>850.95359999999982</v>
      </c>
      <c r="H25" s="25">
        <f t="shared" si="2"/>
        <v>836.32080000000008</v>
      </c>
      <c r="I25" s="26">
        <f t="shared" si="2"/>
        <v>837.44640000000015</v>
      </c>
      <c r="J25" s="26">
        <f>SUM(J18:J24)</f>
        <v>836.32080000000008</v>
      </c>
      <c r="K25" s="120">
        <f t="shared" ref="K25" si="3">SUM(K18:K24)</f>
        <v>212.73840000000001</v>
      </c>
      <c r="L25" s="26">
        <f t="shared" si="2"/>
        <v>847.57680000000005</v>
      </c>
      <c r="M25" s="26">
        <f>SUM(M18:M24)</f>
        <v>848.70240000000013</v>
      </c>
      <c r="N25" s="25">
        <f t="shared" ref="N25:P25" si="4">SUM(N18:N24)</f>
        <v>840.82320000000004</v>
      </c>
      <c r="O25" s="26">
        <f t="shared" si="4"/>
        <v>844.2</v>
      </c>
      <c r="P25" s="26">
        <f t="shared" si="4"/>
        <v>847.57679999999993</v>
      </c>
      <c r="Q25" s="26">
        <f>SUM(Q18:Q24)</f>
        <v>230.74799999999996</v>
      </c>
      <c r="R25" s="26">
        <f t="shared" ref="R25:S25" si="5">SUM(R18:R24)</f>
        <v>843.07440000000031</v>
      </c>
      <c r="S25" s="27">
        <f t="shared" si="5"/>
        <v>846.4512000000002</v>
      </c>
      <c r="T25" s="24">
        <f t="shared" si="0"/>
        <v>13316.973600000001</v>
      </c>
    </row>
    <row r="26" spans="1:30" s="2" customFormat="1" ht="36.75" customHeight="1" x14ac:dyDescent="0.25">
      <c r="A26" s="158" t="s">
        <v>19</v>
      </c>
      <c r="B26" s="402">
        <v>160.80000000000001</v>
      </c>
      <c r="C26" s="405">
        <v>160.80000000000001</v>
      </c>
      <c r="D26" s="29">
        <v>160.80000000000001</v>
      </c>
      <c r="E26" s="29">
        <v>160.80000000000001</v>
      </c>
      <c r="F26" s="401">
        <v>160.80000000000001</v>
      </c>
      <c r="G26" s="401">
        <v>160.80000000000001</v>
      </c>
      <c r="H26" s="402">
        <v>160.80000000000001</v>
      </c>
      <c r="I26" s="401">
        <v>160.80000000000001</v>
      </c>
      <c r="J26" s="401">
        <v>160.80000000000001</v>
      </c>
      <c r="K26" s="401">
        <v>160.80000000000001</v>
      </c>
      <c r="L26" s="401">
        <v>160.80000000000001</v>
      </c>
      <c r="M26" s="401">
        <v>160.80000000000001</v>
      </c>
      <c r="N26" s="402">
        <v>160.80000000000001</v>
      </c>
      <c r="O26" s="401">
        <v>160.80000000000001</v>
      </c>
      <c r="P26" s="401">
        <v>160.80000000000001</v>
      </c>
      <c r="Q26" s="401">
        <v>160.80000000000001</v>
      </c>
      <c r="R26" s="401">
        <v>160.80000000000001</v>
      </c>
      <c r="S26" s="404">
        <v>160.80000000000001</v>
      </c>
      <c r="T26" s="31">
        <f>+((T25/T27)/7)*1000</f>
        <v>160.80000000000004</v>
      </c>
    </row>
    <row r="27" spans="1:30" s="2" customFormat="1" ht="33" customHeight="1" x14ac:dyDescent="0.25">
      <c r="A27" s="159" t="s">
        <v>20</v>
      </c>
      <c r="B27" s="32">
        <v>740</v>
      </c>
      <c r="C27" s="81">
        <v>742</v>
      </c>
      <c r="D27" s="33">
        <v>754</v>
      </c>
      <c r="E27" s="33">
        <v>203</v>
      </c>
      <c r="F27" s="33">
        <v>754</v>
      </c>
      <c r="G27" s="33">
        <v>756</v>
      </c>
      <c r="H27" s="32">
        <v>743</v>
      </c>
      <c r="I27" s="33">
        <v>744</v>
      </c>
      <c r="J27" s="33">
        <v>743</v>
      </c>
      <c r="K27" s="122">
        <v>189</v>
      </c>
      <c r="L27" s="33">
        <v>753</v>
      </c>
      <c r="M27" s="33">
        <v>754</v>
      </c>
      <c r="N27" s="32">
        <v>747</v>
      </c>
      <c r="O27" s="33">
        <v>750</v>
      </c>
      <c r="P27" s="33">
        <v>753</v>
      </c>
      <c r="Q27" s="33">
        <v>205</v>
      </c>
      <c r="R27" s="33">
        <v>749</v>
      </c>
      <c r="S27" s="34">
        <v>752</v>
      </c>
      <c r="T27" s="35">
        <f>SUM(B27:S27)</f>
        <v>11831</v>
      </c>
      <c r="U27" s="2">
        <f>((T25*1000)/T27)/7</f>
        <v>160.80000000000001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118.88989280000003</v>
      </c>
      <c r="C28" s="37">
        <f t="shared" si="6"/>
        <v>119.06481696</v>
      </c>
      <c r="D28" s="37">
        <f t="shared" si="6"/>
        <v>121.12002560000001</v>
      </c>
      <c r="E28" s="37">
        <f t="shared" si="6"/>
        <v>32.517537600000004</v>
      </c>
      <c r="F28" s="37">
        <f t="shared" si="6"/>
        <v>121.04116800000001</v>
      </c>
      <c r="G28" s="37">
        <f t="shared" si="6"/>
        <v>121.45284319999999</v>
      </c>
      <c r="H28" s="36">
        <f t="shared" si="6"/>
        <v>119.34181216000005</v>
      </c>
      <c r="I28" s="37">
        <f t="shared" si="6"/>
        <v>119.39349184000005</v>
      </c>
      <c r="J28" s="37">
        <f t="shared" si="6"/>
        <v>119.45818976000002</v>
      </c>
      <c r="K28" s="123">
        <f t="shared" si="6"/>
        <v>30.031962240000002</v>
      </c>
      <c r="L28" s="37">
        <f t="shared" si="6"/>
        <v>120.92205056000003</v>
      </c>
      <c r="M28" s="37">
        <f t="shared" si="6"/>
        <v>121.131608</v>
      </c>
      <c r="N28" s="36">
        <f t="shared" si="6"/>
        <v>119.95315744</v>
      </c>
      <c r="O28" s="37">
        <f t="shared" si="6"/>
        <v>120.37569536000004</v>
      </c>
      <c r="P28" s="37">
        <f t="shared" si="6"/>
        <v>120.93467776000003</v>
      </c>
      <c r="Q28" s="37">
        <f t="shared" si="6"/>
        <v>32.893230719999998</v>
      </c>
      <c r="R28" s="37">
        <f t="shared" si="6"/>
        <v>120.16320256000003</v>
      </c>
      <c r="S28" s="38">
        <f t="shared" si="6"/>
        <v>120.71993280000004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832.94400000000007</v>
      </c>
      <c r="C29" s="41">
        <f t="shared" si="7"/>
        <v>835.19520000000011</v>
      </c>
      <c r="D29" s="41">
        <f t="shared" si="7"/>
        <v>848.70240000000013</v>
      </c>
      <c r="E29" s="41">
        <f>((E27*E26)*7)/1000</f>
        <v>228.49680000000001</v>
      </c>
      <c r="F29" s="41">
        <f>((F27*F26)*7)/1000</f>
        <v>848.70240000000013</v>
      </c>
      <c r="G29" s="41">
        <f t="shared" ref="G29:S29" si="8">((G27*G26)*7)/1000</f>
        <v>850.95359999999994</v>
      </c>
      <c r="H29" s="40">
        <f t="shared" si="8"/>
        <v>836.32080000000008</v>
      </c>
      <c r="I29" s="41">
        <f t="shared" si="8"/>
        <v>837.44640000000015</v>
      </c>
      <c r="J29" s="41">
        <f t="shared" si="8"/>
        <v>836.32080000000008</v>
      </c>
      <c r="K29" s="124">
        <f t="shared" si="8"/>
        <v>212.73839999999998</v>
      </c>
      <c r="L29" s="41">
        <f t="shared" si="8"/>
        <v>847.57680000000005</v>
      </c>
      <c r="M29" s="41">
        <f t="shared" si="8"/>
        <v>848.70240000000013</v>
      </c>
      <c r="N29" s="40">
        <f t="shared" si="8"/>
        <v>840.82320000000004</v>
      </c>
      <c r="O29" s="41">
        <f t="shared" si="8"/>
        <v>844.20000000000016</v>
      </c>
      <c r="P29" s="41">
        <f t="shared" si="8"/>
        <v>847.57680000000005</v>
      </c>
      <c r="Q29" s="42">
        <f t="shared" si="8"/>
        <v>230.74799999999999</v>
      </c>
      <c r="R29" s="42">
        <f t="shared" si="8"/>
        <v>843.0744000000002</v>
      </c>
      <c r="S29" s="43">
        <f t="shared" si="8"/>
        <v>846.45120000000009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160.80000000000004</v>
      </c>
      <c r="C30" s="46">
        <f t="shared" si="9"/>
        <v>160.80000000000004</v>
      </c>
      <c r="D30" s="46">
        <f t="shared" si="9"/>
        <v>160.80000000000001</v>
      </c>
      <c r="E30" s="46">
        <f>+(E25/E27)/7*1000</f>
        <v>160.80000000000001</v>
      </c>
      <c r="F30" s="46">
        <f t="shared" ref="F30:L30" si="10">+(F25/F27)/7*1000</f>
        <v>160.80000000000001</v>
      </c>
      <c r="G30" s="46">
        <f t="shared" si="10"/>
        <v>160.79999999999998</v>
      </c>
      <c r="H30" s="45">
        <f t="shared" si="10"/>
        <v>160.80000000000004</v>
      </c>
      <c r="I30" s="46">
        <f t="shared" si="10"/>
        <v>160.80000000000004</v>
      </c>
      <c r="J30" s="46">
        <f>+(J25/J27)/7*1000</f>
        <v>160.80000000000004</v>
      </c>
      <c r="K30" s="125">
        <f t="shared" ref="K30" si="11">+(K25/K27)/7*1000</f>
        <v>160.80000000000004</v>
      </c>
      <c r="L30" s="46">
        <f t="shared" si="10"/>
        <v>160.80000000000004</v>
      </c>
      <c r="M30" s="46">
        <f>+(M25/M27)/7*1000</f>
        <v>160.80000000000004</v>
      </c>
      <c r="N30" s="45">
        <f t="shared" ref="N30:S30" si="12">+(N25/N27)/7*1000</f>
        <v>160.80000000000004</v>
      </c>
      <c r="O30" s="46">
        <f t="shared" si="12"/>
        <v>160.80000000000004</v>
      </c>
      <c r="P30" s="46">
        <f t="shared" si="12"/>
        <v>160.80000000000001</v>
      </c>
      <c r="Q30" s="46">
        <f t="shared" si="12"/>
        <v>160.79999999999998</v>
      </c>
      <c r="R30" s="46">
        <f t="shared" si="12"/>
        <v>160.80000000000007</v>
      </c>
      <c r="S30" s="47">
        <f t="shared" si="12"/>
        <v>160.80000000000004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102.96000000000001</v>
      </c>
      <c r="C39" s="78">
        <v>99.316799999999986</v>
      </c>
      <c r="D39" s="78">
        <v>101.0592</v>
      </c>
      <c r="E39" s="78">
        <v>30.096</v>
      </c>
      <c r="F39" s="78">
        <v>103.27679999999999</v>
      </c>
      <c r="G39" s="78">
        <v>101.69280000000001</v>
      </c>
      <c r="H39" s="78"/>
      <c r="I39" s="78"/>
      <c r="J39" s="99">
        <f t="shared" ref="J39:J46" si="13">SUM(B39:I39)</f>
        <v>538.40160000000003</v>
      </c>
      <c r="K39" s="2"/>
      <c r="L39" s="89" t="s">
        <v>12</v>
      </c>
      <c r="M39" s="78">
        <v>7.4</v>
      </c>
      <c r="N39" s="78">
        <v>7.3</v>
      </c>
      <c r="O39" s="78">
        <v>6.8</v>
      </c>
      <c r="P39" s="78">
        <v>2.1</v>
      </c>
      <c r="Q39" s="78">
        <v>7.3</v>
      </c>
      <c r="R39" s="78">
        <v>6.9</v>
      </c>
      <c r="S39" s="99">
        <f t="shared" ref="S39:S46" si="14">SUM(M39:R39)</f>
        <v>37.800000000000004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102.96000000000001</v>
      </c>
      <c r="C40" s="78">
        <v>99.316799999999986</v>
      </c>
      <c r="D40" s="78">
        <v>101.0592</v>
      </c>
      <c r="E40" s="78">
        <v>30.096</v>
      </c>
      <c r="F40" s="78">
        <v>103.27679999999999</v>
      </c>
      <c r="G40" s="78">
        <v>101.69280000000001</v>
      </c>
      <c r="H40" s="78"/>
      <c r="I40" s="78"/>
      <c r="J40" s="99">
        <f t="shared" si="13"/>
        <v>538.40160000000003</v>
      </c>
      <c r="K40" s="2"/>
      <c r="L40" s="90" t="s">
        <v>13</v>
      </c>
      <c r="M40" s="78">
        <v>7.4</v>
      </c>
      <c r="N40" s="78">
        <v>7.3</v>
      </c>
      <c r="O40" s="78">
        <v>6.8</v>
      </c>
      <c r="P40" s="78">
        <v>2.1</v>
      </c>
      <c r="Q40" s="78">
        <v>7.3</v>
      </c>
      <c r="R40" s="78">
        <v>6.9</v>
      </c>
      <c r="S40" s="99">
        <f t="shared" si="14"/>
        <v>37.800000000000004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7.2</v>
      </c>
      <c r="N41" s="78">
        <v>7.2</v>
      </c>
      <c r="O41" s="78">
        <v>6.8</v>
      </c>
      <c r="P41" s="78">
        <v>1.9</v>
      </c>
      <c r="Q41" s="78">
        <v>7.2</v>
      </c>
      <c r="R41" s="78">
        <v>7</v>
      </c>
      <c r="S41" s="99">
        <f t="shared" si="14"/>
        <v>37.299999999999997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7.2</v>
      </c>
      <c r="N42" s="78">
        <v>7.2</v>
      </c>
      <c r="O42" s="78">
        <v>6.9</v>
      </c>
      <c r="P42" s="78">
        <v>1.9</v>
      </c>
      <c r="Q42" s="78">
        <v>7.2</v>
      </c>
      <c r="R42" s="78">
        <v>7</v>
      </c>
      <c r="S42" s="99">
        <f t="shared" si="14"/>
        <v>37.4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7.2</v>
      </c>
      <c r="N43" s="78">
        <v>7.2</v>
      </c>
      <c r="O43" s="78">
        <v>6.9</v>
      </c>
      <c r="P43" s="78">
        <v>1.9</v>
      </c>
      <c r="Q43" s="78">
        <v>7.2</v>
      </c>
      <c r="R43" s="78">
        <v>7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7.3</v>
      </c>
      <c r="N44" s="78">
        <v>7.3</v>
      </c>
      <c r="O44" s="78">
        <v>6.9</v>
      </c>
      <c r="P44" s="78">
        <v>2</v>
      </c>
      <c r="Q44" s="78">
        <v>7.2</v>
      </c>
      <c r="R44" s="78">
        <v>7</v>
      </c>
      <c r="S44" s="99">
        <f t="shared" si="14"/>
        <v>37.700000000000003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7.3</v>
      </c>
      <c r="N45" s="78">
        <v>7.3</v>
      </c>
      <c r="O45" s="78">
        <v>6.9</v>
      </c>
      <c r="P45" s="78">
        <v>2</v>
      </c>
      <c r="Q45" s="78">
        <v>7.2</v>
      </c>
      <c r="R45" s="78">
        <v>7</v>
      </c>
      <c r="S45" s="99">
        <f t="shared" si="14"/>
        <v>37.700000000000003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205.92000000000002</v>
      </c>
      <c r="C46" s="26">
        <f t="shared" si="15"/>
        <v>198.63359999999997</v>
      </c>
      <c r="D46" s="26">
        <f t="shared" si="15"/>
        <v>202.11840000000001</v>
      </c>
      <c r="E46" s="26">
        <f t="shared" si="15"/>
        <v>60.192</v>
      </c>
      <c r="F46" s="26">
        <f t="shared" si="15"/>
        <v>206.55359999999999</v>
      </c>
      <c r="G46" s="26">
        <f t="shared" si="15"/>
        <v>203.38560000000001</v>
      </c>
      <c r="H46" s="26">
        <f t="shared" si="15"/>
        <v>0</v>
      </c>
      <c r="I46" s="26">
        <f t="shared" si="15"/>
        <v>0</v>
      </c>
      <c r="J46" s="99">
        <f t="shared" si="13"/>
        <v>1076.8032000000001</v>
      </c>
      <c r="L46" s="76" t="s">
        <v>10</v>
      </c>
      <c r="M46" s="79">
        <f t="shared" ref="M46:R46" si="16">SUM(M39:M45)</f>
        <v>50.999999999999993</v>
      </c>
      <c r="N46" s="26">
        <f t="shared" si="16"/>
        <v>50.8</v>
      </c>
      <c r="O46" s="26">
        <f t="shared" si="16"/>
        <v>47.999999999999993</v>
      </c>
      <c r="P46" s="26">
        <f t="shared" si="16"/>
        <v>13.9</v>
      </c>
      <c r="Q46" s="26">
        <f t="shared" si="16"/>
        <v>50.600000000000009</v>
      </c>
      <c r="R46" s="26">
        <f t="shared" si="16"/>
        <v>48.8</v>
      </c>
      <c r="S46" s="99">
        <f t="shared" si="14"/>
        <v>263.10000000000002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158.4</v>
      </c>
      <c r="C47" s="29">
        <v>158.4</v>
      </c>
      <c r="D47" s="29">
        <v>158.4</v>
      </c>
      <c r="E47" s="29">
        <v>158.4</v>
      </c>
      <c r="F47" s="29">
        <v>158.4</v>
      </c>
      <c r="G47" s="29">
        <v>158.4</v>
      </c>
      <c r="H47" s="29"/>
      <c r="I47" s="29"/>
      <c r="J47" s="100">
        <f>+((J46/J48)/7)*1000</f>
        <v>45.257142857142867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131.87969924812032</v>
      </c>
      <c r="T47" s="62"/>
    </row>
    <row r="48" spans="1:30" ht="33.75" customHeight="1" x14ac:dyDescent="0.25">
      <c r="A48" s="92" t="s">
        <v>20</v>
      </c>
      <c r="B48" s="81">
        <v>650</v>
      </c>
      <c r="C48" s="33">
        <v>627</v>
      </c>
      <c r="D48" s="33">
        <v>638</v>
      </c>
      <c r="E48" s="33">
        <v>190</v>
      </c>
      <c r="F48" s="33">
        <v>652</v>
      </c>
      <c r="G48" s="33">
        <v>642</v>
      </c>
      <c r="H48" s="33"/>
      <c r="I48" s="33"/>
      <c r="J48" s="101">
        <f>SUM(B48:I48)</f>
        <v>3399</v>
      </c>
      <c r="K48" s="63"/>
      <c r="L48" s="92" t="s">
        <v>20</v>
      </c>
      <c r="M48" s="104">
        <v>55</v>
      </c>
      <c r="N48" s="64">
        <v>55</v>
      </c>
      <c r="O48" s="64">
        <v>52</v>
      </c>
      <c r="P48" s="64">
        <v>15</v>
      </c>
      <c r="Q48" s="64">
        <v>55</v>
      </c>
      <c r="R48" s="64">
        <v>53</v>
      </c>
      <c r="S48" s="110">
        <f>SUM(M48:R48)</f>
        <v>285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102.96000000000001</v>
      </c>
      <c r="C49" s="37">
        <f t="shared" si="17"/>
        <v>99.316799999999986</v>
      </c>
      <c r="D49" s="37">
        <f t="shared" si="17"/>
        <v>101.0592</v>
      </c>
      <c r="E49" s="37">
        <f t="shared" si="17"/>
        <v>30.096</v>
      </c>
      <c r="F49" s="37">
        <f t="shared" si="17"/>
        <v>103.27679999999999</v>
      </c>
      <c r="G49" s="37">
        <f t="shared" si="17"/>
        <v>101.69280000000001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45.25714285714286</v>
      </c>
      <c r="L49" s="93" t="s">
        <v>21</v>
      </c>
      <c r="M49" s="82">
        <f>((M48*M47)*7/1000-M39-M40)/5</f>
        <v>7.2425000000000015</v>
      </c>
      <c r="N49" s="37">
        <f t="shared" ref="N49:R49" si="19">((N48*N47)*7/1000-N39-N40)/5</f>
        <v>7.2440000000000015</v>
      </c>
      <c r="O49" s="37">
        <f t="shared" si="19"/>
        <v>6.8896000000000015</v>
      </c>
      <c r="P49" s="37">
        <f t="shared" si="19"/>
        <v>1.9425000000000001</v>
      </c>
      <c r="Q49" s="37">
        <f t="shared" si="19"/>
        <v>7.2055000000000007</v>
      </c>
      <c r="R49" s="37">
        <f t="shared" si="19"/>
        <v>6.9973000000000001</v>
      </c>
      <c r="S49" s="111">
        <f>((S46*1000)/S48)/7</f>
        <v>131.87969924812029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720.72</v>
      </c>
      <c r="C50" s="41">
        <f t="shared" si="20"/>
        <v>695.21759999999995</v>
      </c>
      <c r="D50" s="41">
        <f t="shared" si="20"/>
        <v>707.4144</v>
      </c>
      <c r="E50" s="41">
        <f t="shared" si="20"/>
        <v>210.672</v>
      </c>
      <c r="F50" s="41">
        <f t="shared" si="20"/>
        <v>722.93759999999997</v>
      </c>
      <c r="G50" s="41">
        <f t="shared" si="20"/>
        <v>711.84960000000001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51.012500000000003</v>
      </c>
      <c r="N50" s="41">
        <f t="shared" si="21"/>
        <v>50.82</v>
      </c>
      <c r="O50" s="41">
        <f t="shared" si="21"/>
        <v>48.048000000000002</v>
      </c>
      <c r="P50" s="41">
        <f t="shared" si="21"/>
        <v>13.9125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45.257142857142867</v>
      </c>
      <c r="C51" s="46">
        <f t="shared" si="22"/>
        <v>45.257142857142853</v>
      </c>
      <c r="D51" s="46">
        <f t="shared" si="22"/>
        <v>45.257142857142867</v>
      </c>
      <c r="E51" s="46">
        <f t="shared" si="22"/>
        <v>45.257142857142867</v>
      </c>
      <c r="F51" s="46">
        <f t="shared" si="22"/>
        <v>45.257142857142853</v>
      </c>
      <c r="G51" s="46">
        <f t="shared" si="22"/>
        <v>45.257142857142867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132.46753246753246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132.38095238095238</v>
      </c>
      <c r="Q51" s="46">
        <f t="shared" si="23"/>
        <v>131.42857142857144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9</v>
      </c>
      <c r="C58" s="78">
        <v>8.8000000000000007</v>
      </c>
      <c r="D58" s="78">
        <v>8.9</v>
      </c>
      <c r="E58" s="78">
        <v>2.2000000000000002</v>
      </c>
      <c r="F58" s="78">
        <v>8.9</v>
      </c>
      <c r="G58" s="182">
        <v>8.9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182">
        <v>8.6999999999999993</v>
      </c>
      <c r="N58" s="21">
        <v>9</v>
      </c>
      <c r="O58" s="78">
        <v>8.8000000000000007</v>
      </c>
      <c r="P58" s="78">
        <v>8.9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139.50000000000003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9</v>
      </c>
      <c r="C59" s="78">
        <v>8.8000000000000007</v>
      </c>
      <c r="D59" s="78">
        <v>8.9</v>
      </c>
      <c r="E59" s="78">
        <v>2.2000000000000002</v>
      </c>
      <c r="F59" s="78">
        <v>8.9</v>
      </c>
      <c r="G59" s="182">
        <v>8.9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182">
        <v>8.6999999999999993</v>
      </c>
      <c r="N59" s="21">
        <v>9</v>
      </c>
      <c r="O59" s="78">
        <v>8.8000000000000007</v>
      </c>
      <c r="P59" s="78">
        <v>8.9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139.50000000000003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8.9</v>
      </c>
      <c r="C60" s="78">
        <v>8.8000000000000007</v>
      </c>
      <c r="D60" s="78">
        <v>8.9</v>
      </c>
      <c r="E60" s="78">
        <v>2.2000000000000002</v>
      </c>
      <c r="F60" s="78">
        <v>8.9</v>
      </c>
      <c r="G60" s="182">
        <v>8.8000000000000007</v>
      </c>
      <c r="H60" s="21">
        <v>8.6999999999999993</v>
      </c>
      <c r="I60" s="78">
        <v>8.9</v>
      </c>
      <c r="J60" s="78">
        <v>8.8000000000000007</v>
      </c>
      <c r="K60" s="78">
        <v>2.2000000000000002</v>
      </c>
      <c r="L60" s="78">
        <v>8.6999999999999993</v>
      </c>
      <c r="M60" s="182">
        <v>8.6</v>
      </c>
      <c r="N60" s="21">
        <v>9</v>
      </c>
      <c r="O60" s="78">
        <v>8.8000000000000007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138.90000000000003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8.8000000000000007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8.6999999999999993</v>
      </c>
      <c r="M61" s="182">
        <v>8.6</v>
      </c>
      <c r="N61" s="21">
        <v>9</v>
      </c>
      <c r="O61" s="78">
        <v>8.9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139.10000000000005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182">
        <v>8.6999999999999993</v>
      </c>
      <c r="N62" s="21">
        <v>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139.50000000000003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9</v>
      </c>
      <c r="C63" s="78">
        <v>8.9</v>
      </c>
      <c r="D63" s="78">
        <v>9</v>
      </c>
      <c r="E63" s="78">
        <v>2.2000000000000002</v>
      </c>
      <c r="F63" s="78">
        <v>9</v>
      </c>
      <c r="G63" s="182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182">
        <v>8.6999999999999993</v>
      </c>
      <c r="N63" s="21">
        <v>9</v>
      </c>
      <c r="O63" s="78">
        <v>8.9</v>
      </c>
      <c r="P63" s="78">
        <v>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9</v>
      </c>
      <c r="C64" s="22">
        <v>8.9</v>
      </c>
      <c r="D64" s="22">
        <v>9</v>
      </c>
      <c r="E64" s="22">
        <v>2.2999999999999998</v>
      </c>
      <c r="F64" s="22">
        <v>9</v>
      </c>
      <c r="G64" s="23">
        <v>8.8000000000000007</v>
      </c>
      <c r="H64" s="21">
        <v>8.8000000000000007</v>
      </c>
      <c r="I64" s="22">
        <v>8.9</v>
      </c>
      <c r="J64" s="22">
        <v>8.8000000000000007</v>
      </c>
      <c r="K64" s="22">
        <v>2.2000000000000002</v>
      </c>
      <c r="L64" s="22">
        <v>8.8000000000000007</v>
      </c>
      <c r="M64" s="23">
        <v>8.6999999999999993</v>
      </c>
      <c r="N64" s="21">
        <v>9</v>
      </c>
      <c r="O64" s="22">
        <v>8.9</v>
      </c>
      <c r="P64" s="22">
        <v>9</v>
      </c>
      <c r="Q64" s="22">
        <v>2.2999999999999998</v>
      </c>
      <c r="R64" s="22">
        <v>8.8000000000000007</v>
      </c>
      <c r="S64" s="23">
        <v>8.9</v>
      </c>
      <c r="T64" s="24">
        <f t="shared" si="24"/>
        <v>140.10000000000002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62.8</v>
      </c>
      <c r="C65" s="26">
        <f t="shared" ref="C65:R65" si="25">SUM(C58:C64)</f>
        <v>62</v>
      </c>
      <c r="D65" s="26">
        <f t="shared" si="25"/>
        <v>62.5</v>
      </c>
      <c r="E65" s="26">
        <f t="shared" si="25"/>
        <v>15.5</v>
      </c>
      <c r="F65" s="26">
        <f t="shared" si="25"/>
        <v>62.5</v>
      </c>
      <c r="G65" s="27">
        <f t="shared" si="25"/>
        <v>61.900000000000006</v>
      </c>
      <c r="H65" s="25">
        <f t="shared" si="25"/>
        <v>61.399999999999991</v>
      </c>
      <c r="I65" s="26">
        <f t="shared" si="25"/>
        <v>62.3</v>
      </c>
      <c r="J65" s="26">
        <f t="shared" si="25"/>
        <v>61.599999999999994</v>
      </c>
      <c r="K65" s="26">
        <f t="shared" si="25"/>
        <v>15.399999999999999</v>
      </c>
      <c r="L65" s="26">
        <f t="shared" si="25"/>
        <v>61.399999999999991</v>
      </c>
      <c r="M65" s="27">
        <f t="shared" si="25"/>
        <v>60.7</v>
      </c>
      <c r="N65" s="25">
        <f t="shared" si="25"/>
        <v>63</v>
      </c>
      <c r="O65" s="26">
        <f t="shared" si="25"/>
        <v>62</v>
      </c>
      <c r="P65" s="26">
        <f t="shared" si="25"/>
        <v>62.5</v>
      </c>
      <c r="Q65" s="26">
        <f t="shared" si="25"/>
        <v>15.5</v>
      </c>
      <c r="R65" s="26">
        <f t="shared" si="25"/>
        <v>61.599999999999994</v>
      </c>
      <c r="S65" s="27">
        <f>SUM(S58:S64)</f>
        <v>61.9</v>
      </c>
      <c r="T65" s="24">
        <f t="shared" si="24"/>
        <v>976.5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138</v>
      </c>
      <c r="C66" s="29">
        <v>138.5</v>
      </c>
      <c r="D66" s="29">
        <v>137.5</v>
      </c>
      <c r="E66" s="29">
        <v>138.5</v>
      </c>
      <c r="F66" s="29">
        <v>137.5</v>
      </c>
      <c r="G66" s="30">
        <v>136</v>
      </c>
      <c r="H66" s="28">
        <v>137</v>
      </c>
      <c r="I66" s="29">
        <v>137</v>
      </c>
      <c r="J66" s="29">
        <v>135.5</v>
      </c>
      <c r="K66" s="29">
        <v>137.5</v>
      </c>
      <c r="L66" s="29">
        <v>135</v>
      </c>
      <c r="M66" s="30">
        <v>135.5</v>
      </c>
      <c r="N66" s="28">
        <v>138.5</v>
      </c>
      <c r="O66" s="29">
        <v>138.5</v>
      </c>
      <c r="P66" s="29">
        <v>137.5</v>
      </c>
      <c r="Q66" s="29">
        <v>138</v>
      </c>
      <c r="R66" s="29">
        <v>135.5</v>
      </c>
      <c r="S66" s="30">
        <v>136</v>
      </c>
      <c r="T66" s="304">
        <f>+((T65/T67)/7)*1000</f>
        <v>136.89892051030424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65</v>
      </c>
      <c r="C67" s="64">
        <v>64</v>
      </c>
      <c r="D67" s="64">
        <v>65</v>
      </c>
      <c r="E67" s="64">
        <v>16</v>
      </c>
      <c r="F67" s="64">
        <v>65</v>
      </c>
      <c r="G67" s="446">
        <v>65</v>
      </c>
      <c r="H67" s="303">
        <v>64</v>
      </c>
      <c r="I67" s="64">
        <v>65</v>
      </c>
      <c r="J67" s="64">
        <v>65</v>
      </c>
      <c r="K67" s="64">
        <v>16</v>
      </c>
      <c r="L67" s="64">
        <v>65</v>
      </c>
      <c r="M67" s="446">
        <v>64</v>
      </c>
      <c r="N67" s="303">
        <v>65</v>
      </c>
      <c r="O67" s="64">
        <v>64</v>
      </c>
      <c r="P67" s="64">
        <v>65</v>
      </c>
      <c r="Q67" s="64">
        <v>16</v>
      </c>
      <c r="R67" s="64">
        <v>65</v>
      </c>
      <c r="S67" s="446">
        <v>65</v>
      </c>
      <c r="T67" s="305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8.9580000000000002</v>
      </c>
      <c r="C68" s="82">
        <f t="shared" si="26"/>
        <v>8.8896000000000015</v>
      </c>
      <c r="D68" s="82">
        <f t="shared" si="26"/>
        <v>8.9525000000000006</v>
      </c>
      <c r="E68" s="82">
        <f t="shared" si="26"/>
        <v>2.2224000000000004</v>
      </c>
      <c r="F68" s="82">
        <f t="shared" si="26"/>
        <v>8.9525000000000006</v>
      </c>
      <c r="G68" s="186">
        <f t="shared" si="26"/>
        <v>8.8160000000000007</v>
      </c>
      <c r="H68" s="36">
        <f t="shared" si="26"/>
        <v>8.7551999999999985</v>
      </c>
      <c r="I68" s="82">
        <f t="shared" si="26"/>
        <v>8.907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8.7650000000000006</v>
      </c>
      <c r="M68" s="186">
        <f t="shared" si="26"/>
        <v>8.6608000000000001</v>
      </c>
      <c r="N68" s="36">
        <f t="shared" si="26"/>
        <v>9.0034999999999989</v>
      </c>
      <c r="O68" s="82">
        <f t="shared" si="26"/>
        <v>8.8896000000000015</v>
      </c>
      <c r="P68" s="82">
        <f t="shared" si="26"/>
        <v>8.9525000000000006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6">
        <f>((T65*1000)/T67)/7</f>
        <v>136.89892051030421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7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138.02197802197801</v>
      </c>
      <c r="C70" s="84">
        <f t="shared" ref="C70:R70" si="28">+(C65/C67)/7*1000</f>
        <v>138.39285714285714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134.94505494505492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138.39285714285714</v>
      </c>
      <c r="P70" s="84">
        <f t="shared" si="28"/>
        <v>137.36263736263737</v>
      </c>
      <c r="Q70" s="84">
        <f t="shared" si="28"/>
        <v>138.39285714285714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91B3-887C-42E1-B281-C50F937D4440}">
  <dimension ref="A1:AQ239"/>
  <sheetViews>
    <sheetView view="pageBreakPreview" topLeftCell="A40" zoomScale="30" zoomScaleNormal="30" zoomScaleSheetLayoutView="30" workbookViewId="0">
      <selection activeCell="B67" sqref="B67:R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  <c r="S3" s="441"/>
      <c r="T3" s="441"/>
      <c r="U3" s="441"/>
      <c r="V3" s="441"/>
      <c r="W3" s="441"/>
      <c r="X3" s="441"/>
      <c r="Y3" s="2"/>
      <c r="Z3" s="2"/>
      <c r="AA3" s="2"/>
      <c r="AB3" s="2"/>
      <c r="AC3" s="2"/>
      <c r="AD3" s="4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1" t="s">
        <v>1</v>
      </c>
      <c r="B9" s="441"/>
      <c r="C9" s="441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1"/>
      <c r="B10" s="441"/>
      <c r="C10" s="4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1" t="s">
        <v>4</v>
      </c>
      <c r="B11" s="441"/>
      <c r="C11" s="441"/>
      <c r="D11" s="1"/>
      <c r="E11" s="442">
        <v>3</v>
      </c>
      <c r="F11" s="1"/>
      <c r="G11" s="1"/>
      <c r="H11" s="1"/>
      <c r="I11" s="1"/>
      <c r="J11" s="1"/>
      <c r="K11" s="467" t="s">
        <v>145</v>
      </c>
      <c r="L11" s="467"/>
      <c r="M11" s="443"/>
      <c r="N11" s="4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1"/>
      <c r="B12" s="441"/>
      <c r="C12" s="441"/>
      <c r="D12" s="1"/>
      <c r="E12" s="5"/>
      <c r="F12" s="1"/>
      <c r="G12" s="1"/>
      <c r="H12" s="1"/>
      <c r="I12" s="1"/>
      <c r="J12" s="1"/>
      <c r="K12" s="443"/>
      <c r="L12" s="443"/>
      <c r="M12" s="443"/>
      <c r="N12" s="4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1"/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3"/>
      <c r="M13" s="443"/>
      <c r="N13" s="443"/>
      <c r="O13" s="443"/>
      <c r="P13" s="443"/>
      <c r="Q13" s="443"/>
      <c r="R13" s="443"/>
      <c r="S13" s="443"/>
      <c r="T13" s="443"/>
      <c r="U13" s="443"/>
      <c r="V13" s="443"/>
      <c r="W13" s="1"/>
      <c r="X13" s="1"/>
      <c r="Y13" s="1"/>
    </row>
    <row r="14" spans="1:30" s="3" customFormat="1" ht="27" thickBot="1" x14ac:dyDescent="0.3">
      <c r="A14" s="441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4"/>
      <c r="H15" s="475" t="s">
        <v>51</v>
      </c>
      <c r="I15" s="476"/>
      <c r="J15" s="476"/>
      <c r="K15" s="476"/>
      <c r="L15" s="476"/>
      <c r="M15" s="477"/>
      <c r="N15" s="480" t="s">
        <v>50</v>
      </c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118.88989280000003</v>
      </c>
      <c r="C18" s="78">
        <v>119.06481696</v>
      </c>
      <c r="D18" s="22">
        <v>121.12002560000001</v>
      </c>
      <c r="E18" s="22">
        <v>32.517537600000004</v>
      </c>
      <c r="F18" s="22">
        <v>121.04116800000001</v>
      </c>
      <c r="G18" s="22">
        <v>121.45284319999999</v>
      </c>
      <c r="H18" s="21">
        <v>119.34181216000005</v>
      </c>
      <c r="I18" s="22">
        <v>119.39349184000005</v>
      </c>
      <c r="J18" s="22">
        <v>119.45818976000002</v>
      </c>
      <c r="K18" s="119">
        <v>30.031962240000002</v>
      </c>
      <c r="L18" s="22">
        <v>120.92205056000003</v>
      </c>
      <c r="M18" s="22">
        <v>121.131608</v>
      </c>
      <c r="N18" s="21">
        <v>119.95315744</v>
      </c>
      <c r="O18" s="78">
        <v>120.37569536000004</v>
      </c>
      <c r="P18" s="22">
        <v>120.93467776000003</v>
      </c>
      <c r="Q18" s="22">
        <v>32.893230719999998</v>
      </c>
      <c r="R18" s="22">
        <v>120.16320256000003</v>
      </c>
      <c r="S18" s="23">
        <v>120.71993280000004</v>
      </c>
      <c r="T18" s="24">
        <f t="shared" ref="T18:T25" si="0">SUM(B18:S18)</f>
        <v>1899.4052953600003</v>
      </c>
      <c r="V18" s="2"/>
      <c r="W18" s="18"/>
    </row>
    <row r="19" spans="1:30" ht="39.950000000000003" customHeight="1" x14ac:dyDescent="0.25">
      <c r="A19" s="157" t="s">
        <v>13</v>
      </c>
      <c r="B19" s="21">
        <v>118.88989280000003</v>
      </c>
      <c r="C19" s="78">
        <v>119.06481696</v>
      </c>
      <c r="D19" s="22">
        <v>121.12002560000001</v>
      </c>
      <c r="E19" s="22">
        <v>32.517537600000004</v>
      </c>
      <c r="F19" s="22">
        <v>121.04116800000001</v>
      </c>
      <c r="G19" s="22">
        <v>121.45284319999999</v>
      </c>
      <c r="H19" s="21">
        <v>119.34181216000005</v>
      </c>
      <c r="I19" s="22">
        <v>119.39349184000005</v>
      </c>
      <c r="J19" s="22">
        <v>119.45818976000002</v>
      </c>
      <c r="K19" s="119">
        <v>30.031962240000002</v>
      </c>
      <c r="L19" s="22">
        <v>120.92205056000003</v>
      </c>
      <c r="M19" s="22">
        <v>121.131608</v>
      </c>
      <c r="N19" s="21">
        <v>119.95315744</v>
      </c>
      <c r="O19" s="78">
        <v>120.37569536000004</v>
      </c>
      <c r="P19" s="22">
        <v>120.93467776000003</v>
      </c>
      <c r="Q19" s="22">
        <v>32.893230719999998</v>
      </c>
      <c r="R19" s="22">
        <v>120.16320256000003</v>
      </c>
      <c r="S19" s="23">
        <v>120.71993280000004</v>
      </c>
      <c r="T19" s="24">
        <f t="shared" si="0"/>
        <v>1899.4052953600003</v>
      </c>
      <c r="V19" s="2"/>
      <c r="W19" s="18"/>
    </row>
    <row r="20" spans="1:30" ht="39.75" customHeight="1" x14ac:dyDescent="0.25">
      <c r="A20" s="156" t="s">
        <v>14</v>
      </c>
      <c r="B20" s="21">
        <v>118.18696287999998</v>
      </c>
      <c r="C20" s="78">
        <v>118.34127321599996</v>
      </c>
      <c r="D20" s="22">
        <v>120.43482976</v>
      </c>
      <c r="E20" s="22">
        <v>32.297544959999996</v>
      </c>
      <c r="F20" s="22">
        <v>120.69065279999998</v>
      </c>
      <c r="G20" s="22">
        <v>120.97454272000002</v>
      </c>
      <c r="H20" s="21">
        <v>118.67903513599997</v>
      </c>
      <c r="I20" s="22">
        <v>119.10692326399996</v>
      </c>
      <c r="J20" s="22">
        <v>118.63248409599998</v>
      </c>
      <c r="K20" s="119">
        <v>30.151855103999992</v>
      </c>
      <c r="L20" s="22">
        <v>120.28973977599999</v>
      </c>
      <c r="M20" s="22">
        <v>120.65447679999996</v>
      </c>
      <c r="N20" s="21">
        <v>119.10733702399996</v>
      </c>
      <c r="O20" s="78">
        <v>119.611161856</v>
      </c>
      <c r="P20" s="22">
        <v>120.28468889599999</v>
      </c>
      <c r="Q20" s="22">
        <v>32.820107712000002</v>
      </c>
      <c r="R20" s="22">
        <v>119.69615897599996</v>
      </c>
      <c r="S20" s="23">
        <v>120.37058687999998</v>
      </c>
      <c r="T20" s="24">
        <f t="shared" si="0"/>
        <v>1890.3303618559996</v>
      </c>
      <c r="V20" s="2"/>
      <c r="W20" s="18"/>
    </row>
    <row r="21" spans="1:30" ht="39.950000000000003" customHeight="1" x14ac:dyDescent="0.25">
      <c r="A21" s="157" t="s">
        <v>15</v>
      </c>
      <c r="B21" s="21">
        <v>118.18696287999998</v>
      </c>
      <c r="C21" s="78">
        <v>118.34127321599996</v>
      </c>
      <c r="D21" s="22">
        <v>120.43482976</v>
      </c>
      <c r="E21" s="22">
        <v>32.297544959999996</v>
      </c>
      <c r="F21" s="22">
        <v>120.69065279999998</v>
      </c>
      <c r="G21" s="22">
        <v>120.97454272000002</v>
      </c>
      <c r="H21" s="21">
        <v>118.67903513599997</v>
      </c>
      <c r="I21" s="22">
        <v>119.10692326399996</v>
      </c>
      <c r="J21" s="22">
        <v>118.63248409599998</v>
      </c>
      <c r="K21" s="119">
        <v>30.151855103999992</v>
      </c>
      <c r="L21" s="22">
        <v>120.28973977599999</v>
      </c>
      <c r="M21" s="22">
        <v>120.65447679999996</v>
      </c>
      <c r="N21" s="21">
        <v>119.10733702399996</v>
      </c>
      <c r="O21" s="78">
        <v>119.611161856</v>
      </c>
      <c r="P21" s="22">
        <v>120.28468889599999</v>
      </c>
      <c r="Q21" s="22">
        <v>32.820107712000002</v>
      </c>
      <c r="R21" s="22">
        <v>119.69615897599996</v>
      </c>
      <c r="S21" s="23">
        <v>120.37058687999998</v>
      </c>
      <c r="T21" s="24">
        <f t="shared" si="0"/>
        <v>1890.3303618559996</v>
      </c>
      <c r="V21" s="2"/>
      <c r="W21" s="18"/>
    </row>
    <row r="22" spans="1:30" ht="39.950000000000003" customHeight="1" x14ac:dyDescent="0.25">
      <c r="A22" s="156" t="s">
        <v>16</v>
      </c>
      <c r="B22" s="21">
        <v>118.18696287999998</v>
      </c>
      <c r="C22" s="78">
        <v>118.34127321599996</v>
      </c>
      <c r="D22" s="22">
        <v>120.43482976</v>
      </c>
      <c r="E22" s="22">
        <v>32.297544959999996</v>
      </c>
      <c r="F22" s="22">
        <v>120.69065279999998</v>
      </c>
      <c r="G22" s="22">
        <v>120.97454272000002</v>
      </c>
      <c r="H22" s="21">
        <v>118.67903513599997</v>
      </c>
      <c r="I22" s="22">
        <v>119.10692326399996</v>
      </c>
      <c r="J22" s="22">
        <v>118.63248409599998</v>
      </c>
      <c r="K22" s="119">
        <v>30.151855103999992</v>
      </c>
      <c r="L22" s="22">
        <v>120.28973977599999</v>
      </c>
      <c r="M22" s="22">
        <v>120.65447679999996</v>
      </c>
      <c r="N22" s="21">
        <v>119.10733702399996</v>
      </c>
      <c r="O22" s="78">
        <v>119.611161856</v>
      </c>
      <c r="P22" s="22">
        <v>120.28468889599999</v>
      </c>
      <c r="Q22" s="22">
        <v>32.820107712000002</v>
      </c>
      <c r="R22" s="22">
        <v>119.69615897599996</v>
      </c>
      <c r="S22" s="23">
        <v>120.37058687999998</v>
      </c>
      <c r="T22" s="24">
        <f t="shared" si="0"/>
        <v>1890.3303618559996</v>
      </c>
      <c r="V22" s="2"/>
      <c r="W22" s="18"/>
    </row>
    <row r="23" spans="1:30" ht="39.950000000000003" customHeight="1" x14ac:dyDescent="0.25">
      <c r="A23" s="157" t="s">
        <v>17</v>
      </c>
      <c r="B23" s="21">
        <v>118.18696287999998</v>
      </c>
      <c r="C23" s="78">
        <v>118.34127321599996</v>
      </c>
      <c r="D23" s="22">
        <v>120.43482976</v>
      </c>
      <c r="E23" s="22">
        <v>32.297544959999996</v>
      </c>
      <c r="F23" s="22">
        <v>120.69065279999998</v>
      </c>
      <c r="G23" s="22">
        <v>120.97454272000002</v>
      </c>
      <c r="H23" s="21">
        <v>118.67903513599997</v>
      </c>
      <c r="I23" s="22">
        <v>119.10692326399996</v>
      </c>
      <c r="J23" s="22">
        <v>118.63248409599998</v>
      </c>
      <c r="K23" s="119">
        <v>30.151855103999992</v>
      </c>
      <c r="L23" s="22">
        <v>120.28973977599999</v>
      </c>
      <c r="M23" s="22">
        <v>120.65447679999996</v>
      </c>
      <c r="N23" s="21">
        <v>119.10733702399996</v>
      </c>
      <c r="O23" s="78">
        <v>119.611161856</v>
      </c>
      <c r="P23" s="22">
        <v>120.28468889599999</v>
      </c>
      <c r="Q23" s="22">
        <v>32.820107712000002</v>
      </c>
      <c r="R23" s="22">
        <v>119.69615897599996</v>
      </c>
      <c r="S23" s="23">
        <v>120.37058687999998</v>
      </c>
      <c r="T23" s="24">
        <f t="shared" si="0"/>
        <v>1890.3303618559996</v>
      </c>
      <c r="V23" s="2"/>
      <c r="W23" s="18"/>
    </row>
    <row r="24" spans="1:30" ht="39.950000000000003" customHeight="1" x14ac:dyDescent="0.25">
      <c r="A24" s="156" t="s">
        <v>18</v>
      </c>
      <c r="B24" s="21">
        <v>118.18696287999998</v>
      </c>
      <c r="C24" s="78">
        <v>118.34127321599996</v>
      </c>
      <c r="D24" s="22">
        <v>120.43482976</v>
      </c>
      <c r="E24" s="22">
        <v>32.297544959999996</v>
      </c>
      <c r="F24" s="22">
        <v>120.69065279999998</v>
      </c>
      <c r="G24" s="22">
        <v>120.97454272000002</v>
      </c>
      <c r="H24" s="21">
        <v>118.67903513599997</v>
      </c>
      <c r="I24" s="22">
        <v>119.10692326399996</v>
      </c>
      <c r="J24" s="22">
        <v>118.63248409599998</v>
      </c>
      <c r="K24" s="119">
        <v>30.151855103999992</v>
      </c>
      <c r="L24" s="22">
        <v>120.28973977599999</v>
      </c>
      <c r="M24" s="22">
        <v>120.65447679999996</v>
      </c>
      <c r="N24" s="21">
        <v>119.10733702399996</v>
      </c>
      <c r="O24" s="78">
        <v>119.611161856</v>
      </c>
      <c r="P24" s="22">
        <v>120.28468889599999</v>
      </c>
      <c r="Q24" s="22">
        <v>32.820107712000002</v>
      </c>
      <c r="R24" s="22">
        <v>119.69615897599996</v>
      </c>
      <c r="S24" s="23">
        <v>120.37058687999998</v>
      </c>
      <c r="T24" s="24">
        <f t="shared" si="0"/>
        <v>1890.3303618559996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828.71460000000002</v>
      </c>
      <c r="C25" s="26">
        <f t="shared" si="1"/>
        <v>829.8359999999999</v>
      </c>
      <c r="D25" s="26">
        <f t="shared" si="1"/>
        <v>844.41419999999994</v>
      </c>
      <c r="E25" s="26">
        <f>SUM(E18:E24)</f>
        <v>226.52279999999996</v>
      </c>
      <c r="F25" s="26">
        <f t="shared" ref="F25:L25" si="2">SUM(F18:F24)</f>
        <v>845.53559999999982</v>
      </c>
      <c r="G25" s="26">
        <f t="shared" si="2"/>
        <v>847.77840000000015</v>
      </c>
      <c r="H25" s="25">
        <f t="shared" si="2"/>
        <v>832.07879999999989</v>
      </c>
      <c r="I25" s="26">
        <f t="shared" si="2"/>
        <v>834.32159999999999</v>
      </c>
      <c r="J25" s="26">
        <f>SUM(J18:J24)</f>
        <v>832.0788</v>
      </c>
      <c r="K25" s="120">
        <f t="shared" ref="K25" si="3">SUM(K18:K24)</f>
        <v>210.82319999999996</v>
      </c>
      <c r="L25" s="26">
        <f t="shared" si="2"/>
        <v>843.29280000000006</v>
      </c>
      <c r="M25" s="26">
        <f>SUM(M18:M24)</f>
        <v>845.53559999999982</v>
      </c>
      <c r="N25" s="25">
        <f t="shared" ref="N25:P25" si="4">SUM(N18:N24)</f>
        <v>835.44299999999987</v>
      </c>
      <c r="O25" s="26">
        <f t="shared" si="4"/>
        <v>838.80719999999997</v>
      </c>
      <c r="P25" s="26">
        <f t="shared" si="4"/>
        <v>843.29280000000006</v>
      </c>
      <c r="Q25" s="26">
        <f>SUM(Q18:Q24)</f>
        <v>229.88700000000003</v>
      </c>
      <c r="R25" s="26">
        <f t="shared" ref="R25:S25" si="5">SUM(R18:R24)</f>
        <v>838.80719999999997</v>
      </c>
      <c r="S25" s="27">
        <f t="shared" si="5"/>
        <v>843.29280000000006</v>
      </c>
      <c r="T25" s="24">
        <f t="shared" si="0"/>
        <v>13250.462399999997</v>
      </c>
    </row>
    <row r="26" spans="1:30" s="2" customFormat="1" ht="36.75" customHeight="1" x14ac:dyDescent="0.25">
      <c r="A26" s="158" t="s">
        <v>19</v>
      </c>
      <c r="B26" s="402">
        <v>160.19999999999999</v>
      </c>
      <c r="C26" s="405">
        <v>160.19999999999999</v>
      </c>
      <c r="D26" s="29">
        <v>160.19999999999999</v>
      </c>
      <c r="E26" s="29">
        <v>160.19999999999999</v>
      </c>
      <c r="F26" s="401">
        <v>160.19999999999999</v>
      </c>
      <c r="G26" s="401">
        <v>160.19999999999999</v>
      </c>
      <c r="H26" s="402">
        <v>160.19999999999999</v>
      </c>
      <c r="I26" s="401">
        <v>160.19999999999999</v>
      </c>
      <c r="J26" s="401">
        <v>160.19999999999999</v>
      </c>
      <c r="K26" s="401">
        <v>160.19999999999999</v>
      </c>
      <c r="L26" s="401">
        <v>160.19999999999999</v>
      </c>
      <c r="M26" s="401">
        <v>160.19999999999999</v>
      </c>
      <c r="N26" s="402">
        <v>160.19999999999999</v>
      </c>
      <c r="O26" s="401">
        <v>160.19999999999999</v>
      </c>
      <c r="P26" s="401">
        <v>160.19999999999999</v>
      </c>
      <c r="Q26" s="401">
        <v>160.19999999999999</v>
      </c>
      <c r="R26" s="401">
        <v>160.19999999999999</v>
      </c>
      <c r="S26" s="404">
        <v>160.19999999999999</v>
      </c>
      <c r="T26" s="31">
        <f>+((T25/T27)/7)*1000</f>
        <v>160.19999999999996</v>
      </c>
    </row>
    <row r="27" spans="1:30" s="2" customFormat="1" ht="33" customHeight="1" x14ac:dyDescent="0.25">
      <c r="A27" s="159" t="s">
        <v>20</v>
      </c>
      <c r="B27" s="32">
        <v>739</v>
      </c>
      <c r="C27" s="81">
        <v>740</v>
      </c>
      <c r="D27" s="33">
        <v>753</v>
      </c>
      <c r="E27" s="33">
        <v>202</v>
      </c>
      <c r="F27" s="33">
        <v>754</v>
      </c>
      <c r="G27" s="33">
        <v>756</v>
      </c>
      <c r="H27" s="32">
        <v>742</v>
      </c>
      <c r="I27" s="33">
        <v>744</v>
      </c>
      <c r="J27" s="33">
        <v>742</v>
      </c>
      <c r="K27" s="122">
        <v>188</v>
      </c>
      <c r="L27" s="33">
        <v>752</v>
      </c>
      <c r="M27" s="33">
        <v>754</v>
      </c>
      <c r="N27" s="32">
        <v>745</v>
      </c>
      <c r="O27" s="33">
        <v>748</v>
      </c>
      <c r="P27" s="33">
        <v>752</v>
      </c>
      <c r="Q27" s="33">
        <v>205</v>
      </c>
      <c r="R27" s="33">
        <v>748</v>
      </c>
      <c r="S27" s="34">
        <v>752</v>
      </c>
      <c r="T27" s="35">
        <f>SUM(B27:S27)</f>
        <v>11816</v>
      </c>
      <c r="U27" s="2">
        <f>((T25*1000)/T27)/7</f>
        <v>160.19999999999996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118.18696287999998</v>
      </c>
      <c r="C28" s="37">
        <f t="shared" si="6"/>
        <v>118.34127321599996</v>
      </c>
      <c r="D28" s="37">
        <f t="shared" si="6"/>
        <v>120.43482976</v>
      </c>
      <c r="E28" s="37">
        <f t="shared" si="6"/>
        <v>32.297544959999996</v>
      </c>
      <c r="F28" s="37">
        <f t="shared" si="6"/>
        <v>120.69065279999998</v>
      </c>
      <c r="G28" s="37">
        <f t="shared" si="6"/>
        <v>120.97454272000002</v>
      </c>
      <c r="H28" s="36">
        <f t="shared" si="6"/>
        <v>118.67903513599997</v>
      </c>
      <c r="I28" s="37">
        <f t="shared" si="6"/>
        <v>119.10692326399996</v>
      </c>
      <c r="J28" s="37">
        <f t="shared" si="6"/>
        <v>118.63248409599998</v>
      </c>
      <c r="K28" s="123">
        <f t="shared" si="6"/>
        <v>30.151855103999992</v>
      </c>
      <c r="L28" s="37">
        <f t="shared" si="6"/>
        <v>120.28973977599999</v>
      </c>
      <c r="M28" s="37">
        <f t="shared" si="6"/>
        <v>120.65447679999996</v>
      </c>
      <c r="N28" s="36">
        <f t="shared" si="6"/>
        <v>119.10733702399996</v>
      </c>
      <c r="O28" s="37">
        <f t="shared" si="6"/>
        <v>119.611161856</v>
      </c>
      <c r="P28" s="37">
        <f t="shared" si="6"/>
        <v>120.28468889599999</v>
      </c>
      <c r="Q28" s="37">
        <f t="shared" si="6"/>
        <v>32.820107712000002</v>
      </c>
      <c r="R28" s="37">
        <f t="shared" si="6"/>
        <v>119.69615897599996</v>
      </c>
      <c r="S28" s="38">
        <f t="shared" si="6"/>
        <v>120.37058687999998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828.7145999999999</v>
      </c>
      <c r="C29" s="41">
        <f t="shared" si="7"/>
        <v>829.8359999999999</v>
      </c>
      <c r="D29" s="41">
        <f t="shared" si="7"/>
        <v>844.41419999999994</v>
      </c>
      <c r="E29" s="41">
        <f>((E27*E26)*7)/1000</f>
        <v>226.52279999999999</v>
      </c>
      <c r="F29" s="41">
        <f>((F27*F26)*7)/1000</f>
        <v>845.53559999999982</v>
      </c>
      <c r="G29" s="41">
        <f t="shared" ref="G29:S29" si="8">((G27*G26)*7)/1000</f>
        <v>847.77840000000003</v>
      </c>
      <c r="H29" s="40">
        <f t="shared" si="8"/>
        <v>832.07879999999989</v>
      </c>
      <c r="I29" s="41">
        <f t="shared" si="8"/>
        <v>834.32159999999988</v>
      </c>
      <c r="J29" s="41">
        <f t="shared" si="8"/>
        <v>832.07879999999989</v>
      </c>
      <c r="K29" s="124">
        <f t="shared" si="8"/>
        <v>210.82319999999999</v>
      </c>
      <c r="L29" s="41">
        <f t="shared" si="8"/>
        <v>843.29279999999994</v>
      </c>
      <c r="M29" s="41">
        <f t="shared" si="8"/>
        <v>845.53559999999982</v>
      </c>
      <c r="N29" s="40">
        <f t="shared" si="8"/>
        <v>835.44299999999987</v>
      </c>
      <c r="O29" s="41">
        <f t="shared" si="8"/>
        <v>838.80719999999997</v>
      </c>
      <c r="P29" s="41">
        <f t="shared" si="8"/>
        <v>843.29279999999994</v>
      </c>
      <c r="Q29" s="42">
        <f t="shared" si="8"/>
        <v>229.887</v>
      </c>
      <c r="R29" s="42">
        <f t="shared" si="8"/>
        <v>838.80719999999997</v>
      </c>
      <c r="S29" s="43">
        <f t="shared" si="8"/>
        <v>843.29279999999994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160.19999999999999</v>
      </c>
      <c r="C30" s="46">
        <f t="shared" si="9"/>
        <v>160.19999999999999</v>
      </c>
      <c r="D30" s="46">
        <f t="shared" si="9"/>
        <v>160.19999999999999</v>
      </c>
      <c r="E30" s="46">
        <f>+(E25/E27)/7*1000</f>
        <v>160.19999999999996</v>
      </c>
      <c r="F30" s="46">
        <f t="shared" ref="F30:L30" si="10">+(F25/F27)/7*1000</f>
        <v>160.19999999999996</v>
      </c>
      <c r="G30" s="46">
        <f t="shared" si="10"/>
        <v>160.20000000000005</v>
      </c>
      <c r="H30" s="45">
        <f t="shared" si="10"/>
        <v>160.19999999999999</v>
      </c>
      <c r="I30" s="46">
        <f t="shared" si="10"/>
        <v>160.19999999999999</v>
      </c>
      <c r="J30" s="46">
        <f>+(J25/J27)/7*1000</f>
        <v>160.19999999999999</v>
      </c>
      <c r="K30" s="125">
        <f t="shared" ref="K30" si="11">+(K25/K27)/7*1000</f>
        <v>160.19999999999996</v>
      </c>
      <c r="L30" s="46">
        <f t="shared" si="10"/>
        <v>160.20000000000005</v>
      </c>
      <c r="M30" s="46">
        <f>+(M25/M27)/7*1000</f>
        <v>160.19999999999996</v>
      </c>
      <c r="N30" s="45">
        <f t="shared" ref="N30:S30" si="12">+(N25/N27)/7*1000</f>
        <v>160.19999999999996</v>
      </c>
      <c r="O30" s="46">
        <f t="shared" si="12"/>
        <v>160.19999999999999</v>
      </c>
      <c r="P30" s="46">
        <f t="shared" si="12"/>
        <v>160.20000000000005</v>
      </c>
      <c r="Q30" s="46">
        <f t="shared" si="12"/>
        <v>160.20000000000005</v>
      </c>
      <c r="R30" s="46">
        <f t="shared" si="12"/>
        <v>160.19999999999999</v>
      </c>
      <c r="S30" s="47">
        <f t="shared" si="12"/>
        <v>160.20000000000005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102.1326</v>
      </c>
      <c r="C39" s="78">
        <v>97.863899999999987</v>
      </c>
      <c r="D39" s="78">
        <v>100.55159999999999</v>
      </c>
      <c r="E39" s="78">
        <v>29.406599999999997</v>
      </c>
      <c r="F39" s="78">
        <v>102.1326</v>
      </c>
      <c r="G39" s="78">
        <v>100.7097</v>
      </c>
      <c r="H39" s="78"/>
      <c r="I39" s="78"/>
      <c r="J39" s="99">
        <f t="shared" ref="J39:J46" si="13">SUM(B39:I39)</f>
        <v>532.79700000000003</v>
      </c>
      <c r="K39" s="2"/>
      <c r="L39" s="89" t="s">
        <v>12</v>
      </c>
      <c r="M39" s="78">
        <v>6.6</v>
      </c>
      <c r="N39" s="78">
        <v>6.3</v>
      </c>
      <c r="O39" s="78">
        <v>6.4</v>
      </c>
      <c r="P39" s="78">
        <v>1.7</v>
      </c>
      <c r="Q39" s="78">
        <v>8.4</v>
      </c>
      <c r="R39" s="78">
        <v>8.3000000000000007</v>
      </c>
      <c r="S39" s="99">
        <f t="shared" ref="S39:S46" si="14">SUM(M39:R39)</f>
        <v>37.700000000000003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102.1326</v>
      </c>
      <c r="C40" s="78">
        <v>97.863899999999987</v>
      </c>
      <c r="D40" s="78">
        <v>100.55159999999999</v>
      </c>
      <c r="E40" s="78">
        <v>29.406599999999997</v>
      </c>
      <c r="F40" s="78">
        <v>102.1326</v>
      </c>
      <c r="G40" s="78">
        <v>100.7097</v>
      </c>
      <c r="H40" s="78"/>
      <c r="I40" s="78"/>
      <c r="J40" s="99">
        <f t="shared" si="13"/>
        <v>532.79700000000003</v>
      </c>
      <c r="K40" s="2"/>
      <c r="L40" s="90" t="s">
        <v>13</v>
      </c>
      <c r="M40" s="78">
        <v>6.6</v>
      </c>
      <c r="N40" s="78">
        <v>6.3</v>
      </c>
      <c r="O40" s="78">
        <v>6.4</v>
      </c>
      <c r="P40" s="78">
        <v>1.7</v>
      </c>
      <c r="Q40" s="78">
        <v>8.4</v>
      </c>
      <c r="R40" s="78">
        <v>8.3000000000000007</v>
      </c>
      <c r="S40" s="99">
        <f t="shared" si="14"/>
        <v>37.700000000000003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6.4</v>
      </c>
      <c r="N41" s="78">
        <v>6.2</v>
      </c>
      <c r="O41" s="78">
        <v>6.3</v>
      </c>
      <c r="P41" s="78">
        <v>1.7</v>
      </c>
      <c r="Q41" s="78">
        <v>8.3000000000000007</v>
      </c>
      <c r="R41" s="78">
        <v>8</v>
      </c>
      <c r="S41" s="99">
        <f t="shared" si="14"/>
        <v>36.900000000000006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6.4</v>
      </c>
      <c r="N42" s="78">
        <v>6.2</v>
      </c>
      <c r="O42" s="78">
        <v>6.4</v>
      </c>
      <c r="P42" s="78">
        <v>1.7</v>
      </c>
      <c r="Q42" s="78">
        <v>8.3000000000000007</v>
      </c>
      <c r="R42" s="78">
        <v>8</v>
      </c>
      <c r="S42" s="99">
        <f t="shared" si="14"/>
        <v>37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6.4</v>
      </c>
      <c r="N43" s="78">
        <v>6.2</v>
      </c>
      <c r="O43" s="78">
        <v>6.4</v>
      </c>
      <c r="P43" s="78">
        <v>1.8</v>
      </c>
      <c r="Q43" s="78">
        <v>8.3000000000000007</v>
      </c>
      <c r="R43" s="78">
        <v>8</v>
      </c>
      <c r="S43" s="99">
        <f t="shared" si="14"/>
        <v>37.1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6.4</v>
      </c>
      <c r="N44" s="78">
        <v>6.3</v>
      </c>
      <c r="O44" s="78">
        <v>6.4</v>
      </c>
      <c r="P44" s="78">
        <v>1.8</v>
      </c>
      <c r="Q44" s="78">
        <v>8.3000000000000007</v>
      </c>
      <c r="R44" s="78">
        <v>8.1</v>
      </c>
      <c r="S44" s="99">
        <f t="shared" si="14"/>
        <v>37.300000000000004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8.4</v>
      </c>
      <c r="R45" s="78">
        <v>8.1</v>
      </c>
      <c r="S45" s="99">
        <f t="shared" si="14"/>
        <v>37.400000000000006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204.26519999999999</v>
      </c>
      <c r="C46" s="26">
        <f t="shared" si="15"/>
        <v>195.72779999999997</v>
      </c>
      <c r="D46" s="26">
        <f t="shared" si="15"/>
        <v>201.10319999999999</v>
      </c>
      <c r="E46" s="26">
        <f t="shared" si="15"/>
        <v>58.813199999999995</v>
      </c>
      <c r="F46" s="26">
        <f t="shared" si="15"/>
        <v>204.26519999999999</v>
      </c>
      <c r="G46" s="26">
        <f t="shared" si="15"/>
        <v>201.4194</v>
      </c>
      <c r="H46" s="26">
        <f t="shared" si="15"/>
        <v>0</v>
      </c>
      <c r="I46" s="26">
        <f t="shared" si="15"/>
        <v>0</v>
      </c>
      <c r="J46" s="99">
        <f t="shared" si="13"/>
        <v>1065.5940000000001</v>
      </c>
      <c r="L46" s="76" t="s">
        <v>10</v>
      </c>
      <c r="M46" s="79">
        <f t="shared" ref="M46:R46" si="16">SUM(M39:M45)</f>
        <v>45.199999999999996</v>
      </c>
      <c r="N46" s="26">
        <f t="shared" si="16"/>
        <v>43.8</v>
      </c>
      <c r="O46" s="26">
        <f t="shared" si="16"/>
        <v>44.699999999999996</v>
      </c>
      <c r="P46" s="26">
        <f t="shared" si="16"/>
        <v>12.200000000000001</v>
      </c>
      <c r="Q46" s="26">
        <f t="shared" si="16"/>
        <v>58.4</v>
      </c>
      <c r="R46" s="26">
        <f t="shared" si="16"/>
        <v>56.800000000000004</v>
      </c>
      <c r="S46" s="99">
        <f t="shared" si="14"/>
        <v>261.09999999999997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158.1</v>
      </c>
      <c r="C47" s="29">
        <v>158.1</v>
      </c>
      <c r="D47" s="29">
        <v>158.1</v>
      </c>
      <c r="E47" s="29">
        <v>158.1</v>
      </c>
      <c r="F47" s="29">
        <v>158.1</v>
      </c>
      <c r="G47" s="29">
        <v>158.1</v>
      </c>
      <c r="H47" s="29"/>
      <c r="I47" s="29"/>
      <c r="J47" s="100">
        <f>+((J46/J48)/7)*1000</f>
        <v>45.171428571428578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132.74021352313164</v>
      </c>
      <c r="T47" s="62"/>
    </row>
    <row r="48" spans="1:30" ht="33.75" customHeight="1" x14ac:dyDescent="0.25">
      <c r="A48" s="92" t="s">
        <v>20</v>
      </c>
      <c r="B48" s="81">
        <v>646</v>
      </c>
      <c r="C48" s="33">
        <v>619</v>
      </c>
      <c r="D48" s="33">
        <v>636</v>
      </c>
      <c r="E48" s="33">
        <v>186</v>
      </c>
      <c r="F48" s="33">
        <v>646</v>
      </c>
      <c r="G48" s="33">
        <v>637</v>
      </c>
      <c r="H48" s="33"/>
      <c r="I48" s="33"/>
      <c r="J48" s="101">
        <f>SUM(B48:I48)</f>
        <v>3370</v>
      </c>
      <c r="K48" s="63"/>
      <c r="L48" s="92" t="s">
        <v>20</v>
      </c>
      <c r="M48" s="104">
        <v>48</v>
      </c>
      <c r="N48" s="64">
        <v>47</v>
      </c>
      <c r="O48" s="64">
        <v>48</v>
      </c>
      <c r="P48" s="64">
        <v>13</v>
      </c>
      <c r="Q48" s="64">
        <v>63</v>
      </c>
      <c r="R48" s="64">
        <v>62</v>
      </c>
      <c r="S48" s="110">
        <f>SUM(M48:R48)</f>
        <v>281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102.1326</v>
      </c>
      <c r="C49" s="37">
        <f t="shared" si="17"/>
        <v>97.863899999999987</v>
      </c>
      <c r="D49" s="37">
        <f t="shared" si="17"/>
        <v>100.55159999999999</v>
      </c>
      <c r="E49" s="37">
        <f t="shared" si="17"/>
        <v>29.406599999999997</v>
      </c>
      <c r="F49" s="37">
        <f t="shared" si="17"/>
        <v>102.1326</v>
      </c>
      <c r="G49" s="37">
        <f t="shared" si="17"/>
        <v>100.7097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45.171428571428571</v>
      </c>
      <c r="L49" s="93" t="s">
        <v>21</v>
      </c>
      <c r="M49" s="82">
        <f>((M48*M47)*7/1000-M39-M40)/5</f>
        <v>6.3983999999999996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1.7679000000000002</v>
      </c>
      <c r="Q49" s="37">
        <f t="shared" si="19"/>
        <v>8.3264999999999993</v>
      </c>
      <c r="R49" s="37">
        <f t="shared" si="19"/>
        <v>8.0508000000000006</v>
      </c>
      <c r="S49" s="111">
        <f>((S46*1000)/S48)/7</f>
        <v>132.74021352313167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714.92819999999995</v>
      </c>
      <c r="C50" s="41">
        <f t="shared" si="20"/>
        <v>685.04729999999995</v>
      </c>
      <c r="D50" s="41">
        <f t="shared" si="20"/>
        <v>703.86119999999994</v>
      </c>
      <c r="E50" s="41">
        <f t="shared" si="20"/>
        <v>205.84619999999998</v>
      </c>
      <c r="F50" s="41">
        <f t="shared" si="20"/>
        <v>714.92819999999995</v>
      </c>
      <c r="G50" s="41">
        <f t="shared" si="20"/>
        <v>704.96789999999999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45.192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58.432499999999997</v>
      </c>
      <c r="R50" s="41">
        <f t="shared" si="21"/>
        <v>56.853999999999999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45.171428571428571</v>
      </c>
      <c r="C51" s="46">
        <f t="shared" si="22"/>
        <v>45.171428571428571</v>
      </c>
      <c r="D51" s="46">
        <f t="shared" si="22"/>
        <v>45.171428571428571</v>
      </c>
      <c r="E51" s="46">
        <f t="shared" si="22"/>
        <v>45.171428571428571</v>
      </c>
      <c r="F51" s="46">
        <f t="shared" si="22"/>
        <v>45.171428571428571</v>
      </c>
      <c r="G51" s="46">
        <f t="shared" si="22"/>
        <v>45.171428571428571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134.52380952380952</v>
      </c>
      <c r="N51" s="46">
        <f t="shared" si="23"/>
        <v>133.13069908814586</v>
      </c>
      <c r="O51" s="46">
        <f t="shared" si="23"/>
        <v>133.03571428571428</v>
      </c>
      <c r="P51" s="46">
        <f t="shared" si="23"/>
        <v>134.0659340659341</v>
      </c>
      <c r="Q51" s="46">
        <f t="shared" si="23"/>
        <v>132.42630385487527</v>
      </c>
      <c r="R51" s="46">
        <f t="shared" si="23"/>
        <v>130.87557603686636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9</v>
      </c>
      <c r="C58" s="78">
        <v>8.9</v>
      </c>
      <c r="D58" s="78">
        <v>9</v>
      </c>
      <c r="E58" s="78">
        <v>2.2999999999999998</v>
      </c>
      <c r="F58" s="78">
        <v>9</v>
      </c>
      <c r="G58" s="182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182">
        <v>8.6999999999999993</v>
      </c>
      <c r="N58" s="21">
        <v>9</v>
      </c>
      <c r="O58" s="78">
        <v>8.9</v>
      </c>
      <c r="P58" s="78">
        <v>9</v>
      </c>
      <c r="Q58" s="78">
        <v>2.2999999999999998</v>
      </c>
      <c r="R58" s="78">
        <v>8.8000000000000007</v>
      </c>
      <c r="S58" s="182">
        <v>8.9</v>
      </c>
      <c r="T58" s="24">
        <f t="shared" ref="T58:T65" si="24">SUM(B58:S58)</f>
        <v>140.10000000000002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9</v>
      </c>
      <c r="C59" s="78">
        <v>8.9</v>
      </c>
      <c r="D59" s="78">
        <v>9</v>
      </c>
      <c r="E59" s="78">
        <v>2.2999999999999998</v>
      </c>
      <c r="F59" s="78">
        <v>9</v>
      </c>
      <c r="G59" s="182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182">
        <v>8.6999999999999993</v>
      </c>
      <c r="N59" s="21">
        <v>9</v>
      </c>
      <c r="O59" s="78">
        <v>8.9</v>
      </c>
      <c r="P59" s="78">
        <v>9</v>
      </c>
      <c r="Q59" s="78">
        <v>2.2999999999999998</v>
      </c>
      <c r="R59" s="78">
        <v>8.8000000000000007</v>
      </c>
      <c r="S59" s="182">
        <v>8.9</v>
      </c>
      <c r="T59" s="24">
        <f t="shared" si="24"/>
        <v>140.10000000000002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9</v>
      </c>
      <c r="C60" s="78">
        <v>8.9</v>
      </c>
      <c r="D60" s="78">
        <v>9</v>
      </c>
      <c r="E60" s="78">
        <v>2.2000000000000002</v>
      </c>
      <c r="F60" s="78">
        <v>9</v>
      </c>
      <c r="G60" s="182">
        <v>8.9</v>
      </c>
      <c r="H60" s="21">
        <v>8.8000000000000007</v>
      </c>
      <c r="I60" s="78">
        <v>9</v>
      </c>
      <c r="J60" s="78">
        <v>8.9</v>
      </c>
      <c r="K60" s="78">
        <v>2.2000000000000002</v>
      </c>
      <c r="L60" s="78">
        <v>8.8000000000000007</v>
      </c>
      <c r="M60" s="182">
        <v>8.5</v>
      </c>
      <c r="N60" s="21">
        <v>9.1</v>
      </c>
      <c r="O60" s="78">
        <v>8.9</v>
      </c>
      <c r="P60" s="78">
        <v>9</v>
      </c>
      <c r="Q60" s="78">
        <v>2</v>
      </c>
      <c r="R60" s="78">
        <v>8.6999999999999993</v>
      </c>
      <c r="S60" s="182">
        <v>8.9</v>
      </c>
      <c r="T60" s="24">
        <f t="shared" si="24"/>
        <v>139.80000000000001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9</v>
      </c>
      <c r="C61" s="78">
        <v>8.9</v>
      </c>
      <c r="D61" s="78">
        <v>9</v>
      </c>
      <c r="E61" s="78">
        <v>2.2000000000000002</v>
      </c>
      <c r="F61" s="78">
        <v>9</v>
      </c>
      <c r="G61" s="182">
        <v>8.9</v>
      </c>
      <c r="H61" s="21">
        <v>8.8000000000000007</v>
      </c>
      <c r="I61" s="78">
        <v>9</v>
      </c>
      <c r="J61" s="78">
        <v>8.9</v>
      </c>
      <c r="K61" s="78">
        <v>2.2000000000000002</v>
      </c>
      <c r="L61" s="78">
        <v>8.8000000000000007</v>
      </c>
      <c r="M61" s="182">
        <v>8.5</v>
      </c>
      <c r="N61" s="21">
        <v>9.1</v>
      </c>
      <c r="O61" s="78">
        <v>8.9</v>
      </c>
      <c r="P61" s="78">
        <v>9</v>
      </c>
      <c r="Q61" s="78">
        <v>2</v>
      </c>
      <c r="R61" s="78">
        <v>8.6999999999999993</v>
      </c>
      <c r="S61" s="182">
        <v>8.9</v>
      </c>
      <c r="T61" s="24">
        <f t="shared" si="24"/>
        <v>139.80000000000001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9</v>
      </c>
      <c r="C62" s="78">
        <v>8.9</v>
      </c>
      <c r="D62" s="78">
        <v>9</v>
      </c>
      <c r="E62" s="78">
        <v>2.2000000000000002</v>
      </c>
      <c r="F62" s="78">
        <v>9</v>
      </c>
      <c r="G62" s="182">
        <v>8.9</v>
      </c>
      <c r="H62" s="21">
        <v>8.3000000000000007</v>
      </c>
      <c r="I62" s="78">
        <v>8.3000000000000007</v>
      </c>
      <c r="J62" s="78">
        <v>8.3000000000000007</v>
      </c>
      <c r="K62" s="78">
        <v>2.1</v>
      </c>
      <c r="L62" s="78">
        <v>9.6999999999999993</v>
      </c>
      <c r="M62" s="182">
        <v>9.6999999999999993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9.4</v>
      </c>
      <c r="S62" s="182">
        <v>9.4</v>
      </c>
      <c r="T62" s="24">
        <f t="shared" si="24"/>
        <v>140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9.1</v>
      </c>
      <c r="C63" s="78">
        <v>9</v>
      </c>
      <c r="D63" s="78">
        <v>9</v>
      </c>
      <c r="E63" s="78">
        <v>2.2000000000000002</v>
      </c>
      <c r="F63" s="78">
        <v>9</v>
      </c>
      <c r="G63" s="182">
        <v>9</v>
      </c>
      <c r="H63" s="21">
        <v>8.3000000000000007</v>
      </c>
      <c r="I63" s="78">
        <v>8.3000000000000007</v>
      </c>
      <c r="J63" s="78">
        <v>8.3000000000000007</v>
      </c>
      <c r="K63" s="78">
        <v>2.1</v>
      </c>
      <c r="L63" s="78">
        <v>9.6999999999999993</v>
      </c>
      <c r="M63" s="182">
        <v>9.6999999999999993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9.4</v>
      </c>
      <c r="S63" s="182">
        <v>9.4</v>
      </c>
      <c r="T63" s="24">
        <f t="shared" si="24"/>
        <v>140.29999999999998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9.1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9</v>
      </c>
      <c r="H64" s="21">
        <v>8.3000000000000007</v>
      </c>
      <c r="I64" s="78">
        <v>8.3000000000000007</v>
      </c>
      <c r="J64" s="78">
        <v>8.3000000000000007</v>
      </c>
      <c r="K64" s="78">
        <v>2.1</v>
      </c>
      <c r="L64" s="78">
        <v>9.6999999999999993</v>
      </c>
      <c r="M64" s="182">
        <v>9.6999999999999993</v>
      </c>
      <c r="N64" s="21">
        <v>8.5</v>
      </c>
      <c r="O64" s="78">
        <v>8.5</v>
      </c>
      <c r="P64" s="78">
        <v>8.6</v>
      </c>
      <c r="Q64" s="78">
        <v>2.2000000000000002</v>
      </c>
      <c r="R64" s="78">
        <v>9.4</v>
      </c>
      <c r="S64" s="182">
        <v>9.4</v>
      </c>
      <c r="T64" s="24">
        <f t="shared" si="24"/>
        <v>140.29999999999998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63.2</v>
      </c>
      <c r="C65" s="26">
        <f t="shared" ref="C65:R65" si="25">SUM(C58:C64)</f>
        <v>62.5</v>
      </c>
      <c r="D65" s="26">
        <f t="shared" si="25"/>
        <v>63</v>
      </c>
      <c r="E65" s="26">
        <f t="shared" si="25"/>
        <v>15.599999999999998</v>
      </c>
      <c r="F65" s="26">
        <f t="shared" si="25"/>
        <v>63</v>
      </c>
      <c r="G65" s="27">
        <f t="shared" si="25"/>
        <v>62.3</v>
      </c>
      <c r="H65" s="25">
        <f t="shared" si="25"/>
        <v>60.099999999999994</v>
      </c>
      <c r="I65" s="26">
        <f t="shared" si="25"/>
        <v>60.699999999999989</v>
      </c>
      <c r="J65" s="26">
        <f t="shared" si="25"/>
        <v>60.3</v>
      </c>
      <c r="K65" s="26">
        <f t="shared" si="25"/>
        <v>15.1</v>
      </c>
      <c r="L65" s="26">
        <f t="shared" si="25"/>
        <v>64.300000000000011</v>
      </c>
      <c r="M65" s="27">
        <f t="shared" si="25"/>
        <v>63.5</v>
      </c>
      <c r="N65" s="25">
        <f t="shared" si="25"/>
        <v>61.7</v>
      </c>
      <c r="O65" s="26">
        <f t="shared" si="25"/>
        <v>61.1</v>
      </c>
      <c r="P65" s="26">
        <f t="shared" si="25"/>
        <v>61.800000000000004</v>
      </c>
      <c r="Q65" s="26">
        <f t="shared" si="25"/>
        <v>15.2</v>
      </c>
      <c r="R65" s="26">
        <f t="shared" si="25"/>
        <v>63.199999999999996</v>
      </c>
      <c r="S65" s="27">
        <f>SUM(S58:S64)</f>
        <v>63.8</v>
      </c>
      <c r="T65" s="24">
        <f t="shared" si="24"/>
        <v>980.4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137.85151856017998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65</v>
      </c>
      <c r="C67" s="64">
        <v>64</v>
      </c>
      <c r="D67" s="64">
        <v>65</v>
      </c>
      <c r="E67" s="64">
        <v>16</v>
      </c>
      <c r="F67" s="64">
        <v>65</v>
      </c>
      <c r="G67" s="446">
        <v>65</v>
      </c>
      <c r="H67" s="303">
        <v>64</v>
      </c>
      <c r="I67" s="64">
        <v>65</v>
      </c>
      <c r="J67" s="64">
        <v>65</v>
      </c>
      <c r="K67" s="64">
        <v>16</v>
      </c>
      <c r="L67" s="64">
        <v>65</v>
      </c>
      <c r="M67" s="446">
        <v>63</v>
      </c>
      <c r="N67" s="303">
        <v>65</v>
      </c>
      <c r="O67" s="64">
        <v>64</v>
      </c>
      <c r="P67" s="64">
        <v>65</v>
      </c>
      <c r="Q67" s="64">
        <v>15</v>
      </c>
      <c r="R67" s="64">
        <v>64</v>
      </c>
      <c r="S67" s="446">
        <v>65</v>
      </c>
      <c r="T67" s="305">
        <f>SUM(B67:S67)</f>
        <v>1016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9.0489999999999995</v>
      </c>
      <c r="C68" s="82">
        <f t="shared" si="26"/>
        <v>8.9392000000000014</v>
      </c>
      <c r="D68" s="82">
        <f t="shared" si="26"/>
        <v>9.0034999999999989</v>
      </c>
      <c r="E68" s="82">
        <f t="shared" si="26"/>
        <v>2.2048000000000001</v>
      </c>
      <c r="F68" s="82">
        <f t="shared" si="26"/>
        <v>9.0034999999999989</v>
      </c>
      <c r="G68" s="186">
        <f t="shared" si="26"/>
        <v>8.9469999999999992</v>
      </c>
      <c r="H68" s="36">
        <f t="shared" si="26"/>
        <v>8.8448000000000011</v>
      </c>
      <c r="I68" s="82">
        <f t="shared" si="26"/>
        <v>8.9980000000000011</v>
      </c>
      <c r="J68" s="82">
        <f t="shared" si="26"/>
        <v>8.9015000000000022</v>
      </c>
      <c r="K68" s="82">
        <f t="shared" si="26"/>
        <v>2.2224000000000004</v>
      </c>
      <c r="L68" s="82">
        <f t="shared" si="26"/>
        <v>8.8559999999999999</v>
      </c>
      <c r="M68" s="186">
        <f t="shared" si="26"/>
        <v>8.5592999999999986</v>
      </c>
      <c r="N68" s="36">
        <f t="shared" si="26"/>
        <v>9.0945</v>
      </c>
      <c r="O68" s="82">
        <f t="shared" si="26"/>
        <v>8.9392000000000014</v>
      </c>
      <c r="P68" s="82">
        <f t="shared" si="26"/>
        <v>9.0034999999999989</v>
      </c>
      <c r="Q68" s="82">
        <f t="shared" si="26"/>
        <v>1.9990000000000001</v>
      </c>
      <c r="R68" s="82">
        <f t="shared" si="26"/>
        <v>8.7104000000000017</v>
      </c>
      <c r="S68" s="186">
        <f t="shared" si="26"/>
        <v>8.907</v>
      </c>
      <c r="T68" s="306">
        <f>((T65*1000)/T67)/7</f>
        <v>137.85151856017998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63.244999999999997</v>
      </c>
      <c r="C69" s="83">
        <f t="shared" ref="C69:R69" si="27">((C67*C66)*7)/1000</f>
        <v>62.496000000000002</v>
      </c>
      <c r="D69" s="83">
        <f t="shared" si="27"/>
        <v>63.017499999999998</v>
      </c>
      <c r="E69" s="83">
        <f t="shared" si="27"/>
        <v>15.624000000000001</v>
      </c>
      <c r="F69" s="83">
        <f t="shared" si="27"/>
        <v>63.017499999999998</v>
      </c>
      <c r="G69" s="307">
        <f t="shared" si="27"/>
        <v>62.335000000000001</v>
      </c>
      <c r="H69" s="40">
        <f t="shared" si="27"/>
        <v>61.823999999999998</v>
      </c>
      <c r="I69" s="83">
        <f t="shared" si="27"/>
        <v>62.79</v>
      </c>
      <c r="J69" s="83">
        <f t="shared" si="27"/>
        <v>62.107500000000002</v>
      </c>
      <c r="K69" s="83">
        <f t="shared" si="27"/>
        <v>15.512</v>
      </c>
      <c r="L69" s="83">
        <f t="shared" si="27"/>
        <v>61.88</v>
      </c>
      <c r="M69" s="307">
        <f t="shared" si="27"/>
        <v>60.1965</v>
      </c>
      <c r="N69" s="40">
        <f t="shared" si="27"/>
        <v>63.472499999999997</v>
      </c>
      <c r="O69" s="83">
        <f t="shared" si="27"/>
        <v>62.496000000000002</v>
      </c>
      <c r="P69" s="83">
        <f t="shared" si="27"/>
        <v>63.017499999999998</v>
      </c>
      <c r="Q69" s="83">
        <f t="shared" si="27"/>
        <v>14.595000000000001</v>
      </c>
      <c r="R69" s="83">
        <f t="shared" si="27"/>
        <v>61.152000000000001</v>
      </c>
      <c r="S69" s="85">
        <f>((S67*S66)*7)/1000</f>
        <v>62.335000000000001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138.90109890109889</v>
      </c>
      <c r="C70" s="84">
        <f t="shared" ref="C70:R70" si="28">+(C65/C67)/7*1000</f>
        <v>139.50892857142858</v>
      </c>
      <c r="D70" s="84">
        <f t="shared" si="28"/>
        <v>138.46153846153848</v>
      </c>
      <c r="E70" s="84">
        <f t="shared" si="28"/>
        <v>139.28571428571425</v>
      </c>
      <c r="F70" s="84">
        <f t="shared" si="28"/>
        <v>138.46153846153848</v>
      </c>
      <c r="G70" s="188">
        <f t="shared" si="28"/>
        <v>136.92307692307691</v>
      </c>
      <c r="H70" s="45">
        <f t="shared" si="28"/>
        <v>134.15178571428572</v>
      </c>
      <c r="I70" s="84">
        <f t="shared" si="28"/>
        <v>133.4065934065934</v>
      </c>
      <c r="J70" s="84">
        <f t="shared" si="28"/>
        <v>132.52747252747253</v>
      </c>
      <c r="K70" s="84">
        <f t="shared" si="28"/>
        <v>134.82142857142856</v>
      </c>
      <c r="L70" s="84">
        <f t="shared" si="28"/>
        <v>141.31868131868134</v>
      </c>
      <c r="M70" s="188">
        <f t="shared" si="28"/>
        <v>143.99092970521539</v>
      </c>
      <c r="N70" s="45">
        <f t="shared" si="28"/>
        <v>135.60439560439559</v>
      </c>
      <c r="O70" s="84">
        <f t="shared" si="28"/>
        <v>136.38392857142858</v>
      </c>
      <c r="P70" s="84">
        <f t="shared" si="28"/>
        <v>135.82417582417582</v>
      </c>
      <c r="Q70" s="84">
        <f t="shared" si="28"/>
        <v>144.76190476190473</v>
      </c>
      <c r="R70" s="84">
        <f t="shared" si="28"/>
        <v>141.07142857142858</v>
      </c>
      <c r="S70" s="47">
        <f>+(S65/S67)/7*1000</f>
        <v>140.2197802197802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9D6C-3E52-4F8F-969E-A6AC34F833A8}">
  <dimension ref="A1:AQ239"/>
  <sheetViews>
    <sheetView view="pageBreakPreview" topLeftCell="A43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8"/>
      <c r="Y3" s="2"/>
      <c r="Z3" s="2"/>
      <c r="AA3" s="2"/>
      <c r="AB3" s="2"/>
      <c r="AC3" s="2"/>
      <c r="AD3" s="4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8" t="s">
        <v>1</v>
      </c>
      <c r="B9" s="448"/>
      <c r="C9" s="448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8"/>
      <c r="B10" s="448"/>
      <c r="C10" s="4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8" t="s">
        <v>4</v>
      </c>
      <c r="B11" s="448"/>
      <c r="C11" s="448"/>
      <c r="D11" s="1"/>
      <c r="E11" s="449">
        <v>3</v>
      </c>
      <c r="F11" s="1"/>
      <c r="G11" s="1"/>
      <c r="H11" s="1"/>
      <c r="I11" s="1"/>
      <c r="J11" s="1"/>
      <c r="K11" s="467" t="s">
        <v>147</v>
      </c>
      <c r="L11" s="467"/>
      <c r="M11" s="450"/>
      <c r="N11" s="4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8"/>
      <c r="B12" s="448"/>
      <c r="C12" s="448"/>
      <c r="D12" s="1"/>
      <c r="E12" s="5"/>
      <c r="F12" s="1"/>
      <c r="G12" s="1"/>
      <c r="H12" s="1"/>
      <c r="I12" s="1"/>
      <c r="J12" s="1"/>
      <c r="K12" s="450"/>
      <c r="L12" s="450"/>
      <c r="M12" s="450"/>
      <c r="N12" s="4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8"/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50"/>
      <c r="M13" s="450"/>
      <c r="N13" s="450"/>
      <c r="O13" s="450"/>
      <c r="P13" s="450"/>
      <c r="Q13" s="450"/>
      <c r="R13" s="450"/>
      <c r="S13" s="450"/>
      <c r="T13" s="450"/>
      <c r="U13" s="450"/>
      <c r="V13" s="450"/>
      <c r="W13" s="1"/>
      <c r="X13" s="1"/>
      <c r="Y13" s="1"/>
    </row>
    <row r="14" spans="1:30" s="3" customFormat="1" ht="27" thickBot="1" x14ac:dyDescent="0.3">
      <c r="A14" s="448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4"/>
      <c r="H15" s="475" t="s">
        <v>51</v>
      </c>
      <c r="I15" s="476"/>
      <c r="J15" s="476"/>
      <c r="K15" s="476"/>
      <c r="L15" s="476"/>
      <c r="M15" s="477"/>
      <c r="N15" s="480" t="s">
        <v>50</v>
      </c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118.18696287999998</v>
      </c>
      <c r="C18" s="78">
        <v>118.34127321599996</v>
      </c>
      <c r="D18" s="22">
        <v>120.43482976</v>
      </c>
      <c r="E18" s="22">
        <v>32.297544959999996</v>
      </c>
      <c r="F18" s="22">
        <v>120.69065279999998</v>
      </c>
      <c r="G18" s="22">
        <v>120.97454272000002</v>
      </c>
      <c r="H18" s="21">
        <v>118.67903513599997</v>
      </c>
      <c r="I18" s="22">
        <v>119.10692326399996</v>
      </c>
      <c r="J18" s="22">
        <v>118.63248409599998</v>
      </c>
      <c r="K18" s="119">
        <v>30.151855103999992</v>
      </c>
      <c r="L18" s="22">
        <v>120.28973977599999</v>
      </c>
      <c r="M18" s="22">
        <v>120.65447679999996</v>
      </c>
      <c r="N18" s="21">
        <v>119.10733702399996</v>
      </c>
      <c r="O18" s="78">
        <v>119.611161856</v>
      </c>
      <c r="P18" s="22">
        <v>120.28468889599999</v>
      </c>
      <c r="Q18" s="22">
        <v>32.820107712000002</v>
      </c>
      <c r="R18" s="22">
        <v>119.69615897599996</v>
      </c>
      <c r="S18" s="23">
        <v>120.37058687999998</v>
      </c>
      <c r="T18" s="24">
        <f t="shared" ref="T18:T25" si="0">SUM(B18:S18)</f>
        <v>1890.3303618559996</v>
      </c>
      <c r="V18" s="2"/>
      <c r="W18" s="18"/>
    </row>
    <row r="19" spans="1:30" ht="39.950000000000003" customHeight="1" x14ac:dyDescent="0.25">
      <c r="A19" s="157" t="s">
        <v>13</v>
      </c>
      <c r="B19" s="21">
        <v>118.18696287999998</v>
      </c>
      <c r="C19" s="78">
        <v>118.34127321599996</v>
      </c>
      <c r="D19" s="22">
        <v>120.43482976</v>
      </c>
      <c r="E19" s="22">
        <v>32.297544959999996</v>
      </c>
      <c r="F19" s="22">
        <v>120.69065279999998</v>
      </c>
      <c r="G19" s="22">
        <v>120.97454272000002</v>
      </c>
      <c r="H19" s="21">
        <v>118.67903513599997</v>
      </c>
      <c r="I19" s="22">
        <v>119.10692326399996</v>
      </c>
      <c r="J19" s="22">
        <v>118.63248409599998</v>
      </c>
      <c r="K19" s="119">
        <v>30.151855103999992</v>
      </c>
      <c r="L19" s="22">
        <v>120.28973977599999</v>
      </c>
      <c r="M19" s="22">
        <v>120.65447679999996</v>
      </c>
      <c r="N19" s="21">
        <v>119.10733702399996</v>
      </c>
      <c r="O19" s="78">
        <v>119.611161856</v>
      </c>
      <c r="P19" s="22">
        <v>120.28468889599999</v>
      </c>
      <c r="Q19" s="22">
        <v>32.820107712000002</v>
      </c>
      <c r="R19" s="22">
        <v>119.69615897599996</v>
      </c>
      <c r="S19" s="23">
        <v>120.37058687999998</v>
      </c>
      <c r="T19" s="24">
        <f t="shared" si="0"/>
        <v>1890.3303618559996</v>
      </c>
      <c r="V19" s="2"/>
      <c r="W19" s="18"/>
    </row>
    <row r="20" spans="1:30" ht="39.75" customHeight="1" x14ac:dyDescent="0.25">
      <c r="A20" s="156" t="s">
        <v>14</v>
      </c>
      <c r="B20" s="21">
        <v>117.05651484800003</v>
      </c>
      <c r="C20" s="78">
        <v>117.44195071360002</v>
      </c>
      <c r="D20" s="22">
        <v>119.51106809600003</v>
      </c>
      <c r="E20" s="22">
        <v>32.244142016000012</v>
      </c>
      <c r="F20" s="22">
        <v>120.30305888000005</v>
      </c>
      <c r="G20" s="22">
        <v>120.63666291200002</v>
      </c>
      <c r="H20" s="21">
        <v>117.75400594560006</v>
      </c>
      <c r="I20" s="22">
        <v>118.70075069440001</v>
      </c>
      <c r="J20" s="22">
        <v>117.99620636160003</v>
      </c>
      <c r="K20" s="119">
        <v>29.077977958400009</v>
      </c>
      <c r="L20" s="22">
        <v>119.5691040896</v>
      </c>
      <c r="M20" s="22">
        <v>119.87036928000001</v>
      </c>
      <c r="N20" s="21">
        <v>118.25342519040001</v>
      </c>
      <c r="O20" s="78">
        <v>119.16979525760003</v>
      </c>
      <c r="P20" s="22">
        <v>119.57112444160001</v>
      </c>
      <c r="Q20" s="22">
        <v>32.482276915200003</v>
      </c>
      <c r="R20" s="22">
        <v>118.91221640960002</v>
      </c>
      <c r="S20" s="23">
        <v>119.76034524800002</v>
      </c>
      <c r="T20" s="24">
        <f t="shared" si="0"/>
        <v>1878.3109952576001</v>
      </c>
      <c r="V20" s="2"/>
      <c r="W20" s="18"/>
    </row>
    <row r="21" spans="1:30" ht="39.950000000000003" customHeight="1" x14ac:dyDescent="0.25">
      <c r="A21" s="157" t="s">
        <v>15</v>
      </c>
      <c r="B21" s="21">
        <v>117.05651484800003</v>
      </c>
      <c r="C21" s="78">
        <v>117.44195071360002</v>
      </c>
      <c r="D21" s="22">
        <v>119.51106809600003</v>
      </c>
      <c r="E21" s="22">
        <v>32.244142016000012</v>
      </c>
      <c r="F21" s="22">
        <v>120.30305888000005</v>
      </c>
      <c r="G21" s="22">
        <v>120.63666291200002</v>
      </c>
      <c r="H21" s="21">
        <v>117.75400594560006</v>
      </c>
      <c r="I21" s="22">
        <v>118.70075069440001</v>
      </c>
      <c r="J21" s="22">
        <v>117.99620636160003</v>
      </c>
      <c r="K21" s="119">
        <v>29.077977958400009</v>
      </c>
      <c r="L21" s="22">
        <v>119.5691040896</v>
      </c>
      <c r="M21" s="22">
        <v>119.87036928000001</v>
      </c>
      <c r="N21" s="21">
        <v>118.25342519040001</v>
      </c>
      <c r="O21" s="78">
        <v>119.16979525760003</v>
      </c>
      <c r="P21" s="22">
        <v>119.57112444160001</v>
      </c>
      <c r="Q21" s="22">
        <v>32.482276915200003</v>
      </c>
      <c r="R21" s="22">
        <v>118.91221640960002</v>
      </c>
      <c r="S21" s="23">
        <v>119.76034524800002</v>
      </c>
      <c r="T21" s="24">
        <f t="shared" si="0"/>
        <v>1878.3109952576001</v>
      </c>
      <c r="V21" s="2"/>
      <c r="W21" s="18"/>
    </row>
    <row r="22" spans="1:30" ht="39.950000000000003" customHeight="1" x14ac:dyDescent="0.25">
      <c r="A22" s="156" t="s">
        <v>16</v>
      </c>
      <c r="B22" s="21">
        <v>117.05651484800003</v>
      </c>
      <c r="C22" s="78">
        <v>117.44195071360002</v>
      </c>
      <c r="D22" s="22">
        <v>119.51106809600003</v>
      </c>
      <c r="E22" s="22">
        <v>32.244142016000012</v>
      </c>
      <c r="F22" s="22">
        <v>120.30305888000005</v>
      </c>
      <c r="G22" s="22">
        <v>120.63666291200002</v>
      </c>
      <c r="H22" s="21">
        <v>117.75400594560006</v>
      </c>
      <c r="I22" s="22">
        <v>118.70075069440001</v>
      </c>
      <c r="J22" s="22">
        <v>117.99620636160003</v>
      </c>
      <c r="K22" s="119">
        <v>29.077977958400009</v>
      </c>
      <c r="L22" s="22">
        <v>119.5691040896</v>
      </c>
      <c r="M22" s="22">
        <v>119.87036928000001</v>
      </c>
      <c r="N22" s="21">
        <v>118.25342519040001</v>
      </c>
      <c r="O22" s="78">
        <v>119.16979525760003</v>
      </c>
      <c r="P22" s="22">
        <v>119.57112444160001</v>
      </c>
      <c r="Q22" s="22">
        <v>32.482276915200003</v>
      </c>
      <c r="R22" s="22">
        <v>118.91221640960002</v>
      </c>
      <c r="S22" s="23">
        <v>119.76034524800002</v>
      </c>
      <c r="T22" s="24">
        <f t="shared" si="0"/>
        <v>1878.3109952576001</v>
      </c>
      <c r="V22" s="2"/>
      <c r="W22" s="18"/>
    </row>
    <row r="23" spans="1:30" ht="39.950000000000003" customHeight="1" x14ac:dyDescent="0.25">
      <c r="A23" s="157" t="s">
        <v>17</v>
      </c>
      <c r="B23" s="21">
        <v>117.05651484800003</v>
      </c>
      <c r="C23" s="78">
        <v>117.44195071360002</v>
      </c>
      <c r="D23" s="22">
        <v>119.51106809600003</v>
      </c>
      <c r="E23" s="22">
        <v>32.244142016000012</v>
      </c>
      <c r="F23" s="22">
        <v>120.30305888000005</v>
      </c>
      <c r="G23" s="22">
        <v>120.63666291200002</v>
      </c>
      <c r="H23" s="21">
        <v>117.75400594560006</v>
      </c>
      <c r="I23" s="22">
        <v>118.70075069440001</v>
      </c>
      <c r="J23" s="22">
        <v>117.99620636160003</v>
      </c>
      <c r="K23" s="119">
        <v>29.077977958400009</v>
      </c>
      <c r="L23" s="22">
        <v>119.5691040896</v>
      </c>
      <c r="M23" s="22">
        <v>119.87036928000001</v>
      </c>
      <c r="N23" s="21">
        <v>118.25342519040001</v>
      </c>
      <c r="O23" s="78">
        <v>119.16979525760003</v>
      </c>
      <c r="P23" s="22">
        <v>119.57112444160001</v>
      </c>
      <c r="Q23" s="22">
        <v>32.482276915200003</v>
      </c>
      <c r="R23" s="22">
        <v>118.91221640960002</v>
      </c>
      <c r="S23" s="23">
        <v>119.76034524800002</v>
      </c>
      <c r="T23" s="24">
        <f t="shared" si="0"/>
        <v>1878.3109952576001</v>
      </c>
      <c r="V23" s="2"/>
      <c r="W23" s="18"/>
    </row>
    <row r="24" spans="1:30" ht="39.950000000000003" customHeight="1" x14ac:dyDescent="0.25">
      <c r="A24" s="156" t="s">
        <v>18</v>
      </c>
      <c r="B24" s="21">
        <v>117.05651484800003</v>
      </c>
      <c r="C24" s="78">
        <v>117.44195071360002</v>
      </c>
      <c r="D24" s="22">
        <v>119.51106809600003</v>
      </c>
      <c r="E24" s="22">
        <v>32.244142016000012</v>
      </c>
      <c r="F24" s="22">
        <v>120.30305888000005</v>
      </c>
      <c r="G24" s="22">
        <v>120.63666291200002</v>
      </c>
      <c r="H24" s="21">
        <v>117.75400594560006</v>
      </c>
      <c r="I24" s="22">
        <v>118.70075069440001</v>
      </c>
      <c r="J24" s="22">
        <v>117.99620636160003</v>
      </c>
      <c r="K24" s="119">
        <v>29.077977958400009</v>
      </c>
      <c r="L24" s="22">
        <v>119.5691040896</v>
      </c>
      <c r="M24" s="22">
        <v>119.87036928000001</v>
      </c>
      <c r="N24" s="21">
        <v>118.25342519040001</v>
      </c>
      <c r="O24" s="78">
        <v>119.16979525760003</v>
      </c>
      <c r="P24" s="22">
        <v>119.57112444160001</v>
      </c>
      <c r="Q24" s="22">
        <v>32.482276915200003</v>
      </c>
      <c r="R24" s="22">
        <v>118.91221640960002</v>
      </c>
      <c r="S24" s="23">
        <v>119.76034524800002</v>
      </c>
      <c r="T24" s="24">
        <f t="shared" si="0"/>
        <v>1878.3109952576001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821.65650000000005</v>
      </c>
      <c r="C25" s="26">
        <f t="shared" si="1"/>
        <v>823.89229999999998</v>
      </c>
      <c r="D25" s="26">
        <f t="shared" si="1"/>
        <v>838.42500000000018</v>
      </c>
      <c r="E25" s="26">
        <f>SUM(E18:E24)</f>
        <v>225.81580000000005</v>
      </c>
      <c r="F25" s="26">
        <f t="shared" ref="F25:L25" si="2">SUM(F18:F24)</f>
        <v>842.89660000000026</v>
      </c>
      <c r="G25" s="26">
        <f t="shared" si="2"/>
        <v>845.13240000000019</v>
      </c>
      <c r="H25" s="25">
        <f t="shared" si="2"/>
        <v>826.12810000000025</v>
      </c>
      <c r="I25" s="26">
        <f t="shared" si="2"/>
        <v>831.71759999999995</v>
      </c>
      <c r="J25" s="26">
        <f>SUM(J18:J24)</f>
        <v>827.24599999999998</v>
      </c>
      <c r="K25" s="120">
        <f t="shared" ref="K25" si="3">SUM(K18:K24)</f>
        <v>205.6936</v>
      </c>
      <c r="L25" s="26">
        <f t="shared" si="2"/>
        <v>838.42500000000007</v>
      </c>
      <c r="M25" s="26">
        <f>SUM(M18:M24)</f>
        <v>840.66079999999988</v>
      </c>
      <c r="N25" s="25">
        <f t="shared" ref="N25:P25" si="4">SUM(N18:N24)</f>
        <v>829.48179999999991</v>
      </c>
      <c r="O25" s="26">
        <f t="shared" si="4"/>
        <v>835.07130000000018</v>
      </c>
      <c r="P25" s="26">
        <f t="shared" si="4"/>
        <v>838.42499999999995</v>
      </c>
      <c r="Q25" s="26">
        <f>SUM(Q18:Q24)</f>
        <v>228.05160000000004</v>
      </c>
      <c r="R25" s="26">
        <f t="shared" ref="R25:S25" si="5">SUM(R18:R24)</f>
        <v>833.95339999999999</v>
      </c>
      <c r="S25" s="27">
        <f t="shared" si="5"/>
        <v>839.54290000000003</v>
      </c>
      <c r="T25" s="24">
        <f t="shared" si="0"/>
        <v>13172.215700000001</v>
      </c>
    </row>
    <row r="26" spans="1:30" s="2" customFormat="1" ht="36.75" customHeight="1" x14ac:dyDescent="0.25">
      <c r="A26" s="158" t="s">
        <v>19</v>
      </c>
      <c r="B26" s="402">
        <v>159.70000000000002</v>
      </c>
      <c r="C26" s="405">
        <v>159.70000000000002</v>
      </c>
      <c r="D26" s="29">
        <v>159.70000000000002</v>
      </c>
      <c r="E26" s="29">
        <v>159.70000000000002</v>
      </c>
      <c r="F26" s="401">
        <v>159.70000000000002</v>
      </c>
      <c r="G26" s="401">
        <v>159.70000000000002</v>
      </c>
      <c r="H26" s="402">
        <v>159.70000000000002</v>
      </c>
      <c r="I26" s="401">
        <v>159.70000000000002</v>
      </c>
      <c r="J26" s="401">
        <v>159.70000000000002</v>
      </c>
      <c r="K26" s="401">
        <v>159.70000000000002</v>
      </c>
      <c r="L26" s="401">
        <v>159.70000000000002</v>
      </c>
      <c r="M26" s="401">
        <v>159.70000000000002</v>
      </c>
      <c r="N26" s="402">
        <v>159.70000000000002</v>
      </c>
      <c r="O26" s="401">
        <v>159.70000000000002</v>
      </c>
      <c r="P26" s="401">
        <v>159.70000000000002</v>
      </c>
      <c r="Q26" s="401">
        <v>159.70000000000002</v>
      </c>
      <c r="R26" s="401">
        <v>159.70000000000002</v>
      </c>
      <c r="S26" s="404">
        <v>159.70000000000002</v>
      </c>
      <c r="T26" s="31">
        <f>+((T25/T27)/7)*1000</f>
        <v>159.70000000000002</v>
      </c>
    </row>
    <row r="27" spans="1:30" s="2" customFormat="1" ht="33" customHeight="1" x14ac:dyDescent="0.25">
      <c r="A27" s="159" t="s">
        <v>20</v>
      </c>
      <c r="B27" s="32">
        <v>735</v>
      </c>
      <c r="C27" s="81">
        <v>737</v>
      </c>
      <c r="D27" s="33">
        <v>750</v>
      </c>
      <c r="E27" s="33">
        <v>202</v>
      </c>
      <c r="F27" s="33">
        <v>754</v>
      </c>
      <c r="G27" s="33">
        <v>756</v>
      </c>
      <c r="H27" s="32">
        <v>739</v>
      </c>
      <c r="I27" s="33">
        <v>744</v>
      </c>
      <c r="J27" s="33">
        <v>740</v>
      </c>
      <c r="K27" s="122">
        <v>184</v>
      </c>
      <c r="L27" s="33">
        <v>750</v>
      </c>
      <c r="M27" s="33">
        <v>752</v>
      </c>
      <c r="N27" s="32">
        <v>742</v>
      </c>
      <c r="O27" s="33">
        <v>747</v>
      </c>
      <c r="P27" s="33">
        <v>750</v>
      </c>
      <c r="Q27" s="33">
        <v>204</v>
      </c>
      <c r="R27" s="33">
        <v>746</v>
      </c>
      <c r="S27" s="34">
        <v>751</v>
      </c>
      <c r="T27" s="35">
        <f>SUM(B27:S27)</f>
        <v>11783</v>
      </c>
      <c r="U27" s="2">
        <f>((T25*1000)/T27)/7</f>
        <v>159.70000000000002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117.05651484800003</v>
      </c>
      <c r="C28" s="37">
        <f t="shared" si="6"/>
        <v>117.44195071360002</v>
      </c>
      <c r="D28" s="37">
        <f t="shared" si="6"/>
        <v>119.51106809600003</v>
      </c>
      <c r="E28" s="37">
        <f t="shared" si="6"/>
        <v>32.244142016000012</v>
      </c>
      <c r="F28" s="37">
        <f t="shared" si="6"/>
        <v>120.30305888000005</v>
      </c>
      <c r="G28" s="37">
        <f t="shared" si="6"/>
        <v>120.63666291200002</v>
      </c>
      <c r="H28" s="36">
        <f t="shared" si="6"/>
        <v>117.75400594560006</v>
      </c>
      <c r="I28" s="37">
        <f t="shared" si="6"/>
        <v>118.70075069440001</v>
      </c>
      <c r="J28" s="37">
        <f t="shared" si="6"/>
        <v>117.99620636160003</v>
      </c>
      <c r="K28" s="123">
        <f t="shared" si="6"/>
        <v>29.077977958400009</v>
      </c>
      <c r="L28" s="37">
        <f t="shared" si="6"/>
        <v>119.5691040896</v>
      </c>
      <c r="M28" s="37">
        <f t="shared" si="6"/>
        <v>119.87036928000001</v>
      </c>
      <c r="N28" s="36">
        <f t="shared" si="6"/>
        <v>118.25342519040001</v>
      </c>
      <c r="O28" s="37">
        <f t="shared" si="6"/>
        <v>119.16979525760003</v>
      </c>
      <c r="P28" s="37">
        <f t="shared" si="6"/>
        <v>119.57112444160001</v>
      </c>
      <c r="Q28" s="37">
        <f t="shared" si="6"/>
        <v>32.482276915200003</v>
      </c>
      <c r="R28" s="37">
        <f t="shared" si="6"/>
        <v>118.91221640960002</v>
      </c>
      <c r="S28" s="38">
        <f t="shared" si="6"/>
        <v>119.76034524800002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821.65650000000016</v>
      </c>
      <c r="C29" s="41">
        <f t="shared" si="7"/>
        <v>823.89230000000009</v>
      </c>
      <c r="D29" s="41">
        <f t="shared" si="7"/>
        <v>838.42500000000007</v>
      </c>
      <c r="E29" s="41">
        <f>((E27*E26)*7)/1000</f>
        <v>225.81580000000005</v>
      </c>
      <c r="F29" s="41">
        <f>((F27*F26)*7)/1000</f>
        <v>842.89660000000015</v>
      </c>
      <c r="G29" s="41">
        <f t="shared" ref="G29:S29" si="8">((G27*G26)*7)/1000</f>
        <v>845.13240000000019</v>
      </c>
      <c r="H29" s="40">
        <f t="shared" si="8"/>
        <v>826.12810000000013</v>
      </c>
      <c r="I29" s="41">
        <f t="shared" si="8"/>
        <v>831.71760000000006</v>
      </c>
      <c r="J29" s="41">
        <f t="shared" si="8"/>
        <v>827.24600000000009</v>
      </c>
      <c r="K29" s="124">
        <f t="shared" si="8"/>
        <v>205.69360000000003</v>
      </c>
      <c r="L29" s="41">
        <f t="shared" si="8"/>
        <v>838.42500000000007</v>
      </c>
      <c r="M29" s="41">
        <f t="shared" si="8"/>
        <v>840.66079999999999</v>
      </c>
      <c r="N29" s="40">
        <f t="shared" si="8"/>
        <v>829.48180000000002</v>
      </c>
      <c r="O29" s="41">
        <f t="shared" si="8"/>
        <v>835.07130000000006</v>
      </c>
      <c r="P29" s="41">
        <f t="shared" si="8"/>
        <v>838.42500000000007</v>
      </c>
      <c r="Q29" s="42">
        <f t="shared" si="8"/>
        <v>228.05160000000004</v>
      </c>
      <c r="R29" s="42">
        <f t="shared" si="8"/>
        <v>833.9534000000001</v>
      </c>
      <c r="S29" s="43">
        <f t="shared" si="8"/>
        <v>839.54290000000015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159.70000000000002</v>
      </c>
      <c r="C30" s="46">
        <f t="shared" si="9"/>
        <v>159.69999999999999</v>
      </c>
      <c r="D30" s="46">
        <f t="shared" si="9"/>
        <v>159.70000000000005</v>
      </c>
      <c r="E30" s="46">
        <f>+(E25/E27)/7*1000</f>
        <v>159.70000000000005</v>
      </c>
      <c r="F30" s="46">
        <f t="shared" ref="F30:L30" si="10">+(F25/F27)/7*1000</f>
        <v>159.70000000000005</v>
      </c>
      <c r="G30" s="46">
        <f t="shared" si="10"/>
        <v>159.70000000000005</v>
      </c>
      <c r="H30" s="45">
        <f t="shared" si="10"/>
        <v>159.70000000000005</v>
      </c>
      <c r="I30" s="46">
        <f t="shared" si="10"/>
        <v>159.69999999999999</v>
      </c>
      <c r="J30" s="46">
        <f>+(J25/J27)/7*1000</f>
        <v>159.69999999999999</v>
      </c>
      <c r="K30" s="125">
        <f t="shared" ref="K30" si="11">+(K25/K27)/7*1000</f>
        <v>159.70000000000002</v>
      </c>
      <c r="L30" s="46">
        <f t="shared" si="10"/>
        <v>159.70000000000002</v>
      </c>
      <c r="M30" s="46">
        <f>+(M25/M27)/7*1000</f>
        <v>159.69999999999999</v>
      </c>
      <c r="N30" s="45">
        <f t="shared" ref="N30:S30" si="12">+(N25/N27)/7*1000</f>
        <v>159.69999999999999</v>
      </c>
      <c r="O30" s="46">
        <f t="shared" si="12"/>
        <v>159.70000000000005</v>
      </c>
      <c r="P30" s="46">
        <f t="shared" si="12"/>
        <v>159.69999999999999</v>
      </c>
      <c r="Q30" s="46">
        <f t="shared" si="12"/>
        <v>159.70000000000002</v>
      </c>
      <c r="R30" s="46">
        <f t="shared" si="12"/>
        <v>159.69999999999999</v>
      </c>
      <c r="S30" s="47">
        <f t="shared" si="12"/>
        <v>159.70000000000002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101.52970000000001</v>
      </c>
      <c r="C39" s="78">
        <v>96.003200000000007</v>
      </c>
      <c r="D39" s="78">
        <v>100.10860000000001</v>
      </c>
      <c r="E39" s="78">
        <v>29.053599999999999</v>
      </c>
      <c r="F39" s="78">
        <v>101.05600000000001</v>
      </c>
      <c r="G39" s="78">
        <v>99.31910000000002</v>
      </c>
      <c r="H39" s="78"/>
      <c r="I39" s="78"/>
      <c r="J39" s="99">
        <f t="shared" ref="J39:J46" si="13">SUM(B39:I39)</f>
        <v>527.07020000000011</v>
      </c>
      <c r="K39" s="2"/>
      <c r="L39" s="89" t="s">
        <v>12</v>
      </c>
      <c r="M39" s="78">
        <v>6.4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101.52970000000001</v>
      </c>
      <c r="C40" s="78">
        <v>96.003200000000007</v>
      </c>
      <c r="D40" s="78">
        <v>100.10860000000001</v>
      </c>
      <c r="E40" s="78">
        <v>29.053599999999999</v>
      </c>
      <c r="F40" s="78">
        <v>101.05600000000001</v>
      </c>
      <c r="G40" s="78">
        <v>99.31910000000002</v>
      </c>
      <c r="H40" s="78"/>
      <c r="I40" s="78"/>
      <c r="J40" s="99">
        <f t="shared" si="13"/>
        <v>527.07020000000011</v>
      </c>
      <c r="K40" s="2"/>
      <c r="L40" s="90" t="s">
        <v>13</v>
      </c>
      <c r="M40" s="78">
        <v>6.4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6.3</v>
      </c>
      <c r="P41" s="78">
        <v>1.7</v>
      </c>
      <c r="Q41" s="78">
        <v>6.4</v>
      </c>
      <c r="R41" s="78">
        <v>6.2</v>
      </c>
      <c r="S41" s="99">
        <f t="shared" si="14"/>
        <v>33.1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6.2</v>
      </c>
      <c r="O43" s="78">
        <v>6.4</v>
      </c>
      <c r="P43" s="78">
        <v>1.7</v>
      </c>
      <c r="Q43" s="78">
        <v>6.5</v>
      </c>
      <c r="R43" s="78">
        <v>6.3</v>
      </c>
      <c r="S43" s="99">
        <f t="shared" si="14"/>
        <v>33.4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6.2</v>
      </c>
      <c r="O44" s="78">
        <v>6.4</v>
      </c>
      <c r="P44" s="78">
        <v>1.7</v>
      </c>
      <c r="Q44" s="78">
        <v>6.5</v>
      </c>
      <c r="R44" s="78">
        <v>6.3</v>
      </c>
      <c r="S44" s="99">
        <f t="shared" si="14"/>
        <v>33.4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6.3</v>
      </c>
      <c r="O45" s="78">
        <v>6.4</v>
      </c>
      <c r="P45" s="78">
        <v>1.8</v>
      </c>
      <c r="Q45" s="78">
        <v>6.5</v>
      </c>
      <c r="R45" s="78">
        <v>6.3</v>
      </c>
      <c r="S45" s="99">
        <f t="shared" si="14"/>
        <v>33.6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203.05940000000001</v>
      </c>
      <c r="C46" s="26">
        <f t="shared" si="15"/>
        <v>192.00640000000001</v>
      </c>
      <c r="D46" s="26">
        <f t="shared" si="15"/>
        <v>200.21720000000002</v>
      </c>
      <c r="E46" s="26">
        <f t="shared" si="15"/>
        <v>58.107199999999999</v>
      </c>
      <c r="F46" s="26">
        <f t="shared" si="15"/>
        <v>202.11200000000002</v>
      </c>
      <c r="G46" s="26">
        <f t="shared" si="15"/>
        <v>198.63820000000004</v>
      </c>
      <c r="H46" s="26">
        <f t="shared" si="15"/>
        <v>0</v>
      </c>
      <c r="I46" s="26">
        <f t="shared" si="15"/>
        <v>0</v>
      </c>
      <c r="J46" s="99">
        <f t="shared" si="13"/>
        <v>1054.1404000000002</v>
      </c>
      <c r="L46" s="76" t="s">
        <v>10</v>
      </c>
      <c r="M46" s="79">
        <f t="shared" ref="M46:R46" si="16">SUM(M39:M45)</f>
        <v>44.3</v>
      </c>
      <c r="N46" s="26">
        <f t="shared" si="16"/>
        <v>43.699999999999996</v>
      </c>
      <c r="O46" s="26">
        <f t="shared" si="16"/>
        <v>44.699999999999996</v>
      </c>
      <c r="P46" s="26">
        <f t="shared" si="16"/>
        <v>12.2</v>
      </c>
      <c r="Q46" s="26">
        <f t="shared" si="16"/>
        <v>45.4</v>
      </c>
      <c r="R46" s="26">
        <f t="shared" si="16"/>
        <v>44</v>
      </c>
      <c r="S46" s="99">
        <f t="shared" si="14"/>
        <v>234.29999999999998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157.9</v>
      </c>
      <c r="C47" s="29">
        <v>157.9</v>
      </c>
      <c r="D47" s="29">
        <v>157.9</v>
      </c>
      <c r="E47" s="29">
        <v>157.9</v>
      </c>
      <c r="F47" s="29">
        <v>157.9</v>
      </c>
      <c r="G47" s="29">
        <v>157.9</v>
      </c>
      <c r="H47" s="29"/>
      <c r="I47" s="29"/>
      <c r="J47" s="100">
        <f>+((J46/J48)/7)*1000</f>
        <v>45.114285714285728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132.82312925170066</v>
      </c>
      <c r="T47" s="62"/>
    </row>
    <row r="48" spans="1:30" ht="33.75" customHeight="1" x14ac:dyDescent="0.25">
      <c r="A48" s="92" t="s">
        <v>20</v>
      </c>
      <c r="B48" s="81">
        <v>643</v>
      </c>
      <c r="C48" s="33">
        <v>608</v>
      </c>
      <c r="D48" s="33">
        <v>634</v>
      </c>
      <c r="E48" s="33">
        <v>184</v>
      </c>
      <c r="F48" s="33">
        <v>640</v>
      </c>
      <c r="G48" s="33">
        <v>629</v>
      </c>
      <c r="H48" s="33"/>
      <c r="I48" s="33"/>
      <c r="J48" s="101">
        <f>SUM(B48:I48)</f>
        <v>3338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101.52970000000001</v>
      </c>
      <c r="C49" s="37">
        <f t="shared" si="17"/>
        <v>96.003200000000007</v>
      </c>
      <c r="D49" s="37">
        <f t="shared" si="17"/>
        <v>100.10860000000001</v>
      </c>
      <c r="E49" s="37">
        <f t="shared" si="17"/>
        <v>29.053599999999999</v>
      </c>
      <c r="F49" s="37">
        <f t="shared" si="17"/>
        <v>101.05600000000001</v>
      </c>
      <c r="G49" s="37">
        <f t="shared" si="17"/>
        <v>99.31910000000002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45.114285714285721</v>
      </c>
      <c r="L49" s="93" t="s">
        <v>21</v>
      </c>
      <c r="M49" s="82">
        <f>((M48*M47)*7/1000-M39-M40)/5</f>
        <v>6.2901000000000007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1.7278999999999995</v>
      </c>
      <c r="Q49" s="37">
        <f t="shared" si="19"/>
        <v>6.4894999999999996</v>
      </c>
      <c r="R49" s="37">
        <f t="shared" si="19"/>
        <v>6.2831999999999999</v>
      </c>
      <c r="S49" s="111">
        <f>((S46*1000)/S48)/7</f>
        <v>132.82312925170066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710.7079</v>
      </c>
      <c r="C50" s="41">
        <f t="shared" si="20"/>
        <v>672.02240000000006</v>
      </c>
      <c r="D50" s="41">
        <f t="shared" si="20"/>
        <v>700.76020000000005</v>
      </c>
      <c r="E50" s="41">
        <f t="shared" si="20"/>
        <v>203.37520000000001</v>
      </c>
      <c r="F50" s="41">
        <f t="shared" si="20"/>
        <v>707.39200000000005</v>
      </c>
      <c r="G50" s="41">
        <f t="shared" si="20"/>
        <v>695.23370000000011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44.250500000000002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45.447499999999998</v>
      </c>
      <c r="R50" s="41">
        <f t="shared" si="21"/>
        <v>44.015999999999998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45.114285714285721</v>
      </c>
      <c r="C51" s="46">
        <f t="shared" si="22"/>
        <v>45.114285714285721</v>
      </c>
      <c r="D51" s="46">
        <f t="shared" si="22"/>
        <v>45.114285714285721</v>
      </c>
      <c r="E51" s="46">
        <f t="shared" si="22"/>
        <v>45.114285714285714</v>
      </c>
      <c r="F51" s="46">
        <f t="shared" si="22"/>
        <v>45.114285714285721</v>
      </c>
      <c r="G51" s="46">
        <f t="shared" si="22"/>
        <v>45.114285714285728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134.65045592705167</v>
      </c>
      <c r="N51" s="46">
        <f t="shared" si="23"/>
        <v>132.82674772036472</v>
      </c>
      <c r="O51" s="46">
        <f t="shared" si="23"/>
        <v>133.03571428571428</v>
      </c>
      <c r="P51" s="46">
        <f t="shared" si="23"/>
        <v>134.06593406593407</v>
      </c>
      <c r="Q51" s="46">
        <f t="shared" si="23"/>
        <v>132.36151603498541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8.6999999999999993</v>
      </c>
      <c r="E58" s="78">
        <v>2.2000000000000002</v>
      </c>
      <c r="F58" s="78">
        <v>8.6999999999999993</v>
      </c>
      <c r="G58" s="182">
        <v>8.6999999999999993</v>
      </c>
      <c r="H58" s="21">
        <v>8.3000000000000007</v>
      </c>
      <c r="I58" s="78">
        <v>8.3000000000000007</v>
      </c>
      <c r="J58" s="78">
        <v>8.3000000000000007</v>
      </c>
      <c r="K58" s="78">
        <v>2.1</v>
      </c>
      <c r="L58" s="78">
        <v>8.6</v>
      </c>
      <c r="M58" s="182">
        <v>8.6</v>
      </c>
      <c r="N58" s="21">
        <v>8.5</v>
      </c>
      <c r="O58" s="78">
        <v>8.5</v>
      </c>
      <c r="P58" s="78">
        <v>8.6</v>
      </c>
      <c r="Q58" s="78">
        <v>2.2000000000000002</v>
      </c>
      <c r="R58" s="78">
        <v>8.4</v>
      </c>
      <c r="S58" s="182">
        <v>8.3000000000000007</v>
      </c>
      <c r="T58" s="24">
        <f t="shared" ref="T58:T65" si="24">SUM(B58:S58)</f>
        <v>133.99999999999997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8.6999999999999993</v>
      </c>
      <c r="E59" s="78">
        <v>2.2000000000000002</v>
      </c>
      <c r="F59" s="78">
        <v>8.6999999999999993</v>
      </c>
      <c r="G59" s="182">
        <v>8.6999999999999993</v>
      </c>
      <c r="H59" s="21">
        <v>8.3000000000000007</v>
      </c>
      <c r="I59" s="78">
        <v>8.3000000000000007</v>
      </c>
      <c r="J59" s="78">
        <v>8.3000000000000007</v>
      </c>
      <c r="K59" s="78">
        <v>2.1</v>
      </c>
      <c r="L59" s="78">
        <v>8.6</v>
      </c>
      <c r="M59" s="182">
        <v>8.6</v>
      </c>
      <c r="N59" s="21">
        <v>8.5</v>
      </c>
      <c r="O59" s="78">
        <v>8.5</v>
      </c>
      <c r="P59" s="78">
        <v>8.6</v>
      </c>
      <c r="Q59" s="78">
        <v>2.2000000000000002</v>
      </c>
      <c r="R59" s="78">
        <v>8.4</v>
      </c>
      <c r="S59" s="182">
        <v>8.3000000000000007</v>
      </c>
      <c r="T59" s="24">
        <f t="shared" si="24"/>
        <v>133.99999999999997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8.3000000000000007</v>
      </c>
      <c r="C60" s="78">
        <v>8.4</v>
      </c>
      <c r="D60" s="78">
        <v>8.5</v>
      </c>
      <c r="E60" s="78">
        <v>2.2000000000000002</v>
      </c>
      <c r="F60" s="78">
        <v>8.5</v>
      </c>
      <c r="G60" s="182">
        <v>8.4</v>
      </c>
      <c r="H60" s="21">
        <v>8.1999999999999993</v>
      </c>
      <c r="I60" s="78">
        <v>8.1999999999999993</v>
      </c>
      <c r="J60" s="78">
        <v>8.1</v>
      </c>
      <c r="K60" s="78">
        <v>2</v>
      </c>
      <c r="L60" s="78">
        <v>8.5</v>
      </c>
      <c r="M60" s="182">
        <v>8.4</v>
      </c>
      <c r="N60" s="21">
        <v>8.5</v>
      </c>
      <c r="O60" s="78">
        <v>8.5</v>
      </c>
      <c r="P60" s="78">
        <v>8.5</v>
      </c>
      <c r="Q60" s="78">
        <v>2.2000000000000002</v>
      </c>
      <c r="R60" s="78">
        <v>8.3000000000000007</v>
      </c>
      <c r="S60" s="182">
        <v>8.1999999999999993</v>
      </c>
      <c r="T60" s="24">
        <f t="shared" si="24"/>
        <v>131.9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8.3000000000000007</v>
      </c>
      <c r="C61" s="78">
        <v>8.5</v>
      </c>
      <c r="D61" s="78">
        <v>8.5</v>
      </c>
      <c r="E61" s="78">
        <v>2.2000000000000002</v>
      </c>
      <c r="F61" s="78">
        <v>8.5</v>
      </c>
      <c r="G61" s="182">
        <v>8.4</v>
      </c>
      <c r="H61" s="21">
        <v>8.1999999999999993</v>
      </c>
      <c r="I61" s="78">
        <v>8.1999999999999993</v>
      </c>
      <c r="J61" s="78">
        <v>8.1</v>
      </c>
      <c r="K61" s="78">
        <v>2</v>
      </c>
      <c r="L61" s="78">
        <v>8.5</v>
      </c>
      <c r="M61" s="182">
        <v>8.4</v>
      </c>
      <c r="N61" s="21">
        <v>8.5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8.3000000000000007</v>
      </c>
      <c r="C62" s="78">
        <v>8.5</v>
      </c>
      <c r="D62" s="78">
        <v>8.5</v>
      </c>
      <c r="E62" s="78">
        <v>2.2000000000000002</v>
      </c>
      <c r="F62" s="78">
        <v>8.5</v>
      </c>
      <c r="G62" s="182">
        <v>8.4</v>
      </c>
      <c r="H62" s="21">
        <v>8.3000000000000007</v>
      </c>
      <c r="I62" s="78">
        <v>8.3000000000000007</v>
      </c>
      <c r="J62" s="78">
        <v>8.1</v>
      </c>
      <c r="K62" s="78">
        <v>2.1</v>
      </c>
      <c r="L62" s="78">
        <v>8.5</v>
      </c>
      <c r="M62" s="182">
        <v>8.4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132.39999999999998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8.3000000000000007</v>
      </c>
      <c r="C63" s="78">
        <v>8.5</v>
      </c>
      <c r="D63" s="78">
        <v>8.6</v>
      </c>
      <c r="E63" s="78">
        <v>2.2999999999999998</v>
      </c>
      <c r="F63" s="78">
        <v>8.6</v>
      </c>
      <c r="G63" s="182">
        <v>8.4</v>
      </c>
      <c r="H63" s="21">
        <v>8.3000000000000007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8.4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8.3000000000000007</v>
      </c>
      <c r="S63" s="182">
        <v>8.1999999999999993</v>
      </c>
      <c r="T63" s="24">
        <f t="shared" si="24"/>
        <v>132.89999999999998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8.5</v>
      </c>
      <c r="D64" s="78">
        <v>8.6</v>
      </c>
      <c r="E64" s="78">
        <v>2.2999999999999998</v>
      </c>
      <c r="F64" s="78">
        <v>8.6</v>
      </c>
      <c r="G64" s="182">
        <v>8.4</v>
      </c>
      <c r="H64" s="21">
        <v>8.3000000000000007</v>
      </c>
      <c r="I64" s="78">
        <v>8.3000000000000007</v>
      </c>
      <c r="J64" s="78">
        <v>8.1999999999999993</v>
      </c>
      <c r="K64" s="78">
        <v>2.1</v>
      </c>
      <c r="L64" s="78">
        <v>8.6</v>
      </c>
      <c r="M64" s="182">
        <v>8.4</v>
      </c>
      <c r="N64" s="21">
        <v>8.6</v>
      </c>
      <c r="O64" s="78">
        <v>8.6</v>
      </c>
      <c r="P64" s="78">
        <v>8.6</v>
      </c>
      <c r="Q64" s="78">
        <v>2.2999999999999998</v>
      </c>
      <c r="R64" s="78">
        <v>8.3000000000000007</v>
      </c>
      <c r="S64" s="182">
        <v>8.1999999999999993</v>
      </c>
      <c r="T64" s="24">
        <f t="shared" si="24"/>
        <v>133.29999999999995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58.4</v>
      </c>
      <c r="C65" s="26">
        <f t="shared" ref="C65:R65" si="25">SUM(C58:C64)</f>
        <v>59.6</v>
      </c>
      <c r="D65" s="26">
        <f t="shared" si="25"/>
        <v>60.1</v>
      </c>
      <c r="E65" s="26">
        <f t="shared" si="25"/>
        <v>15.600000000000001</v>
      </c>
      <c r="F65" s="26">
        <f t="shared" si="25"/>
        <v>60.1</v>
      </c>
      <c r="G65" s="27">
        <f t="shared" si="25"/>
        <v>59.399999999999991</v>
      </c>
      <c r="H65" s="25">
        <f t="shared" si="25"/>
        <v>57.899999999999991</v>
      </c>
      <c r="I65" s="26">
        <f t="shared" si="25"/>
        <v>57.899999999999991</v>
      </c>
      <c r="J65" s="26">
        <f t="shared" si="25"/>
        <v>57.300000000000011</v>
      </c>
      <c r="K65" s="26">
        <f t="shared" si="25"/>
        <v>14.499999999999998</v>
      </c>
      <c r="L65" s="26">
        <f t="shared" si="25"/>
        <v>59.900000000000006</v>
      </c>
      <c r="M65" s="27">
        <f t="shared" si="25"/>
        <v>59.199999999999996</v>
      </c>
      <c r="N65" s="25">
        <f t="shared" si="25"/>
        <v>59.6</v>
      </c>
      <c r="O65" s="26">
        <f t="shared" si="25"/>
        <v>59.6</v>
      </c>
      <c r="P65" s="26">
        <f t="shared" si="25"/>
        <v>60.1</v>
      </c>
      <c r="Q65" s="26">
        <f t="shared" si="25"/>
        <v>15.5</v>
      </c>
      <c r="R65" s="26">
        <f t="shared" si="25"/>
        <v>58.3</v>
      </c>
      <c r="S65" s="27">
        <f>SUM(S58:S64)</f>
        <v>57.600000000000009</v>
      </c>
      <c r="T65" s="24">
        <f t="shared" si="24"/>
        <v>930.6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137.90752815649083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62</v>
      </c>
      <c r="E67" s="64">
        <v>16</v>
      </c>
      <c r="F67" s="64">
        <v>62</v>
      </c>
      <c r="G67" s="446">
        <v>62</v>
      </c>
      <c r="H67" s="303">
        <v>60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61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964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8.3160000000000007</v>
      </c>
      <c r="C68" s="82">
        <f t="shared" si="26"/>
        <v>8.4732999999999983</v>
      </c>
      <c r="D68" s="82">
        <f t="shared" si="26"/>
        <v>8.5418000000000003</v>
      </c>
      <c r="E68" s="82">
        <f t="shared" si="26"/>
        <v>2.2448000000000001</v>
      </c>
      <c r="F68" s="82">
        <f t="shared" si="26"/>
        <v>8.5418000000000003</v>
      </c>
      <c r="G68" s="186">
        <f t="shared" si="26"/>
        <v>8.4115999999999982</v>
      </c>
      <c r="H68" s="36">
        <f t="shared" si="26"/>
        <v>8.2720000000000002</v>
      </c>
      <c r="I68" s="82">
        <f t="shared" si="26"/>
        <v>8.2720000000000002</v>
      </c>
      <c r="J68" s="82">
        <f t="shared" si="26"/>
        <v>8.1460000000000008</v>
      </c>
      <c r="K68" s="82">
        <f t="shared" si="26"/>
        <v>2.0685000000000002</v>
      </c>
      <c r="L68" s="82">
        <f t="shared" si="26"/>
        <v>8.5551999999999992</v>
      </c>
      <c r="M68" s="186">
        <f t="shared" si="26"/>
        <v>8.408199999999999</v>
      </c>
      <c r="N68" s="36">
        <f t="shared" si="26"/>
        <v>8.5132999999999992</v>
      </c>
      <c r="O68" s="82">
        <f t="shared" si="26"/>
        <v>8.5132999999999992</v>
      </c>
      <c r="P68" s="82">
        <f t="shared" si="26"/>
        <v>8.5817999999999994</v>
      </c>
      <c r="Q68" s="82">
        <f t="shared" si="26"/>
        <v>2.2336</v>
      </c>
      <c r="R68" s="82">
        <f t="shared" si="26"/>
        <v>8.2971000000000004</v>
      </c>
      <c r="S68" s="186">
        <f t="shared" si="26"/>
        <v>8.1879999999999988</v>
      </c>
      <c r="T68" s="306">
        <f>((T65*1000)/T67)/7</f>
        <v>137.90752815649083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58.38</v>
      </c>
      <c r="C69" s="83">
        <f t="shared" ref="C69:R69" si="27">((C67*C66)*7)/1000</f>
        <v>59.566499999999998</v>
      </c>
      <c r="D69" s="83">
        <f t="shared" si="27"/>
        <v>60.109000000000002</v>
      </c>
      <c r="E69" s="83">
        <f t="shared" si="27"/>
        <v>15.624000000000001</v>
      </c>
      <c r="F69" s="83">
        <f t="shared" si="27"/>
        <v>60.109000000000002</v>
      </c>
      <c r="G69" s="307">
        <f t="shared" si="27"/>
        <v>59.457999999999998</v>
      </c>
      <c r="H69" s="40">
        <f t="shared" si="27"/>
        <v>57.96</v>
      </c>
      <c r="I69" s="83">
        <f t="shared" si="27"/>
        <v>57.96</v>
      </c>
      <c r="J69" s="83">
        <f t="shared" si="27"/>
        <v>57.33</v>
      </c>
      <c r="K69" s="83">
        <f t="shared" si="27"/>
        <v>14.5425</v>
      </c>
      <c r="L69" s="83">
        <f t="shared" si="27"/>
        <v>59.975999999999999</v>
      </c>
      <c r="M69" s="307">
        <f t="shared" si="27"/>
        <v>59.241</v>
      </c>
      <c r="N69" s="40">
        <f t="shared" si="27"/>
        <v>59.566499999999998</v>
      </c>
      <c r="O69" s="83">
        <f t="shared" si="27"/>
        <v>59.566499999999998</v>
      </c>
      <c r="P69" s="83">
        <f t="shared" si="27"/>
        <v>60.109000000000002</v>
      </c>
      <c r="Q69" s="83">
        <f t="shared" si="27"/>
        <v>15.568</v>
      </c>
      <c r="R69" s="83">
        <f t="shared" si="27"/>
        <v>58.285499999999999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139.04761904761904</v>
      </c>
      <c r="C70" s="84">
        <f t="shared" ref="C70:R70" si="28">+(C65/C67)/7*1000</f>
        <v>139.5784543325527</v>
      </c>
      <c r="D70" s="84">
        <f t="shared" si="28"/>
        <v>138.47926267281105</v>
      </c>
      <c r="E70" s="84">
        <f t="shared" si="28"/>
        <v>139.28571428571428</v>
      </c>
      <c r="F70" s="84">
        <f t="shared" si="28"/>
        <v>138.47926267281105</v>
      </c>
      <c r="G70" s="188">
        <f t="shared" si="28"/>
        <v>136.86635944700458</v>
      </c>
      <c r="H70" s="45">
        <f t="shared" si="28"/>
        <v>137.85714285714283</v>
      </c>
      <c r="I70" s="84">
        <f t="shared" si="28"/>
        <v>137.85714285714283</v>
      </c>
      <c r="J70" s="84">
        <f t="shared" si="28"/>
        <v>136.42857142857144</v>
      </c>
      <c r="K70" s="84">
        <f t="shared" si="28"/>
        <v>138.09523809523807</v>
      </c>
      <c r="L70" s="84">
        <f t="shared" si="28"/>
        <v>135.82766439909298</v>
      </c>
      <c r="M70" s="188">
        <f t="shared" si="28"/>
        <v>136.40552995391704</v>
      </c>
      <c r="N70" s="45">
        <f t="shared" si="28"/>
        <v>139.5784543325527</v>
      </c>
      <c r="O70" s="84">
        <f t="shared" si="28"/>
        <v>139.5784543325527</v>
      </c>
      <c r="P70" s="84">
        <f t="shared" si="28"/>
        <v>138.47926267281105</v>
      </c>
      <c r="Q70" s="84">
        <f t="shared" si="28"/>
        <v>138.39285714285714</v>
      </c>
      <c r="R70" s="84">
        <f t="shared" si="28"/>
        <v>136.53395784543326</v>
      </c>
      <c r="S70" s="47">
        <f>+(S65/S67)/7*1000</f>
        <v>137.14285714285717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8A31-C323-4B83-B6D4-CF033A08AF24}">
  <dimension ref="A1:AQ239"/>
  <sheetViews>
    <sheetView view="pageBreakPreview" topLeftCell="A34" zoomScale="30" zoomScaleNormal="30" zoomScaleSheetLayoutView="30" workbookViewId="0">
      <selection activeCell="U45" sqref="U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2"/>
      <c r="Z3" s="2"/>
      <c r="AA3" s="2"/>
      <c r="AB3" s="2"/>
      <c r="AC3" s="2"/>
      <c r="AD3" s="4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2" t="s">
        <v>1</v>
      </c>
      <c r="B9" s="452"/>
      <c r="C9" s="452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2"/>
      <c r="B10" s="452"/>
      <c r="C10" s="4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2" t="s">
        <v>4</v>
      </c>
      <c r="B11" s="452"/>
      <c r="C11" s="452"/>
      <c r="D11" s="1"/>
      <c r="E11" s="453">
        <v>3</v>
      </c>
      <c r="F11" s="1"/>
      <c r="G11" s="1"/>
      <c r="H11" s="1"/>
      <c r="I11" s="1"/>
      <c r="J11" s="1"/>
      <c r="K11" s="467" t="s">
        <v>148</v>
      </c>
      <c r="L11" s="467"/>
      <c r="M11" s="454"/>
      <c r="N11" s="45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2"/>
      <c r="B12" s="452"/>
      <c r="C12" s="452"/>
      <c r="D12" s="1"/>
      <c r="E12" s="5"/>
      <c r="F12" s="1"/>
      <c r="G12" s="1"/>
      <c r="H12" s="1"/>
      <c r="I12" s="1"/>
      <c r="J12" s="1"/>
      <c r="K12" s="454"/>
      <c r="L12" s="454"/>
      <c r="M12" s="454"/>
      <c r="N12" s="45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2"/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4"/>
      <c r="M13" s="454"/>
      <c r="N13" s="454"/>
      <c r="O13" s="454"/>
      <c r="P13" s="454"/>
      <c r="Q13" s="454"/>
      <c r="R13" s="454"/>
      <c r="S13" s="454"/>
      <c r="T13" s="454"/>
      <c r="U13" s="454"/>
      <c r="V13" s="454"/>
      <c r="W13" s="1"/>
      <c r="X13" s="1"/>
      <c r="Y13" s="1"/>
    </row>
    <row r="14" spans="1:30" s="3" customFormat="1" ht="27" thickBot="1" x14ac:dyDescent="0.3">
      <c r="A14" s="452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4"/>
      <c r="H15" s="475" t="s">
        <v>51</v>
      </c>
      <c r="I15" s="476"/>
      <c r="J15" s="476"/>
      <c r="K15" s="476"/>
      <c r="L15" s="476"/>
      <c r="M15" s="477"/>
      <c r="N15" s="480" t="s">
        <v>50</v>
      </c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117.05651484800003</v>
      </c>
      <c r="C18" s="78">
        <v>117.44195071360002</v>
      </c>
      <c r="D18" s="22">
        <v>119.51106809600003</v>
      </c>
      <c r="E18" s="22">
        <v>32.244142016000012</v>
      </c>
      <c r="F18" s="22">
        <v>120.30305888000005</v>
      </c>
      <c r="G18" s="22">
        <v>120.63666291200002</v>
      </c>
      <c r="H18" s="21">
        <v>117.75400594560006</v>
      </c>
      <c r="I18" s="22">
        <v>118.70075069440001</v>
      </c>
      <c r="J18" s="22">
        <v>117.99620636160003</v>
      </c>
      <c r="K18" s="119">
        <v>29.077977958400009</v>
      </c>
      <c r="L18" s="22">
        <v>119.5691040896</v>
      </c>
      <c r="M18" s="22">
        <v>119.87036928000001</v>
      </c>
      <c r="N18" s="21">
        <v>118.25342519040001</v>
      </c>
      <c r="O18" s="78">
        <v>119.16979525760003</v>
      </c>
      <c r="P18" s="22">
        <v>119.57112444160001</v>
      </c>
      <c r="Q18" s="22">
        <v>32.482276915200003</v>
      </c>
      <c r="R18" s="22">
        <v>118.91221640960002</v>
      </c>
      <c r="S18" s="23">
        <v>119.76034524800002</v>
      </c>
      <c r="T18" s="24">
        <f t="shared" ref="T18:T25" si="0">SUM(B18:S18)</f>
        <v>1878.3109952576001</v>
      </c>
      <c r="V18" s="2"/>
      <c r="W18" s="18"/>
    </row>
    <row r="19" spans="1:30" ht="39.950000000000003" customHeight="1" x14ac:dyDescent="0.25">
      <c r="A19" s="157" t="s">
        <v>13</v>
      </c>
      <c r="B19" s="21">
        <v>117.05651484800003</v>
      </c>
      <c r="C19" s="78">
        <v>117.44195071360002</v>
      </c>
      <c r="D19" s="22">
        <v>119.51106809600003</v>
      </c>
      <c r="E19" s="22">
        <v>32.244142016000012</v>
      </c>
      <c r="F19" s="22">
        <v>120.30305888000005</v>
      </c>
      <c r="G19" s="22">
        <v>120.63666291200002</v>
      </c>
      <c r="H19" s="21">
        <v>117.75400594560006</v>
      </c>
      <c r="I19" s="22">
        <v>118.70075069440001</v>
      </c>
      <c r="J19" s="22">
        <v>117.99620636160003</v>
      </c>
      <c r="K19" s="119">
        <v>29.077977958400009</v>
      </c>
      <c r="L19" s="22">
        <v>119.5691040896</v>
      </c>
      <c r="M19" s="22">
        <v>119.87036928000001</v>
      </c>
      <c r="N19" s="21">
        <v>118.25342519040001</v>
      </c>
      <c r="O19" s="78">
        <v>119.16979525760003</v>
      </c>
      <c r="P19" s="22">
        <v>119.57112444160001</v>
      </c>
      <c r="Q19" s="22">
        <v>32.482276915200003</v>
      </c>
      <c r="R19" s="22">
        <v>118.91221640960002</v>
      </c>
      <c r="S19" s="23">
        <v>119.76034524800002</v>
      </c>
      <c r="T19" s="24">
        <f t="shared" si="0"/>
        <v>1878.3109952576001</v>
      </c>
      <c r="V19" s="2"/>
      <c r="W19" s="18"/>
    </row>
    <row r="20" spans="1:30" ht="39.75" customHeight="1" x14ac:dyDescent="0.25">
      <c r="A20" s="156" t="s">
        <v>14</v>
      </c>
      <c r="B20" s="21">
        <v>116.22307406080003</v>
      </c>
      <c r="C20" s="78">
        <v>116.73711971456001</v>
      </c>
      <c r="D20" s="22">
        <v>119.02783276160002</v>
      </c>
      <c r="E20" s="22">
        <v>32.095823193599998</v>
      </c>
      <c r="F20" s="22">
        <v>119.60199644799998</v>
      </c>
      <c r="G20" s="22">
        <v>119.69129483520003</v>
      </c>
      <c r="H20" s="21">
        <v>117.28051762175998</v>
      </c>
      <c r="I20" s="22">
        <v>118.23825972224003</v>
      </c>
      <c r="J20" s="22">
        <v>117.62911745536003</v>
      </c>
      <c r="K20" s="119">
        <v>29.352968816640008</v>
      </c>
      <c r="L20" s="22">
        <v>118.78187836416001</v>
      </c>
      <c r="M20" s="22">
        <v>119.10685228800003</v>
      </c>
      <c r="N20" s="21">
        <v>117.52622992384003</v>
      </c>
      <c r="O20" s="78">
        <v>118.49612189696002</v>
      </c>
      <c r="P20" s="22">
        <v>119.22655022336002</v>
      </c>
      <c r="Q20" s="22">
        <v>32.446049233920007</v>
      </c>
      <c r="R20" s="22">
        <v>118.59915343616005</v>
      </c>
      <c r="S20" s="23">
        <v>119.37360190080003</v>
      </c>
      <c r="T20" s="24">
        <f t="shared" si="0"/>
        <v>1869.4344418969602</v>
      </c>
      <c r="V20" s="2"/>
      <c r="W20" s="18"/>
    </row>
    <row r="21" spans="1:30" ht="39.950000000000003" customHeight="1" x14ac:dyDescent="0.25">
      <c r="A21" s="157" t="s">
        <v>15</v>
      </c>
      <c r="B21" s="21">
        <v>116.22307406080003</v>
      </c>
      <c r="C21" s="78">
        <v>116.73711971456001</v>
      </c>
      <c r="D21" s="22">
        <v>119.02783276160002</v>
      </c>
      <c r="E21" s="22">
        <v>32.095823193599998</v>
      </c>
      <c r="F21" s="22">
        <v>119.60199644799998</v>
      </c>
      <c r="G21" s="22">
        <v>119.69129483520003</v>
      </c>
      <c r="H21" s="21">
        <v>117.28051762175998</v>
      </c>
      <c r="I21" s="22">
        <v>118.23825972224003</v>
      </c>
      <c r="J21" s="22">
        <v>117.62911745536003</v>
      </c>
      <c r="K21" s="119">
        <v>29.352968816640008</v>
      </c>
      <c r="L21" s="22">
        <v>118.78187836416001</v>
      </c>
      <c r="M21" s="22">
        <v>119.10685228800003</v>
      </c>
      <c r="N21" s="21">
        <v>117.52622992384003</v>
      </c>
      <c r="O21" s="78">
        <v>118.49612189696002</v>
      </c>
      <c r="P21" s="22">
        <v>119.22655022336002</v>
      </c>
      <c r="Q21" s="22">
        <v>32.446049233920007</v>
      </c>
      <c r="R21" s="22">
        <v>118.59915343616005</v>
      </c>
      <c r="S21" s="23">
        <v>119.37360190080003</v>
      </c>
      <c r="T21" s="24">
        <f t="shared" si="0"/>
        <v>1869.4344418969602</v>
      </c>
      <c r="V21" s="2"/>
      <c r="W21" s="18"/>
    </row>
    <row r="22" spans="1:30" ht="39.950000000000003" customHeight="1" x14ac:dyDescent="0.25">
      <c r="A22" s="156" t="s">
        <v>16</v>
      </c>
      <c r="B22" s="21">
        <v>116.22307406080003</v>
      </c>
      <c r="C22" s="78">
        <v>116.73711971456001</v>
      </c>
      <c r="D22" s="22">
        <v>119.02783276160002</v>
      </c>
      <c r="E22" s="22">
        <v>32.095823193599998</v>
      </c>
      <c r="F22" s="22">
        <v>119.60199644799998</v>
      </c>
      <c r="G22" s="22">
        <v>119.69129483520003</v>
      </c>
      <c r="H22" s="21">
        <v>117.28051762175998</v>
      </c>
      <c r="I22" s="22">
        <v>118.23825972224003</v>
      </c>
      <c r="J22" s="22">
        <v>117.62911745536003</v>
      </c>
      <c r="K22" s="119">
        <v>29.352968816640008</v>
      </c>
      <c r="L22" s="22">
        <v>118.78187836416001</v>
      </c>
      <c r="M22" s="22">
        <v>119.10685228800003</v>
      </c>
      <c r="N22" s="21">
        <v>117.52622992384003</v>
      </c>
      <c r="O22" s="78">
        <v>118.49612189696002</v>
      </c>
      <c r="P22" s="22">
        <v>119.22655022336002</v>
      </c>
      <c r="Q22" s="22">
        <v>32.446049233920007</v>
      </c>
      <c r="R22" s="22">
        <v>118.59915343616005</v>
      </c>
      <c r="S22" s="23">
        <v>119.37360190080003</v>
      </c>
      <c r="T22" s="24">
        <f t="shared" si="0"/>
        <v>1869.4344418969602</v>
      </c>
      <c r="V22" s="2"/>
      <c r="W22" s="18"/>
    </row>
    <row r="23" spans="1:30" ht="39.950000000000003" customHeight="1" x14ac:dyDescent="0.25">
      <c r="A23" s="157" t="s">
        <v>17</v>
      </c>
      <c r="B23" s="21">
        <v>116.22307406080003</v>
      </c>
      <c r="C23" s="78">
        <v>116.73711971456001</v>
      </c>
      <c r="D23" s="22">
        <v>119.02783276160002</v>
      </c>
      <c r="E23" s="22">
        <v>32.095823193599998</v>
      </c>
      <c r="F23" s="22">
        <v>119.60199644799998</v>
      </c>
      <c r="G23" s="22">
        <v>119.69129483520003</v>
      </c>
      <c r="H23" s="21">
        <v>117.28051762175998</v>
      </c>
      <c r="I23" s="22">
        <v>118.23825972224003</v>
      </c>
      <c r="J23" s="22">
        <v>117.62911745536003</v>
      </c>
      <c r="K23" s="119">
        <v>29.352968816640008</v>
      </c>
      <c r="L23" s="22">
        <v>118.78187836416001</v>
      </c>
      <c r="M23" s="22">
        <v>119.10685228800003</v>
      </c>
      <c r="N23" s="21">
        <v>117.52622992384003</v>
      </c>
      <c r="O23" s="78">
        <v>118.49612189696002</v>
      </c>
      <c r="P23" s="22">
        <v>119.22655022336002</v>
      </c>
      <c r="Q23" s="22">
        <v>32.446049233920007</v>
      </c>
      <c r="R23" s="22">
        <v>118.59915343616005</v>
      </c>
      <c r="S23" s="23">
        <v>119.37360190080003</v>
      </c>
      <c r="T23" s="24">
        <f t="shared" si="0"/>
        <v>1869.4344418969602</v>
      </c>
      <c r="V23" s="2"/>
      <c r="W23" s="18"/>
    </row>
    <row r="24" spans="1:30" ht="39.950000000000003" customHeight="1" x14ac:dyDescent="0.25">
      <c r="A24" s="156" t="s">
        <v>18</v>
      </c>
      <c r="B24" s="21">
        <v>116.22307406080003</v>
      </c>
      <c r="C24" s="78">
        <v>116.73711971456001</v>
      </c>
      <c r="D24" s="22">
        <v>119.02783276160002</v>
      </c>
      <c r="E24" s="22">
        <v>32.095823193599998</v>
      </c>
      <c r="F24" s="22">
        <v>119.60199644799998</v>
      </c>
      <c r="G24" s="22">
        <v>119.69129483520003</v>
      </c>
      <c r="H24" s="21">
        <v>117.28051762175998</v>
      </c>
      <c r="I24" s="22">
        <v>118.23825972224003</v>
      </c>
      <c r="J24" s="22">
        <v>117.62911745536003</v>
      </c>
      <c r="K24" s="119">
        <v>29.352968816640008</v>
      </c>
      <c r="L24" s="22">
        <v>118.78187836416001</v>
      </c>
      <c r="M24" s="22">
        <v>119.10685228800003</v>
      </c>
      <c r="N24" s="21">
        <v>117.52622992384003</v>
      </c>
      <c r="O24" s="78">
        <v>118.49612189696002</v>
      </c>
      <c r="P24" s="22">
        <v>119.22655022336002</v>
      </c>
      <c r="Q24" s="22">
        <v>32.446049233920007</v>
      </c>
      <c r="R24" s="22">
        <v>118.59915343616005</v>
      </c>
      <c r="S24" s="23">
        <v>119.37360190080003</v>
      </c>
      <c r="T24" s="24">
        <f t="shared" si="0"/>
        <v>1869.4344418969602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815.22840000000031</v>
      </c>
      <c r="C25" s="26">
        <f t="shared" si="1"/>
        <v>818.56949999999995</v>
      </c>
      <c r="D25" s="26">
        <f t="shared" si="1"/>
        <v>834.16130000000032</v>
      </c>
      <c r="E25" s="26">
        <f>SUM(E18:E24)</f>
        <v>224.9674</v>
      </c>
      <c r="F25" s="26">
        <f t="shared" ref="F25:L25" si="2">SUM(F18:F24)</f>
        <v>838.61610000000007</v>
      </c>
      <c r="G25" s="26">
        <f t="shared" si="2"/>
        <v>839.72980000000007</v>
      </c>
      <c r="H25" s="25">
        <f t="shared" si="2"/>
        <v>821.91059999999993</v>
      </c>
      <c r="I25" s="26">
        <f t="shared" si="2"/>
        <v>828.59280000000024</v>
      </c>
      <c r="J25" s="26">
        <f>SUM(J18:J24)</f>
        <v>824.13800000000026</v>
      </c>
      <c r="K25" s="120">
        <f t="shared" ref="K25" si="3">SUM(K18:K24)</f>
        <v>204.92080000000007</v>
      </c>
      <c r="L25" s="26">
        <f t="shared" si="2"/>
        <v>833.04759999999999</v>
      </c>
      <c r="M25" s="26">
        <f>SUM(M18:M24)</f>
        <v>835.27500000000009</v>
      </c>
      <c r="N25" s="25">
        <f t="shared" ref="N25:P25" si="4">SUM(N18:N24)</f>
        <v>824.13800000000015</v>
      </c>
      <c r="O25" s="26">
        <f t="shared" si="4"/>
        <v>830.82020000000023</v>
      </c>
      <c r="P25" s="26">
        <f t="shared" si="4"/>
        <v>835.2750000000002</v>
      </c>
      <c r="Q25" s="26">
        <f>SUM(Q18:Q24)</f>
        <v>227.19480000000004</v>
      </c>
      <c r="R25" s="26">
        <f t="shared" ref="R25:S25" si="5">SUM(R18:R24)</f>
        <v>830.82020000000023</v>
      </c>
      <c r="S25" s="27">
        <f t="shared" si="5"/>
        <v>836.38870000000031</v>
      </c>
      <c r="T25" s="24">
        <f t="shared" si="0"/>
        <v>13103.7942</v>
      </c>
    </row>
    <row r="26" spans="1:30" s="2" customFormat="1" ht="36.75" customHeight="1" x14ac:dyDescent="0.25">
      <c r="A26" s="158" t="s">
        <v>19</v>
      </c>
      <c r="B26" s="402">
        <v>159.10000000000002</v>
      </c>
      <c r="C26" s="405">
        <v>159.10000000000002</v>
      </c>
      <c r="D26" s="29">
        <v>159.10000000000002</v>
      </c>
      <c r="E26" s="29">
        <v>159.10000000000002</v>
      </c>
      <c r="F26" s="401">
        <v>159.10000000000002</v>
      </c>
      <c r="G26" s="401">
        <v>159.10000000000002</v>
      </c>
      <c r="H26" s="402">
        <v>159.10000000000002</v>
      </c>
      <c r="I26" s="401">
        <v>159.10000000000002</v>
      </c>
      <c r="J26" s="401">
        <v>159.10000000000002</v>
      </c>
      <c r="K26" s="401">
        <v>159.10000000000002</v>
      </c>
      <c r="L26" s="401">
        <v>159.10000000000002</v>
      </c>
      <c r="M26" s="401">
        <v>159.10000000000002</v>
      </c>
      <c r="N26" s="402">
        <v>159.10000000000002</v>
      </c>
      <c r="O26" s="401">
        <v>159.10000000000002</v>
      </c>
      <c r="P26" s="401">
        <v>159.10000000000002</v>
      </c>
      <c r="Q26" s="401">
        <v>159.10000000000002</v>
      </c>
      <c r="R26" s="401">
        <v>159.10000000000002</v>
      </c>
      <c r="S26" s="404">
        <v>159.10000000000002</v>
      </c>
      <c r="T26" s="31">
        <f>+((T25/T27)/7)*1000</f>
        <v>159.10000000000002</v>
      </c>
    </row>
    <row r="27" spans="1:30" s="2" customFormat="1" ht="33" customHeight="1" x14ac:dyDescent="0.25">
      <c r="A27" s="159" t="s">
        <v>20</v>
      </c>
      <c r="B27" s="32">
        <v>732</v>
      </c>
      <c r="C27" s="81">
        <v>735</v>
      </c>
      <c r="D27" s="33">
        <v>749</v>
      </c>
      <c r="E27" s="33">
        <v>202</v>
      </c>
      <c r="F27" s="33">
        <v>753</v>
      </c>
      <c r="G27" s="33">
        <v>754</v>
      </c>
      <c r="H27" s="32">
        <v>738</v>
      </c>
      <c r="I27" s="33">
        <v>744</v>
      </c>
      <c r="J27" s="33">
        <v>740</v>
      </c>
      <c r="K27" s="122">
        <v>184</v>
      </c>
      <c r="L27" s="33">
        <v>748</v>
      </c>
      <c r="M27" s="33">
        <v>750</v>
      </c>
      <c r="N27" s="32">
        <v>740</v>
      </c>
      <c r="O27" s="33">
        <v>746</v>
      </c>
      <c r="P27" s="33">
        <v>750</v>
      </c>
      <c r="Q27" s="33">
        <v>204</v>
      </c>
      <c r="R27" s="33">
        <v>746</v>
      </c>
      <c r="S27" s="34">
        <v>751</v>
      </c>
      <c r="T27" s="35">
        <f>SUM(B27:S27)</f>
        <v>11766</v>
      </c>
      <c r="U27" s="2">
        <f>((T25*1000)/T27)/7</f>
        <v>159.1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116.22307406080003</v>
      </c>
      <c r="C28" s="37">
        <f t="shared" si="6"/>
        <v>116.73711971456001</v>
      </c>
      <c r="D28" s="37">
        <f t="shared" si="6"/>
        <v>119.02783276160002</v>
      </c>
      <c r="E28" s="37">
        <f t="shared" si="6"/>
        <v>32.095823193599998</v>
      </c>
      <c r="F28" s="37">
        <f t="shared" si="6"/>
        <v>119.60199644799998</v>
      </c>
      <c r="G28" s="37">
        <f t="shared" si="6"/>
        <v>119.69129483520003</v>
      </c>
      <c r="H28" s="36">
        <f t="shared" si="6"/>
        <v>117.28051762175998</v>
      </c>
      <c r="I28" s="37">
        <f t="shared" si="6"/>
        <v>118.23825972224003</v>
      </c>
      <c r="J28" s="37">
        <f t="shared" si="6"/>
        <v>117.62911745536003</v>
      </c>
      <c r="K28" s="123">
        <f t="shared" si="6"/>
        <v>29.352968816640008</v>
      </c>
      <c r="L28" s="37">
        <f t="shared" si="6"/>
        <v>118.78187836416001</v>
      </c>
      <c r="M28" s="37">
        <f t="shared" si="6"/>
        <v>119.10685228800003</v>
      </c>
      <c r="N28" s="36">
        <f t="shared" si="6"/>
        <v>117.52622992384003</v>
      </c>
      <c r="O28" s="37">
        <f t="shared" si="6"/>
        <v>118.49612189696002</v>
      </c>
      <c r="P28" s="37">
        <f t="shared" si="6"/>
        <v>119.22655022336002</v>
      </c>
      <c r="Q28" s="37">
        <f t="shared" si="6"/>
        <v>32.446049233920007</v>
      </c>
      <c r="R28" s="37">
        <f t="shared" si="6"/>
        <v>118.59915343616005</v>
      </c>
      <c r="S28" s="38">
        <f t="shared" si="6"/>
        <v>119.37360190080003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815.22840000000019</v>
      </c>
      <c r="C29" s="41">
        <f t="shared" si="7"/>
        <v>818.56950000000006</v>
      </c>
      <c r="D29" s="41">
        <f t="shared" si="7"/>
        <v>834.16130000000021</v>
      </c>
      <c r="E29" s="41">
        <f>((E27*E26)*7)/1000</f>
        <v>224.96740000000003</v>
      </c>
      <c r="F29" s="41">
        <f>((F27*F26)*7)/1000</f>
        <v>838.61610000000007</v>
      </c>
      <c r="G29" s="41">
        <f t="shared" ref="G29:S29" si="8">((G27*G26)*7)/1000</f>
        <v>839.72980000000018</v>
      </c>
      <c r="H29" s="40">
        <f t="shared" si="8"/>
        <v>821.91060000000004</v>
      </c>
      <c r="I29" s="41">
        <f t="shared" si="8"/>
        <v>828.59280000000012</v>
      </c>
      <c r="J29" s="41">
        <f t="shared" si="8"/>
        <v>824.13800000000015</v>
      </c>
      <c r="K29" s="124">
        <f t="shared" si="8"/>
        <v>204.92080000000004</v>
      </c>
      <c r="L29" s="41">
        <f t="shared" si="8"/>
        <v>833.0476000000001</v>
      </c>
      <c r="M29" s="41">
        <f t="shared" si="8"/>
        <v>835.27500000000009</v>
      </c>
      <c r="N29" s="40">
        <f t="shared" si="8"/>
        <v>824.13800000000015</v>
      </c>
      <c r="O29" s="41">
        <f t="shared" si="8"/>
        <v>830.82020000000023</v>
      </c>
      <c r="P29" s="41">
        <f t="shared" si="8"/>
        <v>835.27500000000009</v>
      </c>
      <c r="Q29" s="42">
        <f t="shared" si="8"/>
        <v>227.19480000000004</v>
      </c>
      <c r="R29" s="42">
        <f t="shared" si="8"/>
        <v>830.82020000000023</v>
      </c>
      <c r="S29" s="43">
        <f t="shared" si="8"/>
        <v>836.3887000000002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159.10000000000005</v>
      </c>
      <c r="C30" s="46">
        <f t="shared" si="9"/>
        <v>159.1</v>
      </c>
      <c r="D30" s="46">
        <f t="shared" si="9"/>
        <v>159.10000000000005</v>
      </c>
      <c r="E30" s="46">
        <f>+(E25/E27)/7*1000</f>
        <v>159.1</v>
      </c>
      <c r="F30" s="46">
        <f t="shared" ref="F30:L30" si="10">+(F25/F27)/7*1000</f>
        <v>159.10000000000002</v>
      </c>
      <c r="G30" s="46">
        <f t="shared" si="10"/>
        <v>159.10000000000002</v>
      </c>
      <c r="H30" s="45">
        <f t="shared" si="10"/>
        <v>159.1</v>
      </c>
      <c r="I30" s="46">
        <f t="shared" si="10"/>
        <v>159.10000000000005</v>
      </c>
      <c r="J30" s="46">
        <f>+(J25/J27)/7*1000</f>
        <v>159.10000000000005</v>
      </c>
      <c r="K30" s="125">
        <f t="shared" ref="K30" si="11">+(K25/K27)/7*1000</f>
        <v>159.10000000000005</v>
      </c>
      <c r="L30" s="46">
        <f t="shared" si="10"/>
        <v>159.1</v>
      </c>
      <c r="M30" s="46">
        <f>+(M25/M27)/7*1000</f>
        <v>159.10000000000002</v>
      </c>
      <c r="N30" s="45">
        <f t="shared" ref="N30:S30" si="12">+(N25/N27)/7*1000</f>
        <v>159.10000000000002</v>
      </c>
      <c r="O30" s="46">
        <f t="shared" si="12"/>
        <v>159.10000000000005</v>
      </c>
      <c r="P30" s="46">
        <f t="shared" si="12"/>
        <v>159.10000000000005</v>
      </c>
      <c r="Q30" s="46">
        <f t="shared" si="12"/>
        <v>159.10000000000002</v>
      </c>
      <c r="R30" s="46">
        <f t="shared" si="12"/>
        <v>159.10000000000005</v>
      </c>
      <c r="S30" s="47">
        <f t="shared" si="12"/>
        <v>159.10000000000005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100.864</v>
      </c>
      <c r="C39" s="78">
        <v>95.190399999999983</v>
      </c>
      <c r="D39" s="78">
        <v>99.287999999999997</v>
      </c>
      <c r="E39" s="78">
        <v>27.895199999999999</v>
      </c>
      <c r="F39" s="78">
        <v>100.2336</v>
      </c>
      <c r="G39" s="78">
        <v>98.657599999999988</v>
      </c>
      <c r="H39" s="78"/>
      <c r="I39" s="78"/>
      <c r="J39" s="99">
        <f t="shared" ref="J39:J46" si="13">SUM(B39:I39)</f>
        <v>522.12879999999996</v>
      </c>
      <c r="K39" s="2"/>
      <c r="L39" s="89" t="s">
        <v>12</v>
      </c>
      <c r="M39" s="78">
        <v>6.3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100.864</v>
      </c>
      <c r="C40" s="78">
        <v>95.190399999999983</v>
      </c>
      <c r="D40" s="78">
        <v>99.287999999999997</v>
      </c>
      <c r="E40" s="78">
        <v>27.895199999999999</v>
      </c>
      <c r="F40" s="78">
        <v>100.2336</v>
      </c>
      <c r="G40" s="78">
        <v>98.657599999999988</v>
      </c>
      <c r="H40" s="78"/>
      <c r="I40" s="78"/>
      <c r="J40" s="99">
        <f t="shared" si="13"/>
        <v>522.12879999999996</v>
      </c>
      <c r="K40" s="2"/>
      <c r="L40" s="90" t="s">
        <v>13</v>
      </c>
      <c r="M40" s="78">
        <v>6.3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6.3</v>
      </c>
      <c r="P41" s="78">
        <v>1.7</v>
      </c>
      <c r="Q41" s="78">
        <v>6.4</v>
      </c>
      <c r="R41" s="78">
        <v>6.2</v>
      </c>
      <c r="S41" s="99">
        <f t="shared" si="14"/>
        <v>33.1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6.2</v>
      </c>
      <c r="O43" s="78">
        <v>6.4</v>
      </c>
      <c r="P43" s="78">
        <v>1.7</v>
      </c>
      <c r="Q43" s="78">
        <v>6.5</v>
      </c>
      <c r="R43" s="78">
        <v>6.3</v>
      </c>
      <c r="S43" s="99">
        <f t="shared" si="14"/>
        <v>33.4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6.3</v>
      </c>
      <c r="O44" s="78">
        <v>6.4</v>
      </c>
      <c r="P44" s="78">
        <v>1.7</v>
      </c>
      <c r="Q44" s="78">
        <v>6.5</v>
      </c>
      <c r="R44" s="78">
        <v>6.3</v>
      </c>
      <c r="S44" s="99">
        <f t="shared" si="14"/>
        <v>33.5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6.5</v>
      </c>
      <c r="R45" s="78">
        <v>6.3</v>
      </c>
      <c r="S45" s="99">
        <f t="shared" si="14"/>
        <v>33.700000000000003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201.72800000000001</v>
      </c>
      <c r="C46" s="26">
        <f t="shared" si="15"/>
        <v>190.38079999999997</v>
      </c>
      <c r="D46" s="26">
        <f t="shared" si="15"/>
        <v>198.57599999999999</v>
      </c>
      <c r="E46" s="26">
        <f t="shared" si="15"/>
        <v>55.790399999999998</v>
      </c>
      <c r="F46" s="26">
        <f t="shared" si="15"/>
        <v>200.46719999999999</v>
      </c>
      <c r="G46" s="26">
        <f t="shared" si="15"/>
        <v>197.31519999999998</v>
      </c>
      <c r="H46" s="26">
        <f t="shared" si="15"/>
        <v>0</v>
      </c>
      <c r="I46" s="26">
        <f t="shared" si="15"/>
        <v>0</v>
      </c>
      <c r="J46" s="99">
        <f t="shared" si="13"/>
        <v>1044.2575999999999</v>
      </c>
      <c r="L46" s="76" t="s">
        <v>10</v>
      </c>
      <c r="M46" s="79">
        <f t="shared" ref="M46:R46" si="16">SUM(M39:M45)</f>
        <v>44.199999999999996</v>
      </c>
      <c r="N46" s="26">
        <f t="shared" si="16"/>
        <v>43.8</v>
      </c>
      <c r="O46" s="26">
        <f t="shared" si="16"/>
        <v>44.699999999999996</v>
      </c>
      <c r="P46" s="26">
        <f t="shared" si="16"/>
        <v>12.2</v>
      </c>
      <c r="Q46" s="26">
        <f t="shared" si="16"/>
        <v>45.4</v>
      </c>
      <c r="R46" s="26">
        <f t="shared" si="16"/>
        <v>44</v>
      </c>
      <c r="S46" s="99">
        <f t="shared" si="14"/>
        <v>234.29999999999998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157.6</v>
      </c>
      <c r="C47" s="29">
        <v>157.6</v>
      </c>
      <c r="D47" s="29">
        <v>157.6</v>
      </c>
      <c r="E47" s="29">
        <v>157.6</v>
      </c>
      <c r="F47" s="29">
        <v>157.6</v>
      </c>
      <c r="G47" s="29">
        <v>157.6</v>
      </c>
      <c r="H47" s="29"/>
      <c r="I47" s="29"/>
      <c r="J47" s="100">
        <f>+((J46/J48)/7)*1000</f>
        <v>45.028571428571425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132.82312925170066</v>
      </c>
      <c r="T47" s="62"/>
    </row>
    <row r="48" spans="1:30" ht="33.75" customHeight="1" x14ac:dyDescent="0.25">
      <c r="A48" s="92" t="s">
        <v>20</v>
      </c>
      <c r="B48" s="81">
        <v>640</v>
      </c>
      <c r="C48" s="33">
        <v>604</v>
      </c>
      <c r="D48" s="33">
        <v>630</v>
      </c>
      <c r="E48" s="33">
        <v>177</v>
      </c>
      <c r="F48" s="33">
        <v>636</v>
      </c>
      <c r="G48" s="33">
        <v>626</v>
      </c>
      <c r="H48" s="33"/>
      <c r="I48" s="33"/>
      <c r="J48" s="101">
        <f>SUM(B48:I48)</f>
        <v>3313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100.864</v>
      </c>
      <c r="C49" s="37">
        <f t="shared" si="17"/>
        <v>95.190399999999983</v>
      </c>
      <c r="D49" s="37">
        <f t="shared" si="17"/>
        <v>99.287999999999997</v>
      </c>
      <c r="E49" s="37">
        <f t="shared" si="17"/>
        <v>27.895199999999999</v>
      </c>
      <c r="F49" s="37">
        <f t="shared" si="17"/>
        <v>100.2336</v>
      </c>
      <c r="G49" s="37">
        <f t="shared" si="17"/>
        <v>98.657599999999988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45.028571428571418</v>
      </c>
      <c r="L49" s="93" t="s">
        <v>21</v>
      </c>
      <c r="M49" s="82">
        <f>((M48*M47)*7/1000-M39-M40)/5</f>
        <v>6.3301000000000007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1.7278999999999995</v>
      </c>
      <c r="Q49" s="37">
        <f t="shared" si="19"/>
        <v>6.4894999999999996</v>
      </c>
      <c r="R49" s="37">
        <f t="shared" si="19"/>
        <v>6.2831999999999999</v>
      </c>
      <c r="S49" s="111">
        <f>((S46*1000)/S48)/7</f>
        <v>132.82312925170066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706.048</v>
      </c>
      <c r="C50" s="41">
        <f t="shared" si="20"/>
        <v>666.33279999999991</v>
      </c>
      <c r="D50" s="41">
        <f t="shared" si="20"/>
        <v>695.01599999999996</v>
      </c>
      <c r="E50" s="41">
        <f t="shared" si="20"/>
        <v>195.2664</v>
      </c>
      <c r="F50" s="41">
        <f t="shared" si="20"/>
        <v>701.63519999999994</v>
      </c>
      <c r="G50" s="41">
        <f t="shared" si="20"/>
        <v>690.6031999999999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44.250500000000002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45.447499999999998</v>
      </c>
      <c r="R50" s="41">
        <f t="shared" si="21"/>
        <v>44.015999999999998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45.028571428571432</v>
      </c>
      <c r="C51" s="46">
        <f t="shared" si="22"/>
        <v>45.028571428571418</v>
      </c>
      <c r="D51" s="46">
        <f t="shared" si="22"/>
        <v>45.028571428571425</v>
      </c>
      <c r="E51" s="46">
        <f t="shared" si="22"/>
        <v>45.028571428571425</v>
      </c>
      <c r="F51" s="46">
        <f t="shared" si="22"/>
        <v>45.028571428571425</v>
      </c>
      <c r="G51" s="46">
        <f t="shared" si="22"/>
        <v>45.028571428571425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134.3465045592705</v>
      </c>
      <c r="N51" s="46">
        <f t="shared" si="23"/>
        <v>133.13069908814586</v>
      </c>
      <c r="O51" s="46">
        <f t="shared" si="23"/>
        <v>133.03571428571428</v>
      </c>
      <c r="P51" s="46">
        <f t="shared" si="23"/>
        <v>134.06593406593407</v>
      </c>
      <c r="Q51" s="46">
        <f t="shared" si="23"/>
        <v>132.36151603498541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8.5</v>
      </c>
      <c r="D58" s="78">
        <v>8.6</v>
      </c>
      <c r="E58" s="78">
        <v>2.2999999999999998</v>
      </c>
      <c r="F58" s="78">
        <v>8.6</v>
      </c>
      <c r="G58" s="182">
        <v>8.4</v>
      </c>
      <c r="H58" s="21">
        <v>8.3000000000000007</v>
      </c>
      <c r="I58" s="78">
        <v>8.3000000000000007</v>
      </c>
      <c r="J58" s="78">
        <v>8.1999999999999993</v>
      </c>
      <c r="K58" s="78">
        <v>2.1</v>
      </c>
      <c r="L58" s="78">
        <v>8.6</v>
      </c>
      <c r="M58" s="182">
        <v>8.4</v>
      </c>
      <c r="N58" s="21">
        <v>8.6</v>
      </c>
      <c r="O58" s="78">
        <v>8.6</v>
      </c>
      <c r="P58" s="78">
        <v>8.6</v>
      </c>
      <c r="Q58" s="78">
        <v>2.2999999999999998</v>
      </c>
      <c r="R58" s="78">
        <v>8.3000000000000007</v>
      </c>
      <c r="S58" s="182">
        <v>8.1999999999999993</v>
      </c>
      <c r="T58" s="24">
        <f t="shared" ref="T58:T65" si="24">SUM(B58:S58)</f>
        <v>133.29999999999995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8.5</v>
      </c>
      <c r="D59" s="78">
        <v>8.6</v>
      </c>
      <c r="E59" s="78">
        <v>2.2999999999999998</v>
      </c>
      <c r="F59" s="78">
        <v>8.6</v>
      </c>
      <c r="G59" s="182">
        <v>8.4</v>
      </c>
      <c r="H59" s="21">
        <v>8.3000000000000007</v>
      </c>
      <c r="I59" s="78">
        <v>8.3000000000000007</v>
      </c>
      <c r="J59" s="78">
        <v>8.1999999999999993</v>
      </c>
      <c r="K59" s="78">
        <v>2.1</v>
      </c>
      <c r="L59" s="78">
        <v>8.6</v>
      </c>
      <c r="M59" s="182">
        <v>8.4</v>
      </c>
      <c r="N59" s="21">
        <v>8.6</v>
      </c>
      <c r="O59" s="78">
        <v>8.6</v>
      </c>
      <c r="P59" s="78">
        <v>8.6</v>
      </c>
      <c r="Q59" s="78">
        <v>2.2999999999999998</v>
      </c>
      <c r="R59" s="78">
        <v>8.3000000000000007</v>
      </c>
      <c r="S59" s="182">
        <v>8.1999999999999993</v>
      </c>
      <c r="T59" s="24">
        <f t="shared" si="24"/>
        <v>133.29999999999995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8.3000000000000007</v>
      </c>
      <c r="C60" s="78">
        <v>8.5</v>
      </c>
      <c r="D60" s="78">
        <v>8.5</v>
      </c>
      <c r="E60" s="78">
        <v>2.2000000000000002</v>
      </c>
      <c r="F60" s="78">
        <v>8.5</v>
      </c>
      <c r="G60" s="182">
        <v>8.5</v>
      </c>
      <c r="H60" s="21">
        <v>8.1999999999999993</v>
      </c>
      <c r="I60" s="78">
        <v>8.1999999999999993</v>
      </c>
      <c r="J60" s="78">
        <v>8.1</v>
      </c>
      <c r="K60" s="78">
        <v>2</v>
      </c>
      <c r="L60" s="78">
        <v>8.5</v>
      </c>
      <c r="M60" s="182">
        <v>8.4</v>
      </c>
      <c r="N60" s="21">
        <v>8.4</v>
      </c>
      <c r="O60" s="78">
        <v>8.4</v>
      </c>
      <c r="P60" s="78">
        <v>8.5</v>
      </c>
      <c r="Q60" s="78">
        <v>2.2000000000000002</v>
      </c>
      <c r="R60" s="78">
        <v>8.3000000000000007</v>
      </c>
      <c r="S60" s="182">
        <v>8.1999999999999993</v>
      </c>
      <c r="T60" s="24">
        <f t="shared" si="24"/>
        <v>131.9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8.3000000000000007</v>
      </c>
      <c r="C61" s="78">
        <v>8.5</v>
      </c>
      <c r="D61" s="78">
        <v>8.6</v>
      </c>
      <c r="E61" s="78">
        <v>2.2000000000000002</v>
      </c>
      <c r="F61" s="78">
        <v>8.6</v>
      </c>
      <c r="G61" s="182">
        <v>8.5</v>
      </c>
      <c r="H61" s="21">
        <v>8.1999999999999993</v>
      </c>
      <c r="I61" s="78">
        <v>8.1999999999999993</v>
      </c>
      <c r="J61" s="78">
        <v>8.1999999999999993</v>
      </c>
      <c r="K61" s="78">
        <v>2</v>
      </c>
      <c r="L61" s="78">
        <v>8.5</v>
      </c>
      <c r="M61" s="182">
        <v>8.5</v>
      </c>
      <c r="N61" s="21">
        <v>8.5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132.6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8.3000000000000007</v>
      </c>
      <c r="C62" s="78">
        <v>8.5</v>
      </c>
      <c r="D62" s="78">
        <v>8.6</v>
      </c>
      <c r="E62" s="78">
        <v>2.2000000000000002</v>
      </c>
      <c r="F62" s="78">
        <v>8.6</v>
      </c>
      <c r="G62" s="182">
        <v>8.5</v>
      </c>
      <c r="H62" s="21">
        <v>8.3000000000000007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8.5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132.99999999999997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8.3000000000000007</v>
      </c>
      <c r="C63" s="78">
        <v>8.5</v>
      </c>
      <c r="D63" s="78">
        <v>8.6</v>
      </c>
      <c r="E63" s="78">
        <v>2.2000000000000002</v>
      </c>
      <c r="F63" s="78">
        <v>8.6</v>
      </c>
      <c r="G63" s="182">
        <v>8.5</v>
      </c>
      <c r="H63" s="21">
        <v>8.3000000000000007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8.4</v>
      </c>
      <c r="S63" s="182">
        <v>8.1999999999999993</v>
      </c>
      <c r="T63" s="24">
        <f t="shared" si="24"/>
        <v>133.1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8.6</v>
      </c>
      <c r="H64" s="21">
        <v>8.3000000000000007</v>
      </c>
      <c r="I64" s="78">
        <v>8.3000000000000007</v>
      </c>
      <c r="J64" s="78">
        <v>8.1999999999999993</v>
      </c>
      <c r="K64" s="78">
        <v>2.1</v>
      </c>
      <c r="L64" s="78">
        <v>8.6</v>
      </c>
      <c r="M64" s="182">
        <v>8.5</v>
      </c>
      <c r="N64" s="21">
        <v>8.5</v>
      </c>
      <c r="O64" s="78">
        <v>8.5</v>
      </c>
      <c r="P64" s="78">
        <v>8.6</v>
      </c>
      <c r="Q64" s="78">
        <v>2.2000000000000002</v>
      </c>
      <c r="R64" s="78">
        <v>8.4</v>
      </c>
      <c r="S64" s="182">
        <v>8.3000000000000007</v>
      </c>
      <c r="T64" s="24">
        <f t="shared" si="24"/>
        <v>133.5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58.4</v>
      </c>
      <c r="C65" s="26">
        <f t="shared" ref="C65:R65" si="25">SUM(C58:C64)</f>
        <v>59.6</v>
      </c>
      <c r="D65" s="26">
        <f t="shared" si="25"/>
        <v>60.1</v>
      </c>
      <c r="E65" s="26">
        <f t="shared" si="25"/>
        <v>15.599999999999998</v>
      </c>
      <c r="F65" s="26">
        <f t="shared" si="25"/>
        <v>60.1</v>
      </c>
      <c r="G65" s="27">
        <f t="shared" si="25"/>
        <v>59.4</v>
      </c>
      <c r="H65" s="25">
        <f t="shared" si="25"/>
        <v>57.899999999999991</v>
      </c>
      <c r="I65" s="26">
        <f t="shared" si="25"/>
        <v>57.899999999999991</v>
      </c>
      <c r="J65" s="26">
        <f t="shared" si="25"/>
        <v>57.300000000000011</v>
      </c>
      <c r="K65" s="26">
        <f t="shared" si="25"/>
        <v>14.499999999999998</v>
      </c>
      <c r="L65" s="26">
        <f t="shared" si="25"/>
        <v>60.000000000000007</v>
      </c>
      <c r="M65" s="27">
        <f t="shared" si="25"/>
        <v>59.2</v>
      </c>
      <c r="N65" s="25">
        <f t="shared" si="25"/>
        <v>59.6</v>
      </c>
      <c r="O65" s="26">
        <f t="shared" si="25"/>
        <v>59.6</v>
      </c>
      <c r="P65" s="26">
        <f t="shared" si="25"/>
        <v>60.1</v>
      </c>
      <c r="Q65" s="26">
        <f t="shared" si="25"/>
        <v>15.599999999999998</v>
      </c>
      <c r="R65" s="26">
        <f t="shared" si="25"/>
        <v>58.3</v>
      </c>
      <c r="S65" s="27">
        <f>SUM(S58:S64)</f>
        <v>57.5</v>
      </c>
      <c r="T65" s="24">
        <f t="shared" si="24"/>
        <v>930.7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137.9223473621814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62</v>
      </c>
      <c r="E67" s="64">
        <v>16</v>
      </c>
      <c r="F67" s="64">
        <v>62</v>
      </c>
      <c r="G67" s="446">
        <v>62</v>
      </c>
      <c r="H67" s="303">
        <v>60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61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964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8.3160000000000007</v>
      </c>
      <c r="C68" s="82">
        <f t="shared" si="26"/>
        <v>8.5132999999999992</v>
      </c>
      <c r="D68" s="82">
        <f t="shared" si="26"/>
        <v>8.5817999999999994</v>
      </c>
      <c r="E68" s="82">
        <f t="shared" si="26"/>
        <v>2.2048000000000001</v>
      </c>
      <c r="F68" s="82">
        <f t="shared" si="26"/>
        <v>8.5817999999999994</v>
      </c>
      <c r="G68" s="186">
        <f t="shared" si="26"/>
        <v>8.531600000000001</v>
      </c>
      <c r="H68" s="36">
        <f t="shared" si="26"/>
        <v>8.2720000000000002</v>
      </c>
      <c r="I68" s="82">
        <f t="shared" si="26"/>
        <v>8.2720000000000002</v>
      </c>
      <c r="J68" s="82">
        <f t="shared" si="26"/>
        <v>8.1859999999999982</v>
      </c>
      <c r="K68" s="82">
        <f t="shared" si="26"/>
        <v>2.0685000000000002</v>
      </c>
      <c r="L68" s="82">
        <f t="shared" si="26"/>
        <v>8.5551999999999992</v>
      </c>
      <c r="M68" s="186">
        <f t="shared" si="26"/>
        <v>8.4882000000000009</v>
      </c>
      <c r="N68" s="36">
        <f t="shared" si="26"/>
        <v>8.4732999999999983</v>
      </c>
      <c r="O68" s="82">
        <f t="shared" si="26"/>
        <v>8.4732999999999983</v>
      </c>
      <c r="P68" s="82">
        <f t="shared" si="26"/>
        <v>8.5817999999999994</v>
      </c>
      <c r="Q68" s="82">
        <f t="shared" si="26"/>
        <v>2.1936</v>
      </c>
      <c r="R68" s="82">
        <f t="shared" si="26"/>
        <v>8.3371000000000013</v>
      </c>
      <c r="S68" s="186">
        <f t="shared" si="26"/>
        <v>8.2279999999999998</v>
      </c>
      <c r="T68" s="306">
        <f>((T65*1000)/T67)/7</f>
        <v>137.9223473621814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58.38</v>
      </c>
      <c r="C69" s="83">
        <f t="shared" ref="C69:R69" si="27">((C67*C66)*7)/1000</f>
        <v>59.566499999999998</v>
      </c>
      <c r="D69" s="83">
        <f t="shared" si="27"/>
        <v>60.109000000000002</v>
      </c>
      <c r="E69" s="83">
        <f t="shared" si="27"/>
        <v>15.624000000000001</v>
      </c>
      <c r="F69" s="83">
        <f t="shared" si="27"/>
        <v>60.109000000000002</v>
      </c>
      <c r="G69" s="307">
        <f t="shared" si="27"/>
        <v>59.457999999999998</v>
      </c>
      <c r="H69" s="40">
        <f t="shared" si="27"/>
        <v>57.96</v>
      </c>
      <c r="I69" s="83">
        <f t="shared" si="27"/>
        <v>57.96</v>
      </c>
      <c r="J69" s="83">
        <f t="shared" si="27"/>
        <v>57.33</v>
      </c>
      <c r="K69" s="83">
        <f t="shared" si="27"/>
        <v>14.5425</v>
      </c>
      <c r="L69" s="83">
        <f t="shared" si="27"/>
        <v>59.975999999999999</v>
      </c>
      <c r="M69" s="307">
        <f t="shared" si="27"/>
        <v>59.241</v>
      </c>
      <c r="N69" s="40">
        <f t="shared" si="27"/>
        <v>59.566499999999998</v>
      </c>
      <c r="O69" s="83">
        <f t="shared" si="27"/>
        <v>59.566499999999998</v>
      </c>
      <c r="P69" s="83">
        <f t="shared" si="27"/>
        <v>60.109000000000002</v>
      </c>
      <c r="Q69" s="83">
        <f t="shared" si="27"/>
        <v>15.568</v>
      </c>
      <c r="R69" s="83">
        <f t="shared" si="27"/>
        <v>58.285499999999999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139.04761904761904</v>
      </c>
      <c r="C70" s="84">
        <f t="shared" ref="C70:R70" si="28">+(C65/C67)/7*1000</f>
        <v>139.5784543325527</v>
      </c>
      <c r="D70" s="84">
        <f t="shared" si="28"/>
        <v>138.47926267281105</v>
      </c>
      <c r="E70" s="84">
        <f t="shared" si="28"/>
        <v>139.28571428571425</v>
      </c>
      <c r="F70" s="84">
        <f t="shared" si="28"/>
        <v>138.47926267281105</v>
      </c>
      <c r="G70" s="188">
        <f t="shared" si="28"/>
        <v>136.86635944700458</v>
      </c>
      <c r="H70" s="45">
        <f t="shared" si="28"/>
        <v>137.85714285714283</v>
      </c>
      <c r="I70" s="84">
        <f t="shared" si="28"/>
        <v>137.85714285714283</v>
      </c>
      <c r="J70" s="84">
        <f t="shared" si="28"/>
        <v>136.42857142857144</v>
      </c>
      <c r="K70" s="84">
        <f t="shared" si="28"/>
        <v>138.09523809523807</v>
      </c>
      <c r="L70" s="84">
        <f t="shared" si="28"/>
        <v>136.0544217687075</v>
      </c>
      <c r="M70" s="188">
        <f t="shared" si="28"/>
        <v>136.40552995391707</v>
      </c>
      <c r="N70" s="45">
        <f t="shared" si="28"/>
        <v>139.5784543325527</v>
      </c>
      <c r="O70" s="84">
        <f t="shared" si="28"/>
        <v>139.5784543325527</v>
      </c>
      <c r="P70" s="84">
        <f t="shared" si="28"/>
        <v>138.47926267281105</v>
      </c>
      <c r="Q70" s="84">
        <f t="shared" si="28"/>
        <v>139.28571428571425</v>
      </c>
      <c r="R70" s="84">
        <f t="shared" si="28"/>
        <v>136.53395784543326</v>
      </c>
      <c r="S70" s="47">
        <f>+(S65/S67)/7*1000</f>
        <v>136.90476190476193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467" t="s">
        <v>54</v>
      </c>
      <c r="L11" s="467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2" t="s">
        <v>8</v>
      </c>
      <c r="C15" s="463"/>
      <c r="D15" s="463"/>
      <c r="E15" s="463"/>
      <c r="F15" s="463"/>
      <c r="G15" s="463"/>
      <c r="H15" s="463"/>
      <c r="I15" s="463"/>
      <c r="J15" s="463"/>
      <c r="K15" s="464"/>
      <c r="L15" s="469" t="s">
        <v>50</v>
      </c>
      <c r="M15" s="470"/>
      <c r="N15" s="470"/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60"/>
      <c r="I36" s="97"/>
      <c r="J36" s="52" t="s">
        <v>26</v>
      </c>
      <c r="K36" s="105"/>
      <c r="L36" s="459" t="s">
        <v>25</v>
      </c>
      <c r="M36" s="459"/>
      <c r="N36" s="459"/>
      <c r="O36" s="459"/>
      <c r="P36" s="46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44CA-40BE-42EC-92A3-6A0DC8836516}">
  <dimension ref="A1:AQ239"/>
  <sheetViews>
    <sheetView view="pageBreakPreview" topLeftCell="A34" zoomScale="30" zoomScaleNormal="30" zoomScaleSheetLayoutView="30" workbookViewId="0">
      <selection activeCell="B39" sqref="B39:G4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2"/>
      <c r="Z3" s="2"/>
      <c r="AA3" s="2"/>
      <c r="AB3" s="2"/>
      <c r="AC3" s="2"/>
      <c r="AD3" s="4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7" t="s">
        <v>1</v>
      </c>
      <c r="B9" s="457"/>
      <c r="C9" s="457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7"/>
      <c r="B10" s="457"/>
      <c r="C10" s="4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7" t="s">
        <v>4</v>
      </c>
      <c r="B11" s="457"/>
      <c r="C11" s="457"/>
      <c r="D11" s="1"/>
      <c r="E11" s="455">
        <v>3</v>
      </c>
      <c r="F11" s="1"/>
      <c r="G11" s="1"/>
      <c r="H11" s="1"/>
      <c r="I11" s="1"/>
      <c r="J11" s="1"/>
      <c r="K11" s="467" t="s">
        <v>149</v>
      </c>
      <c r="L11" s="467"/>
      <c r="M11" s="456"/>
      <c r="N11" s="4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7"/>
      <c r="B12" s="457"/>
      <c r="C12" s="457"/>
      <c r="D12" s="1"/>
      <c r="E12" s="5"/>
      <c r="F12" s="1"/>
      <c r="G12" s="1"/>
      <c r="H12" s="1"/>
      <c r="I12" s="1"/>
      <c r="J12" s="1"/>
      <c r="K12" s="456"/>
      <c r="L12" s="456"/>
      <c r="M12" s="456"/>
      <c r="N12" s="4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7"/>
      <c r="B13" s="457"/>
      <c r="C13" s="457"/>
      <c r="D13" s="457"/>
      <c r="E13" s="457"/>
      <c r="F13" s="457"/>
      <c r="G13" s="457"/>
      <c r="H13" s="457"/>
      <c r="I13" s="457"/>
      <c r="J13" s="457"/>
      <c r="K13" s="457"/>
      <c r="L13" s="456"/>
      <c r="M13" s="456"/>
      <c r="N13" s="456"/>
      <c r="O13" s="456"/>
      <c r="P13" s="456"/>
      <c r="Q13" s="456"/>
      <c r="R13" s="456"/>
      <c r="S13" s="456"/>
      <c r="T13" s="456"/>
      <c r="U13" s="456"/>
      <c r="V13" s="456"/>
      <c r="W13" s="1"/>
      <c r="X13" s="1"/>
      <c r="Y13" s="1"/>
    </row>
    <row r="14" spans="1:30" s="3" customFormat="1" ht="27" thickBot="1" x14ac:dyDescent="0.3">
      <c r="A14" s="457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4"/>
      <c r="H15" s="475" t="s">
        <v>51</v>
      </c>
      <c r="I15" s="476"/>
      <c r="J15" s="476"/>
      <c r="K15" s="476"/>
      <c r="L15" s="476"/>
      <c r="M15" s="477"/>
      <c r="N15" s="480" t="s">
        <v>50</v>
      </c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116.22307406080003</v>
      </c>
      <c r="C18" s="78">
        <v>116.73711971456001</v>
      </c>
      <c r="D18" s="22">
        <v>119.02783276160002</v>
      </c>
      <c r="E18" s="22">
        <v>32.095823193599998</v>
      </c>
      <c r="F18" s="22">
        <v>119.60199644799998</v>
      </c>
      <c r="G18" s="22">
        <v>119.69129483520003</v>
      </c>
      <c r="H18" s="21">
        <v>117.28051762175998</v>
      </c>
      <c r="I18" s="22">
        <v>118.23825972224003</v>
      </c>
      <c r="J18" s="22">
        <v>117.62911745536003</v>
      </c>
      <c r="K18" s="119">
        <v>29.352968816640008</v>
      </c>
      <c r="L18" s="22">
        <v>118.78187836416001</v>
      </c>
      <c r="M18" s="22">
        <v>119.10685228800003</v>
      </c>
      <c r="N18" s="21">
        <v>117.52622992384003</v>
      </c>
      <c r="O18" s="78">
        <v>118.49612189696002</v>
      </c>
      <c r="P18" s="22">
        <v>119.22655022336002</v>
      </c>
      <c r="Q18" s="22">
        <v>32.446049233920007</v>
      </c>
      <c r="R18" s="22">
        <v>118.59915343616005</v>
      </c>
      <c r="S18" s="23">
        <v>119.37360190080003</v>
      </c>
      <c r="T18" s="24">
        <f t="shared" ref="T18:T25" si="0">SUM(B18:S18)</f>
        <v>1869.4344418969602</v>
      </c>
      <c r="V18" s="2"/>
      <c r="W18" s="18"/>
    </row>
    <row r="19" spans="1:30" ht="39.950000000000003" customHeight="1" x14ac:dyDescent="0.25">
      <c r="A19" s="157" t="s">
        <v>13</v>
      </c>
      <c r="B19" s="21">
        <v>116.22307406080003</v>
      </c>
      <c r="C19" s="78">
        <v>116.73711971456001</v>
      </c>
      <c r="D19" s="22">
        <v>119.02783276160002</v>
      </c>
      <c r="E19" s="22">
        <v>32.095823193599998</v>
      </c>
      <c r="F19" s="22">
        <v>119.60199644799998</v>
      </c>
      <c r="G19" s="22">
        <v>119.69129483520003</v>
      </c>
      <c r="H19" s="21">
        <v>117.28051762175998</v>
      </c>
      <c r="I19" s="22">
        <v>118.23825972224003</v>
      </c>
      <c r="J19" s="22">
        <v>117.62911745536003</v>
      </c>
      <c r="K19" s="119">
        <v>29.352968816640008</v>
      </c>
      <c r="L19" s="22">
        <v>118.78187836416001</v>
      </c>
      <c r="M19" s="22">
        <v>119.10685228800003</v>
      </c>
      <c r="N19" s="21">
        <v>117.52622992384003</v>
      </c>
      <c r="O19" s="78">
        <v>118.49612189696002</v>
      </c>
      <c r="P19" s="22">
        <v>119.22655022336002</v>
      </c>
      <c r="Q19" s="22">
        <v>32.446049233920007</v>
      </c>
      <c r="R19" s="22">
        <v>118.59915343616005</v>
      </c>
      <c r="S19" s="23">
        <v>119.37360190080003</v>
      </c>
      <c r="T19" s="24">
        <f t="shared" si="0"/>
        <v>1869.4344418969602</v>
      </c>
      <c r="V19" s="2"/>
      <c r="W19" s="18"/>
    </row>
    <row r="20" spans="1:30" ht="39.75" customHeight="1" x14ac:dyDescent="0.25">
      <c r="A20" s="156" t="s">
        <v>14</v>
      </c>
      <c r="B20" s="21">
        <v>114.50853037568</v>
      </c>
      <c r="C20" s="78">
        <v>115.855232114176</v>
      </c>
      <c r="D20" s="22">
        <v>117.82182689535998</v>
      </c>
      <c r="E20" s="22">
        <v>31.735430722560011</v>
      </c>
      <c r="F20" s="22">
        <v>118.92272142079999</v>
      </c>
      <c r="G20" s="22">
        <v>119.10876206592002</v>
      </c>
      <c r="H20" s="21">
        <v>116.30315295129603</v>
      </c>
      <c r="I20" s="22">
        <v>117.47237611110397</v>
      </c>
      <c r="J20" s="22">
        <v>116.82899301785599</v>
      </c>
      <c r="K20" s="119">
        <v>29.062652473343995</v>
      </c>
      <c r="L20" s="22">
        <v>118.36372865433603</v>
      </c>
      <c r="M20" s="22">
        <v>118.6772590848</v>
      </c>
      <c r="N20" s="21">
        <v>116.87014803046402</v>
      </c>
      <c r="O20" s="78">
        <v>117.36923124121597</v>
      </c>
      <c r="P20" s="22">
        <v>117.96409991065597</v>
      </c>
      <c r="Q20" s="22">
        <v>32.260620306431996</v>
      </c>
      <c r="R20" s="22">
        <v>117.993298625536</v>
      </c>
      <c r="S20" s="23">
        <v>118.79231923967998</v>
      </c>
      <c r="T20" s="24">
        <f t="shared" si="0"/>
        <v>1855.9103832412156</v>
      </c>
      <c r="V20" s="2"/>
      <c r="W20" s="18"/>
    </row>
    <row r="21" spans="1:30" ht="39.950000000000003" customHeight="1" x14ac:dyDescent="0.25">
      <c r="A21" s="157" t="s">
        <v>15</v>
      </c>
      <c r="B21" s="21">
        <v>114.50853037568</v>
      </c>
      <c r="C21" s="78">
        <v>115.855232114176</v>
      </c>
      <c r="D21" s="22">
        <v>117.82182689535998</v>
      </c>
      <c r="E21" s="22">
        <v>31.735430722560011</v>
      </c>
      <c r="F21" s="22">
        <v>118.92272142079999</v>
      </c>
      <c r="G21" s="22">
        <v>119.10876206592002</v>
      </c>
      <c r="H21" s="21">
        <v>116.30315295129603</v>
      </c>
      <c r="I21" s="22">
        <v>117.47237611110397</v>
      </c>
      <c r="J21" s="22">
        <v>116.82899301785599</v>
      </c>
      <c r="K21" s="119">
        <v>29.062652473343995</v>
      </c>
      <c r="L21" s="22">
        <v>118.36372865433603</v>
      </c>
      <c r="M21" s="22">
        <v>118.6772590848</v>
      </c>
      <c r="N21" s="21">
        <v>116.87014803046402</v>
      </c>
      <c r="O21" s="78">
        <v>117.36923124121597</v>
      </c>
      <c r="P21" s="22">
        <v>117.96409991065597</v>
      </c>
      <c r="Q21" s="22">
        <v>32.260620306431996</v>
      </c>
      <c r="R21" s="22">
        <v>117.993298625536</v>
      </c>
      <c r="S21" s="23">
        <v>118.79231923967998</v>
      </c>
      <c r="T21" s="24">
        <f t="shared" si="0"/>
        <v>1855.9103832412156</v>
      </c>
      <c r="V21" s="2"/>
      <c r="W21" s="18"/>
    </row>
    <row r="22" spans="1:30" ht="39.950000000000003" customHeight="1" x14ac:dyDescent="0.25">
      <c r="A22" s="156" t="s">
        <v>16</v>
      </c>
      <c r="B22" s="21">
        <v>114.50853037568</v>
      </c>
      <c r="C22" s="78">
        <v>115.855232114176</v>
      </c>
      <c r="D22" s="22">
        <v>117.82182689535998</v>
      </c>
      <c r="E22" s="22">
        <v>31.735430722560011</v>
      </c>
      <c r="F22" s="22">
        <v>118.92272142079999</v>
      </c>
      <c r="G22" s="22">
        <v>119.10876206592002</v>
      </c>
      <c r="H22" s="21">
        <v>116.30315295129603</v>
      </c>
      <c r="I22" s="22">
        <v>117.47237611110397</v>
      </c>
      <c r="J22" s="22">
        <v>116.82899301785599</v>
      </c>
      <c r="K22" s="119">
        <v>29.062652473343995</v>
      </c>
      <c r="L22" s="22">
        <v>118.36372865433603</v>
      </c>
      <c r="M22" s="22">
        <v>118.6772590848</v>
      </c>
      <c r="N22" s="21">
        <v>116.87014803046402</v>
      </c>
      <c r="O22" s="78">
        <v>117.36923124121597</v>
      </c>
      <c r="P22" s="22">
        <v>117.96409991065597</v>
      </c>
      <c r="Q22" s="22">
        <v>32.260620306431996</v>
      </c>
      <c r="R22" s="22">
        <v>117.993298625536</v>
      </c>
      <c r="S22" s="23">
        <v>118.79231923967998</v>
      </c>
      <c r="T22" s="24">
        <f t="shared" si="0"/>
        <v>1855.9103832412156</v>
      </c>
      <c r="V22" s="2"/>
      <c r="W22" s="18"/>
    </row>
    <row r="23" spans="1:30" ht="39.950000000000003" customHeight="1" x14ac:dyDescent="0.25">
      <c r="A23" s="157" t="s">
        <v>17</v>
      </c>
      <c r="B23" s="21">
        <v>114.50853037568</v>
      </c>
      <c r="C23" s="78">
        <v>115.855232114176</v>
      </c>
      <c r="D23" s="22">
        <v>117.82182689535998</v>
      </c>
      <c r="E23" s="22">
        <v>31.735430722560011</v>
      </c>
      <c r="F23" s="22">
        <v>118.92272142079999</v>
      </c>
      <c r="G23" s="22">
        <v>119.10876206592002</v>
      </c>
      <c r="H23" s="21">
        <v>116.30315295129603</v>
      </c>
      <c r="I23" s="22">
        <v>117.47237611110397</v>
      </c>
      <c r="J23" s="22">
        <v>116.82899301785599</v>
      </c>
      <c r="K23" s="119">
        <v>29.062652473343995</v>
      </c>
      <c r="L23" s="22">
        <v>118.36372865433603</v>
      </c>
      <c r="M23" s="22">
        <v>118.6772590848</v>
      </c>
      <c r="N23" s="21">
        <v>116.87014803046402</v>
      </c>
      <c r="O23" s="78">
        <v>117.36923124121597</v>
      </c>
      <c r="P23" s="22">
        <v>117.96409991065597</v>
      </c>
      <c r="Q23" s="22">
        <v>32.260620306431996</v>
      </c>
      <c r="R23" s="22">
        <v>117.993298625536</v>
      </c>
      <c r="S23" s="23">
        <v>118.79231923967998</v>
      </c>
      <c r="T23" s="24">
        <f t="shared" si="0"/>
        <v>1855.9103832412156</v>
      </c>
      <c r="V23" s="2"/>
      <c r="W23" s="18"/>
    </row>
    <row r="24" spans="1:30" ht="39.950000000000003" customHeight="1" x14ac:dyDescent="0.25">
      <c r="A24" s="156" t="s">
        <v>18</v>
      </c>
      <c r="B24" s="21">
        <v>114.50853037568</v>
      </c>
      <c r="C24" s="78">
        <v>115.855232114176</v>
      </c>
      <c r="D24" s="22">
        <v>117.82182689535998</v>
      </c>
      <c r="E24" s="22">
        <v>31.735430722560011</v>
      </c>
      <c r="F24" s="22">
        <v>118.92272142079999</v>
      </c>
      <c r="G24" s="22">
        <v>119.10876206592002</v>
      </c>
      <c r="H24" s="21">
        <v>116.30315295129603</v>
      </c>
      <c r="I24" s="22">
        <v>117.47237611110397</v>
      </c>
      <c r="J24" s="22">
        <v>116.82899301785599</v>
      </c>
      <c r="K24" s="119">
        <v>29.062652473343995</v>
      </c>
      <c r="L24" s="22">
        <v>118.36372865433603</v>
      </c>
      <c r="M24" s="22">
        <v>118.6772590848</v>
      </c>
      <c r="N24" s="21">
        <v>116.87014803046402</v>
      </c>
      <c r="O24" s="78">
        <v>117.36923124121597</v>
      </c>
      <c r="P24" s="22">
        <v>117.96409991065597</v>
      </c>
      <c r="Q24" s="22">
        <v>32.260620306431996</v>
      </c>
      <c r="R24" s="22">
        <v>117.993298625536</v>
      </c>
      <c r="S24" s="23">
        <v>118.79231923967998</v>
      </c>
      <c r="T24" s="24">
        <f t="shared" si="0"/>
        <v>1855.9103832412156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804.98880000000008</v>
      </c>
      <c r="C25" s="26">
        <f t="shared" si="1"/>
        <v>812.75040000000013</v>
      </c>
      <c r="D25" s="26">
        <f t="shared" si="1"/>
        <v>827.16480000000001</v>
      </c>
      <c r="E25" s="26">
        <f>SUM(E18:E24)</f>
        <v>222.86880000000005</v>
      </c>
      <c r="F25" s="26">
        <f t="shared" ref="F25:L25" si="2">SUM(F18:F24)</f>
        <v>833.81759999999997</v>
      </c>
      <c r="G25" s="26">
        <f t="shared" si="2"/>
        <v>834.92640000000017</v>
      </c>
      <c r="H25" s="25">
        <f t="shared" si="2"/>
        <v>816.07680000000016</v>
      </c>
      <c r="I25" s="26">
        <f t="shared" si="2"/>
        <v>823.83839999999987</v>
      </c>
      <c r="J25" s="26">
        <f>SUM(J18:J24)</f>
        <v>819.40319999999997</v>
      </c>
      <c r="K25" s="120">
        <f t="shared" ref="K25" si="3">SUM(K18:K24)</f>
        <v>204.01920000000001</v>
      </c>
      <c r="L25" s="26">
        <f t="shared" si="2"/>
        <v>829.38240000000008</v>
      </c>
      <c r="M25" s="26">
        <f>SUM(M18:M24)</f>
        <v>831.59999999999991</v>
      </c>
      <c r="N25" s="25">
        <f t="shared" ref="N25:P25" si="4">SUM(N18:N24)</f>
        <v>819.40320000000031</v>
      </c>
      <c r="O25" s="26">
        <f t="shared" si="4"/>
        <v>823.83839999999987</v>
      </c>
      <c r="P25" s="26">
        <f t="shared" si="4"/>
        <v>828.27359999999987</v>
      </c>
      <c r="Q25" s="26">
        <f>SUM(Q18:Q24)</f>
        <v>226.19520000000003</v>
      </c>
      <c r="R25" s="26">
        <f t="shared" ref="R25:S25" si="5">SUM(R18:R24)</f>
        <v>827.16480000000013</v>
      </c>
      <c r="S25" s="27">
        <f t="shared" si="5"/>
        <v>832.70879999999988</v>
      </c>
      <c r="T25" s="24">
        <f t="shared" si="0"/>
        <v>13018.420800000002</v>
      </c>
    </row>
    <row r="26" spans="1:30" s="2" customFormat="1" ht="36.75" customHeight="1" x14ac:dyDescent="0.25">
      <c r="A26" s="158" t="s">
        <v>19</v>
      </c>
      <c r="B26" s="402">
        <v>158.4</v>
      </c>
      <c r="C26" s="405">
        <v>158.4</v>
      </c>
      <c r="D26" s="29">
        <v>158.4</v>
      </c>
      <c r="E26" s="29">
        <v>158.4</v>
      </c>
      <c r="F26" s="401">
        <v>158.4</v>
      </c>
      <c r="G26" s="401">
        <v>158.4</v>
      </c>
      <c r="H26" s="402">
        <v>158.4</v>
      </c>
      <c r="I26" s="401">
        <v>158.4</v>
      </c>
      <c r="J26" s="401">
        <v>158.4</v>
      </c>
      <c r="K26" s="401">
        <v>158.4</v>
      </c>
      <c r="L26" s="401">
        <v>158.4</v>
      </c>
      <c r="M26" s="401">
        <v>158.4</v>
      </c>
      <c r="N26" s="402">
        <v>158.4</v>
      </c>
      <c r="O26" s="401">
        <v>158.4</v>
      </c>
      <c r="P26" s="401">
        <v>158.4</v>
      </c>
      <c r="Q26" s="401">
        <v>158.4</v>
      </c>
      <c r="R26" s="401">
        <v>158.4</v>
      </c>
      <c r="S26" s="404">
        <v>158.4</v>
      </c>
      <c r="T26" s="31">
        <f>+((T25/T27)/7)*1000</f>
        <v>158.40000000000003</v>
      </c>
    </row>
    <row r="27" spans="1:30" s="2" customFormat="1" ht="33" customHeight="1" x14ac:dyDescent="0.25">
      <c r="A27" s="159" t="s">
        <v>20</v>
      </c>
      <c r="B27" s="32">
        <v>726</v>
      </c>
      <c r="C27" s="81">
        <v>733</v>
      </c>
      <c r="D27" s="33">
        <v>746</v>
      </c>
      <c r="E27" s="33">
        <v>201</v>
      </c>
      <c r="F27" s="33">
        <v>752</v>
      </c>
      <c r="G27" s="33">
        <v>753</v>
      </c>
      <c r="H27" s="32">
        <v>736</v>
      </c>
      <c r="I27" s="33">
        <v>743</v>
      </c>
      <c r="J27" s="33">
        <v>739</v>
      </c>
      <c r="K27" s="122">
        <v>184</v>
      </c>
      <c r="L27" s="33">
        <v>748</v>
      </c>
      <c r="M27" s="33">
        <v>750</v>
      </c>
      <c r="N27" s="32">
        <v>739</v>
      </c>
      <c r="O27" s="33">
        <v>743</v>
      </c>
      <c r="P27" s="33">
        <v>747</v>
      </c>
      <c r="Q27" s="33">
        <v>204</v>
      </c>
      <c r="R27" s="33">
        <v>746</v>
      </c>
      <c r="S27" s="34">
        <v>751</v>
      </c>
      <c r="T27" s="35">
        <f>SUM(B27:S27)</f>
        <v>11741</v>
      </c>
      <c r="U27" s="2">
        <f>((T25*1000)/T27)/7</f>
        <v>158.40000000000003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114.50853037568</v>
      </c>
      <c r="C28" s="37">
        <f t="shared" si="6"/>
        <v>115.855232114176</v>
      </c>
      <c r="D28" s="37">
        <f t="shared" si="6"/>
        <v>117.82182689535998</v>
      </c>
      <c r="E28" s="37">
        <f t="shared" si="6"/>
        <v>31.735430722560011</v>
      </c>
      <c r="F28" s="37">
        <f t="shared" si="6"/>
        <v>118.92272142079999</v>
      </c>
      <c r="G28" s="37">
        <f t="shared" si="6"/>
        <v>119.10876206592002</v>
      </c>
      <c r="H28" s="36">
        <f t="shared" si="6"/>
        <v>116.30315295129603</v>
      </c>
      <c r="I28" s="37">
        <f t="shared" si="6"/>
        <v>117.47237611110397</v>
      </c>
      <c r="J28" s="37">
        <f t="shared" si="6"/>
        <v>116.82899301785599</v>
      </c>
      <c r="K28" s="123">
        <f t="shared" si="6"/>
        <v>29.062652473343995</v>
      </c>
      <c r="L28" s="37">
        <f t="shared" si="6"/>
        <v>118.36372865433603</v>
      </c>
      <c r="M28" s="37">
        <f t="shared" si="6"/>
        <v>118.6772590848</v>
      </c>
      <c r="N28" s="36">
        <f t="shared" si="6"/>
        <v>116.87014803046402</v>
      </c>
      <c r="O28" s="37">
        <f t="shared" si="6"/>
        <v>117.36923124121597</v>
      </c>
      <c r="P28" s="37">
        <f t="shared" si="6"/>
        <v>117.96409991065597</v>
      </c>
      <c r="Q28" s="37">
        <f t="shared" si="6"/>
        <v>32.260620306431996</v>
      </c>
      <c r="R28" s="37">
        <f t="shared" si="6"/>
        <v>117.993298625536</v>
      </c>
      <c r="S28" s="38">
        <f t="shared" si="6"/>
        <v>118.79231923967998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804.98880000000008</v>
      </c>
      <c r="C29" s="41">
        <f t="shared" si="7"/>
        <v>812.75040000000001</v>
      </c>
      <c r="D29" s="41">
        <f t="shared" si="7"/>
        <v>827.16480000000001</v>
      </c>
      <c r="E29" s="41">
        <f>((E27*E26)*7)/1000</f>
        <v>222.86880000000002</v>
      </c>
      <c r="F29" s="41">
        <f>((F27*F26)*7)/1000</f>
        <v>833.81759999999997</v>
      </c>
      <c r="G29" s="41">
        <f t="shared" ref="G29:S29" si="8">((G27*G26)*7)/1000</f>
        <v>834.92640000000006</v>
      </c>
      <c r="H29" s="40">
        <f t="shared" si="8"/>
        <v>816.07680000000005</v>
      </c>
      <c r="I29" s="41">
        <f t="shared" si="8"/>
        <v>823.83839999999998</v>
      </c>
      <c r="J29" s="41">
        <f t="shared" si="8"/>
        <v>819.40320000000008</v>
      </c>
      <c r="K29" s="124">
        <f t="shared" si="8"/>
        <v>204.01920000000001</v>
      </c>
      <c r="L29" s="41">
        <f t="shared" si="8"/>
        <v>829.38240000000008</v>
      </c>
      <c r="M29" s="41">
        <f t="shared" si="8"/>
        <v>831.6</v>
      </c>
      <c r="N29" s="40">
        <f t="shared" si="8"/>
        <v>819.40320000000008</v>
      </c>
      <c r="O29" s="41">
        <f t="shared" si="8"/>
        <v>823.83839999999998</v>
      </c>
      <c r="P29" s="41">
        <f t="shared" si="8"/>
        <v>828.27359999999999</v>
      </c>
      <c r="Q29" s="42">
        <f t="shared" si="8"/>
        <v>226.1952</v>
      </c>
      <c r="R29" s="42">
        <f t="shared" si="8"/>
        <v>827.16480000000001</v>
      </c>
      <c r="S29" s="43">
        <f t="shared" si="8"/>
        <v>832.7088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158.4</v>
      </c>
      <c r="C30" s="46">
        <f t="shared" si="9"/>
        <v>158.40000000000003</v>
      </c>
      <c r="D30" s="46">
        <f t="shared" si="9"/>
        <v>158.4</v>
      </c>
      <c r="E30" s="46">
        <f>+(E25/E27)/7*1000</f>
        <v>158.40000000000003</v>
      </c>
      <c r="F30" s="46">
        <f t="shared" ref="F30:L30" si="10">+(F25/F27)/7*1000</f>
        <v>158.4</v>
      </c>
      <c r="G30" s="46">
        <f t="shared" si="10"/>
        <v>158.40000000000003</v>
      </c>
      <c r="H30" s="45">
        <f t="shared" si="10"/>
        <v>158.40000000000003</v>
      </c>
      <c r="I30" s="46">
        <f t="shared" si="10"/>
        <v>158.39999999999995</v>
      </c>
      <c r="J30" s="46">
        <f>+(J25/J27)/7*1000</f>
        <v>158.4</v>
      </c>
      <c r="K30" s="125">
        <f t="shared" ref="K30" si="11">+(K25/K27)/7*1000</f>
        <v>158.4</v>
      </c>
      <c r="L30" s="46">
        <f t="shared" si="10"/>
        <v>158.4</v>
      </c>
      <c r="M30" s="46">
        <f>+(M25/M27)/7*1000</f>
        <v>158.39999999999995</v>
      </c>
      <c r="N30" s="45">
        <f t="shared" ref="N30:S30" si="12">+(N25/N27)/7*1000</f>
        <v>158.40000000000006</v>
      </c>
      <c r="O30" s="46">
        <f t="shared" si="12"/>
        <v>158.39999999999995</v>
      </c>
      <c r="P30" s="46">
        <f t="shared" si="12"/>
        <v>158.39999999999995</v>
      </c>
      <c r="Q30" s="46">
        <f t="shared" si="12"/>
        <v>158.40000000000003</v>
      </c>
      <c r="R30" s="46">
        <f t="shared" si="12"/>
        <v>158.40000000000003</v>
      </c>
      <c r="S30" s="47">
        <f t="shared" si="12"/>
        <v>158.39999999999995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60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6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100.4212</v>
      </c>
      <c r="C39" s="78">
        <v>93.967799999999997</v>
      </c>
      <c r="D39" s="78">
        <v>98.847200000000015</v>
      </c>
      <c r="E39" s="78">
        <v>24.869199999999999</v>
      </c>
      <c r="F39" s="78">
        <v>99.162000000000006</v>
      </c>
      <c r="G39" s="78">
        <v>98.217600000000019</v>
      </c>
      <c r="H39" s="78"/>
      <c r="I39" s="78"/>
      <c r="J39" s="99">
        <f t="shared" ref="J39:J46" si="13">SUM(B39:I39)</f>
        <v>515.48500000000013</v>
      </c>
      <c r="K39" s="2"/>
      <c r="L39" s="89" t="s">
        <v>12</v>
      </c>
      <c r="M39" s="78">
        <v>6.4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100.4212</v>
      </c>
      <c r="C40" s="78">
        <v>93.967799999999997</v>
      </c>
      <c r="D40" s="78">
        <v>98.847200000000015</v>
      </c>
      <c r="E40" s="78">
        <v>24.869199999999999</v>
      </c>
      <c r="F40" s="78">
        <v>99.162000000000006</v>
      </c>
      <c r="G40" s="78">
        <v>98.217600000000019</v>
      </c>
      <c r="H40" s="78"/>
      <c r="I40" s="78"/>
      <c r="J40" s="99">
        <f t="shared" si="13"/>
        <v>515.48500000000013</v>
      </c>
      <c r="K40" s="2"/>
      <c r="L40" s="90" t="s">
        <v>13</v>
      </c>
      <c r="M40" s="78">
        <v>6.4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6.4</v>
      </c>
      <c r="P41" s="78">
        <v>1.7</v>
      </c>
      <c r="Q41" s="78">
        <v>6.5</v>
      </c>
      <c r="R41" s="78">
        <v>6.3</v>
      </c>
      <c r="S41" s="99">
        <f t="shared" si="14"/>
        <v>33.4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6.4</v>
      </c>
      <c r="N43" s="78">
        <v>6.3</v>
      </c>
      <c r="O43" s="78">
        <v>6.4</v>
      </c>
      <c r="P43" s="78">
        <v>1.7</v>
      </c>
      <c r="Q43" s="78">
        <v>6.6</v>
      </c>
      <c r="R43" s="78">
        <v>6.3</v>
      </c>
      <c r="S43" s="99">
        <f t="shared" si="14"/>
        <v>33.699999999999996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6.4</v>
      </c>
      <c r="N44" s="78">
        <v>6.3</v>
      </c>
      <c r="O44" s="78">
        <v>6.4</v>
      </c>
      <c r="P44" s="78">
        <v>1.8</v>
      </c>
      <c r="Q44" s="78">
        <v>6.6</v>
      </c>
      <c r="R44" s="78">
        <v>6.3</v>
      </c>
      <c r="S44" s="99">
        <f t="shared" si="14"/>
        <v>33.799999999999997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6.5</v>
      </c>
      <c r="P45" s="78">
        <v>1.8</v>
      </c>
      <c r="Q45" s="78">
        <v>6.6</v>
      </c>
      <c r="R45" s="78">
        <v>6.4</v>
      </c>
      <c r="S45" s="99">
        <f t="shared" si="14"/>
        <v>34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200.8424</v>
      </c>
      <c r="C46" s="26">
        <f t="shared" si="15"/>
        <v>187.93559999999999</v>
      </c>
      <c r="D46" s="26">
        <f t="shared" si="15"/>
        <v>197.69440000000003</v>
      </c>
      <c r="E46" s="26">
        <f t="shared" si="15"/>
        <v>49.738399999999999</v>
      </c>
      <c r="F46" s="26">
        <f t="shared" si="15"/>
        <v>198.32400000000001</v>
      </c>
      <c r="G46" s="26">
        <f t="shared" si="15"/>
        <v>196.43520000000004</v>
      </c>
      <c r="H46" s="26">
        <f t="shared" si="15"/>
        <v>0</v>
      </c>
      <c r="I46" s="26">
        <f t="shared" si="15"/>
        <v>0</v>
      </c>
      <c r="J46" s="99">
        <f t="shared" si="13"/>
        <v>1030.9700000000003</v>
      </c>
      <c r="L46" s="76" t="s">
        <v>10</v>
      </c>
      <c r="M46" s="79">
        <f t="shared" ref="M46:R46" si="16">SUM(M39:M45)</f>
        <v>44.6</v>
      </c>
      <c r="N46" s="26">
        <f t="shared" si="16"/>
        <v>43.9</v>
      </c>
      <c r="O46" s="26">
        <f t="shared" si="16"/>
        <v>44.9</v>
      </c>
      <c r="P46" s="26">
        <f t="shared" si="16"/>
        <v>12.3</v>
      </c>
      <c r="Q46" s="26">
        <f t="shared" si="16"/>
        <v>45.800000000000004</v>
      </c>
      <c r="R46" s="26">
        <f t="shared" si="16"/>
        <v>44.199999999999996</v>
      </c>
      <c r="S46" s="99">
        <f t="shared" si="14"/>
        <v>235.70000000000002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157.4</v>
      </c>
      <c r="C47" s="29">
        <v>157.4</v>
      </c>
      <c r="D47" s="29">
        <v>157.4</v>
      </c>
      <c r="E47" s="29">
        <v>157.4</v>
      </c>
      <c r="F47" s="29">
        <v>157.4</v>
      </c>
      <c r="G47" s="29">
        <v>157.4</v>
      </c>
      <c r="H47" s="29"/>
      <c r="I47" s="29"/>
      <c r="J47" s="100">
        <f>+((J46/J48)/7)*1000</f>
        <v>44.971428571428589</v>
      </c>
      <c r="L47" s="108" t="s">
        <v>19</v>
      </c>
      <c r="M47" s="80">
        <v>135.5</v>
      </c>
      <c r="N47" s="29">
        <v>133.5</v>
      </c>
      <c r="O47" s="29">
        <v>134</v>
      </c>
      <c r="P47" s="29">
        <v>135</v>
      </c>
      <c r="Q47" s="29">
        <v>133.5</v>
      </c>
      <c r="R47" s="29">
        <v>131.5</v>
      </c>
      <c r="S47" s="100">
        <f>+((S46/S48)/7)*1000</f>
        <v>133.6167800453515</v>
      </c>
      <c r="T47" s="62"/>
    </row>
    <row r="48" spans="1:30" ht="33.75" customHeight="1" x14ac:dyDescent="0.25">
      <c r="A48" s="92" t="s">
        <v>20</v>
      </c>
      <c r="B48" s="81">
        <v>638</v>
      </c>
      <c r="C48" s="33">
        <v>597</v>
      </c>
      <c r="D48" s="33">
        <v>628</v>
      </c>
      <c r="E48" s="33">
        <v>158</v>
      </c>
      <c r="F48" s="33">
        <v>630</v>
      </c>
      <c r="G48" s="33">
        <v>624</v>
      </c>
      <c r="H48" s="33"/>
      <c r="I48" s="33"/>
      <c r="J48" s="101">
        <f>SUM(B48:I48)</f>
        <v>3275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100.4212</v>
      </c>
      <c r="C49" s="37">
        <f t="shared" si="17"/>
        <v>93.967799999999997</v>
      </c>
      <c r="D49" s="37">
        <f t="shared" si="17"/>
        <v>98.847200000000015</v>
      </c>
      <c r="E49" s="37">
        <f t="shared" si="17"/>
        <v>24.869199999999999</v>
      </c>
      <c r="F49" s="37">
        <f t="shared" si="17"/>
        <v>99.162000000000006</v>
      </c>
      <c r="G49" s="37">
        <f t="shared" si="17"/>
        <v>98.217600000000019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44.971428571428582</v>
      </c>
      <c r="L49" s="93" t="s">
        <v>21</v>
      </c>
      <c r="M49" s="82">
        <f>((M48*M47)*7/1000-M39-M40)/5</f>
        <v>6.355900000000001</v>
      </c>
      <c r="N49" s="37">
        <f t="shared" ref="N49:R49" si="19">((N48*N47)*7/1000-N39-N40)/5</f>
        <v>6.2643000000000004</v>
      </c>
      <c r="O49" s="37">
        <f t="shared" si="19"/>
        <v>6.4448000000000008</v>
      </c>
      <c r="P49" s="37">
        <f t="shared" si="19"/>
        <v>1.7369999999999997</v>
      </c>
      <c r="Q49" s="37">
        <f t="shared" si="19"/>
        <v>6.5581000000000005</v>
      </c>
      <c r="R49" s="37">
        <f t="shared" si="19"/>
        <v>6.3167999999999997</v>
      </c>
      <c r="S49" s="111">
        <f>((S46*1000)/S48)/7</f>
        <v>133.6167800453515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702.94839999999999</v>
      </c>
      <c r="C50" s="41">
        <f t="shared" si="20"/>
        <v>657.77459999999996</v>
      </c>
      <c r="D50" s="41">
        <f t="shared" si="20"/>
        <v>691.93040000000008</v>
      </c>
      <c r="E50" s="41">
        <f t="shared" si="20"/>
        <v>174.08439999999999</v>
      </c>
      <c r="F50" s="41">
        <f t="shared" si="20"/>
        <v>694.13400000000001</v>
      </c>
      <c r="G50" s="41">
        <f t="shared" si="20"/>
        <v>687.52320000000009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44.579500000000003</v>
      </c>
      <c r="N50" s="41">
        <f t="shared" si="21"/>
        <v>43.921500000000002</v>
      </c>
      <c r="O50" s="41">
        <f t="shared" si="21"/>
        <v>45.024000000000001</v>
      </c>
      <c r="P50" s="41">
        <f t="shared" si="21"/>
        <v>12.285</v>
      </c>
      <c r="Q50" s="41">
        <f t="shared" si="21"/>
        <v>45.790500000000002</v>
      </c>
      <c r="R50" s="41">
        <f t="shared" si="21"/>
        <v>44.183999999999997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44.971428571428575</v>
      </c>
      <c r="C51" s="46">
        <f t="shared" si="22"/>
        <v>44.971428571428568</v>
      </c>
      <c r="D51" s="46">
        <f t="shared" si="22"/>
        <v>44.971428571428575</v>
      </c>
      <c r="E51" s="46">
        <f t="shared" si="22"/>
        <v>44.971428571428568</v>
      </c>
      <c r="F51" s="46">
        <f t="shared" si="22"/>
        <v>44.971428571428575</v>
      </c>
      <c r="G51" s="46">
        <f t="shared" si="22"/>
        <v>44.971428571428589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135.56231003039514</v>
      </c>
      <c r="N51" s="46">
        <f t="shared" si="23"/>
        <v>133.43465045592703</v>
      </c>
      <c r="O51" s="46">
        <f t="shared" si="23"/>
        <v>133.63095238095238</v>
      </c>
      <c r="P51" s="46">
        <f t="shared" si="23"/>
        <v>135.16483516483518</v>
      </c>
      <c r="Q51" s="46">
        <f t="shared" si="23"/>
        <v>133.52769679300295</v>
      </c>
      <c r="R51" s="46">
        <f t="shared" si="23"/>
        <v>131.54761904761907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81" t="s">
        <v>8</v>
      </c>
      <c r="C55" s="482"/>
      <c r="D55" s="482"/>
      <c r="E55" s="482"/>
      <c r="F55" s="482"/>
      <c r="G55" s="483"/>
      <c r="H55" s="481" t="s">
        <v>51</v>
      </c>
      <c r="I55" s="482"/>
      <c r="J55" s="482"/>
      <c r="K55" s="482"/>
      <c r="L55" s="482"/>
      <c r="M55" s="483"/>
      <c r="N55" s="482" t="s">
        <v>50</v>
      </c>
      <c r="O55" s="482"/>
      <c r="P55" s="482"/>
      <c r="Q55" s="482"/>
      <c r="R55" s="482"/>
      <c r="S55" s="48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8.6</v>
      </c>
      <c r="E58" s="78">
        <v>2.2000000000000002</v>
      </c>
      <c r="F58" s="78">
        <v>8.6</v>
      </c>
      <c r="G58" s="182">
        <v>8.6</v>
      </c>
      <c r="H58" s="21">
        <v>8.3000000000000007</v>
      </c>
      <c r="I58" s="78">
        <v>8.3000000000000007</v>
      </c>
      <c r="J58" s="78">
        <v>8.1999999999999993</v>
      </c>
      <c r="K58" s="78">
        <v>2.1</v>
      </c>
      <c r="L58" s="78">
        <v>8.6</v>
      </c>
      <c r="M58" s="182">
        <v>8.5</v>
      </c>
      <c r="N58" s="21">
        <v>8.5</v>
      </c>
      <c r="O58" s="78">
        <v>8.5</v>
      </c>
      <c r="P58" s="78">
        <v>8.6</v>
      </c>
      <c r="Q58" s="78">
        <v>2.2000000000000002</v>
      </c>
      <c r="R58" s="78">
        <v>8.4</v>
      </c>
      <c r="S58" s="182">
        <v>8.3000000000000007</v>
      </c>
      <c r="T58" s="24">
        <f t="shared" ref="T58:T65" si="24">SUM(B58:S58)</f>
        <v>133.5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8.6</v>
      </c>
      <c r="E59" s="78">
        <v>2.2000000000000002</v>
      </c>
      <c r="F59" s="78">
        <v>8.6</v>
      </c>
      <c r="G59" s="182">
        <v>8.6</v>
      </c>
      <c r="H59" s="21">
        <v>8.3000000000000007</v>
      </c>
      <c r="I59" s="78">
        <v>8.3000000000000007</v>
      </c>
      <c r="J59" s="78">
        <v>8.1999999999999993</v>
      </c>
      <c r="K59" s="78">
        <v>2.1</v>
      </c>
      <c r="L59" s="78">
        <v>8.6</v>
      </c>
      <c r="M59" s="182">
        <v>8.5</v>
      </c>
      <c r="N59" s="21">
        <v>8.5</v>
      </c>
      <c r="O59" s="78">
        <v>8.5</v>
      </c>
      <c r="P59" s="78">
        <v>8.6</v>
      </c>
      <c r="Q59" s="78">
        <v>2.2000000000000002</v>
      </c>
      <c r="R59" s="78">
        <v>8.4</v>
      </c>
      <c r="S59" s="182">
        <v>8.3000000000000007</v>
      </c>
      <c r="T59" s="24">
        <f t="shared" si="24"/>
        <v>133.5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8.5</v>
      </c>
      <c r="D60" s="78">
        <v>8.4</v>
      </c>
      <c r="E60" s="78">
        <v>2.2000000000000002</v>
      </c>
      <c r="F60" s="78">
        <v>8.4</v>
      </c>
      <c r="G60" s="182">
        <v>8.5</v>
      </c>
      <c r="H60" s="21">
        <v>8.1</v>
      </c>
      <c r="I60" s="78">
        <v>8.3000000000000007</v>
      </c>
      <c r="J60" s="78">
        <v>8.1999999999999993</v>
      </c>
      <c r="K60" s="78">
        <v>2</v>
      </c>
      <c r="L60" s="78">
        <v>8.6</v>
      </c>
      <c r="M60" s="182">
        <v>8.4</v>
      </c>
      <c r="N60" s="21">
        <v>8.4</v>
      </c>
      <c r="O60" s="78">
        <v>8.5</v>
      </c>
      <c r="P60" s="78">
        <v>8.6</v>
      </c>
      <c r="Q60" s="78">
        <v>2.2000000000000002</v>
      </c>
      <c r="R60" s="78">
        <v>8.3000000000000007</v>
      </c>
      <c r="S60" s="182">
        <v>8.1</v>
      </c>
      <c r="T60" s="24">
        <f t="shared" si="24"/>
        <v>132.1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8.5</v>
      </c>
      <c r="D61" s="78">
        <v>8.4</v>
      </c>
      <c r="E61" s="78">
        <v>2.2000000000000002</v>
      </c>
      <c r="F61" s="78">
        <v>8.4</v>
      </c>
      <c r="G61" s="182">
        <v>8.5</v>
      </c>
      <c r="H61" s="21">
        <v>8.1</v>
      </c>
      <c r="I61" s="78">
        <v>8.3000000000000007</v>
      </c>
      <c r="J61" s="78">
        <v>8.1999999999999993</v>
      </c>
      <c r="K61" s="78">
        <v>2.1</v>
      </c>
      <c r="L61" s="78">
        <v>8.6</v>
      </c>
      <c r="M61" s="182">
        <v>8.4</v>
      </c>
      <c r="N61" s="21">
        <v>8.4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8.5</v>
      </c>
      <c r="D62" s="78">
        <v>8.4</v>
      </c>
      <c r="E62" s="78">
        <v>2.2999999999999998</v>
      </c>
      <c r="F62" s="78">
        <v>8.4</v>
      </c>
      <c r="G62" s="182">
        <v>8.5</v>
      </c>
      <c r="H62" s="21">
        <v>8.1999999999999993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8.4</v>
      </c>
      <c r="N62" s="21">
        <v>8.4</v>
      </c>
      <c r="O62" s="78">
        <v>8.6</v>
      </c>
      <c r="P62" s="78">
        <v>8.6</v>
      </c>
      <c r="Q62" s="78">
        <v>2.2999999999999998</v>
      </c>
      <c r="R62" s="78">
        <v>8.3000000000000007</v>
      </c>
      <c r="S62" s="182">
        <v>8.1999999999999993</v>
      </c>
      <c r="T62" s="24">
        <f t="shared" si="24"/>
        <v>132.69999999999999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8.4</v>
      </c>
      <c r="C63" s="78">
        <v>8.5</v>
      </c>
      <c r="D63" s="78">
        <v>8.4</v>
      </c>
      <c r="E63" s="78">
        <v>2.2999999999999998</v>
      </c>
      <c r="F63" s="78">
        <v>8.4</v>
      </c>
      <c r="G63" s="182">
        <v>8.5</v>
      </c>
      <c r="H63" s="21">
        <v>8.1999999999999993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8.4</v>
      </c>
      <c r="O63" s="78">
        <v>8.6</v>
      </c>
      <c r="P63" s="78">
        <v>8.6</v>
      </c>
      <c r="Q63" s="78">
        <v>2.2999999999999998</v>
      </c>
      <c r="R63" s="78">
        <v>8.4</v>
      </c>
      <c r="S63" s="182">
        <v>8.1999999999999993</v>
      </c>
      <c r="T63" s="24">
        <f t="shared" si="24"/>
        <v>132.89999999999998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8.5</v>
      </c>
      <c r="E64" s="78">
        <v>2.2999999999999998</v>
      </c>
      <c r="F64" s="78">
        <v>8.5</v>
      </c>
      <c r="G64" s="182">
        <v>8.5</v>
      </c>
      <c r="H64" s="21">
        <v>8.1999999999999993</v>
      </c>
      <c r="I64" s="78">
        <v>8.4</v>
      </c>
      <c r="J64" s="78">
        <v>8.3000000000000007</v>
      </c>
      <c r="K64" s="78">
        <v>2.1</v>
      </c>
      <c r="L64" s="78">
        <v>8.6</v>
      </c>
      <c r="M64" s="182">
        <v>8.5</v>
      </c>
      <c r="N64" s="21">
        <v>8.4</v>
      </c>
      <c r="O64" s="78">
        <v>8.6</v>
      </c>
      <c r="P64" s="78">
        <v>8.6999999999999993</v>
      </c>
      <c r="Q64" s="78">
        <v>2.2999999999999998</v>
      </c>
      <c r="R64" s="78">
        <v>8.4</v>
      </c>
      <c r="S64" s="182">
        <v>8.1999999999999993</v>
      </c>
      <c r="T64" s="24">
        <f t="shared" si="24"/>
        <v>133.5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58.8</v>
      </c>
      <c r="C65" s="26">
        <f t="shared" ref="C65:R65" si="25">SUM(C58:C64)</f>
        <v>59.800000000000004</v>
      </c>
      <c r="D65" s="26">
        <f t="shared" si="25"/>
        <v>59.3</v>
      </c>
      <c r="E65" s="26">
        <f t="shared" si="25"/>
        <v>15.700000000000003</v>
      </c>
      <c r="F65" s="26">
        <f t="shared" si="25"/>
        <v>59.3</v>
      </c>
      <c r="G65" s="27">
        <f t="shared" si="25"/>
        <v>59.7</v>
      </c>
      <c r="H65" s="25">
        <f t="shared" si="25"/>
        <v>57.400000000000006</v>
      </c>
      <c r="I65" s="26">
        <f t="shared" si="25"/>
        <v>58.199999999999996</v>
      </c>
      <c r="J65" s="26">
        <f t="shared" si="25"/>
        <v>57.5</v>
      </c>
      <c r="K65" s="26">
        <f t="shared" si="25"/>
        <v>14.6</v>
      </c>
      <c r="L65" s="26">
        <f t="shared" si="25"/>
        <v>60.2</v>
      </c>
      <c r="M65" s="27">
        <f t="shared" si="25"/>
        <v>59.199999999999996</v>
      </c>
      <c r="N65" s="25">
        <f t="shared" si="25"/>
        <v>58.999999999999993</v>
      </c>
      <c r="O65" s="26">
        <f t="shared" si="25"/>
        <v>59.800000000000004</v>
      </c>
      <c r="P65" s="26">
        <f t="shared" si="25"/>
        <v>60.3</v>
      </c>
      <c r="Q65" s="26">
        <f t="shared" si="25"/>
        <v>15.700000000000003</v>
      </c>
      <c r="R65" s="26">
        <f t="shared" si="25"/>
        <v>58.5</v>
      </c>
      <c r="S65" s="27">
        <f>SUM(S58:S64)</f>
        <v>57.500000000000014</v>
      </c>
      <c r="T65" s="24">
        <f t="shared" si="24"/>
        <v>930.5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140</v>
      </c>
      <c r="C66" s="29">
        <v>140</v>
      </c>
      <c r="D66" s="29">
        <v>139</v>
      </c>
      <c r="E66" s="29">
        <v>140.5</v>
      </c>
      <c r="F66" s="29">
        <v>139</v>
      </c>
      <c r="G66" s="30">
        <v>137.5</v>
      </c>
      <c r="H66" s="28">
        <v>139</v>
      </c>
      <c r="I66" s="29">
        <v>138.5</v>
      </c>
      <c r="J66" s="29">
        <v>137</v>
      </c>
      <c r="K66" s="29">
        <v>139.5</v>
      </c>
      <c r="L66" s="29">
        <v>136.5</v>
      </c>
      <c r="M66" s="30">
        <v>136.5</v>
      </c>
      <c r="N66" s="28">
        <v>140.5</v>
      </c>
      <c r="O66" s="29">
        <v>140</v>
      </c>
      <c r="P66" s="29">
        <v>139</v>
      </c>
      <c r="Q66" s="29">
        <v>140</v>
      </c>
      <c r="R66" s="29">
        <v>137</v>
      </c>
      <c r="S66" s="30">
        <v>137</v>
      </c>
      <c r="T66" s="304">
        <f>+((T65/T67)/7)*1000</f>
        <v>138.46726190476193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960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</v>
      </c>
      <c r="C68" s="82">
        <f t="shared" si="26"/>
        <v>8.516</v>
      </c>
      <c r="D68" s="82">
        <f t="shared" si="26"/>
        <v>8.4306000000000001</v>
      </c>
      <c r="E68" s="82">
        <f t="shared" si="26"/>
        <v>2.2672000000000003</v>
      </c>
      <c r="F68" s="82">
        <f t="shared" si="26"/>
        <v>8.4306000000000001</v>
      </c>
      <c r="G68" s="186">
        <f t="shared" si="26"/>
        <v>8.4949999999999992</v>
      </c>
      <c r="H68" s="36">
        <f t="shared" si="26"/>
        <v>8.1614000000000004</v>
      </c>
      <c r="I68" s="82">
        <f t="shared" si="26"/>
        <v>8.3140000000000018</v>
      </c>
      <c r="J68" s="82">
        <f t="shared" si="26"/>
        <v>8.2279999999999998</v>
      </c>
      <c r="K68" s="82">
        <f t="shared" si="26"/>
        <v>2.0895000000000001</v>
      </c>
      <c r="L68" s="82">
        <f t="shared" si="26"/>
        <v>8.5992999999999995</v>
      </c>
      <c r="M68" s="186">
        <f t="shared" si="26"/>
        <v>8.4481999999999999</v>
      </c>
      <c r="N68" s="36">
        <f t="shared" si="26"/>
        <v>8.4019999999999992</v>
      </c>
      <c r="O68" s="82">
        <f t="shared" si="26"/>
        <v>8.5560000000000009</v>
      </c>
      <c r="P68" s="82">
        <f t="shared" si="26"/>
        <v>8.6251999999999995</v>
      </c>
      <c r="Q68" s="82">
        <f t="shared" si="26"/>
        <v>2.2560000000000002</v>
      </c>
      <c r="R68" s="82">
        <f t="shared" si="26"/>
        <v>8.3398000000000003</v>
      </c>
      <c r="S68" s="186">
        <f t="shared" si="26"/>
        <v>8.1879999999999988</v>
      </c>
      <c r="T68" s="306">
        <f>((T65*1000)/T67)/7</f>
        <v>138.4672619047619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</v>
      </c>
      <c r="C69" s="83">
        <f t="shared" ref="C69:R69" si="27">((C67*C66)*7)/1000</f>
        <v>59.78</v>
      </c>
      <c r="D69" s="83">
        <f t="shared" si="27"/>
        <v>59.353000000000002</v>
      </c>
      <c r="E69" s="83">
        <f t="shared" si="27"/>
        <v>15.736000000000001</v>
      </c>
      <c r="F69" s="83">
        <f t="shared" si="27"/>
        <v>59.353000000000002</v>
      </c>
      <c r="G69" s="307">
        <f t="shared" si="27"/>
        <v>59.674999999999997</v>
      </c>
      <c r="H69" s="40">
        <f t="shared" si="27"/>
        <v>57.406999999999996</v>
      </c>
      <c r="I69" s="83">
        <f t="shared" si="27"/>
        <v>58.17</v>
      </c>
      <c r="J69" s="83">
        <f t="shared" si="27"/>
        <v>57.54</v>
      </c>
      <c r="K69" s="83">
        <f t="shared" si="27"/>
        <v>14.647500000000001</v>
      </c>
      <c r="L69" s="83">
        <f t="shared" si="27"/>
        <v>60.1965</v>
      </c>
      <c r="M69" s="307">
        <f t="shared" si="27"/>
        <v>59.241</v>
      </c>
      <c r="N69" s="40">
        <f t="shared" si="27"/>
        <v>59.01</v>
      </c>
      <c r="O69" s="83">
        <f t="shared" si="27"/>
        <v>59.78</v>
      </c>
      <c r="P69" s="83">
        <f t="shared" si="27"/>
        <v>60.326000000000001</v>
      </c>
      <c r="Q69" s="83">
        <f t="shared" si="27"/>
        <v>15.68</v>
      </c>
      <c r="R69" s="83">
        <f t="shared" si="27"/>
        <v>58.499000000000002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139.99999999999997</v>
      </c>
      <c r="C70" s="84">
        <f t="shared" ref="C70:R70" si="28">+(C65/C67)/7*1000</f>
        <v>140.04683840749416</v>
      </c>
      <c r="D70" s="84">
        <f t="shared" si="28"/>
        <v>138.87587822014049</v>
      </c>
      <c r="E70" s="84">
        <f t="shared" si="28"/>
        <v>140.17857142857144</v>
      </c>
      <c r="F70" s="84">
        <f t="shared" si="28"/>
        <v>138.87587822014049</v>
      </c>
      <c r="G70" s="188">
        <f t="shared" si="28"/>
        <v>137.55760368663596</v>
      </c>
      <c r="H70" s="45">
        <f t="shared" si="28"/>
        <v>138.98305084745763</v>
      </c>
      <c r="I70" s="84">
        <f t="shared" si="28"/>
        <v>138.57142857142856</v>
      </c>
      <c r="J70" s="84">
        <f t="shared" si="28"/>
        <v>136.90476190476193</v>
      </c>
      <c r="K70" s="84">
        <f t="shared" si="28"/>
        <v>139.04761904761904</v>
      </c>
      <c r="L70" s="84">
        <f t="shared" si="28"/>
        <v>136.50793650793653</v>
      </c>
      <c r="M70" s="188">
        <f t="shared" si="28"/>
        <v>136.40552995391704</v>
      </c>
      <c r="N70" s="45">
        <f t="shared" si="28"/>
        <v>140.47619047619045</v>
      </c>
      <c r="O70" s="84">
        <f t="shared" si="28"/>
        <v>140.04683840749416</v>
      </c>
      <c r="P70" s="84">
        <f t="shared" si="28"/>
        <v>138.94009216589862</v>
      </c>
      <c r="Q70" s="84">
        <f t="shared" si="28"/>
        <v>140.17857142857144</v>
      </c>
      <c r="R70" s="84">
        <f t="shared" si="28"/>
        <v>137.0023419203747</v>
      </c>
      <c r="S70" s="47">
        <f>+(S65/S67)/7*1000</f>
        <v>136.90476190476195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44"/>
  <sheetViews>
    <sheetView showGridLines="0" tabSelected="1" view="pageBreakPreview" topLeftCell="A19" zoomScale="60" zoomScaleNormal="70" workbookViewId="0">
      <selection activeCell="Q33" sqref="Q33:V42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3.7109375" style="202" bestFit="1" customWidth="1"/>
    <col min="22" max="22" width="11" style="202" customWidth="1"/>
    <col min="23" max="16384" width="11.42578125" style="202"/>
  </cols>
  <sheetData>
    <row r="1" spans="1:26" ht="26.25" customHeight="1" x14ac:dyDescent="0.25">
      <c r="A1" s="497"/>
      <c r="B1" s="500" t="s">
        <v>29</v>
      </c>
      <c r="C1" s="500"/>
      <c r="D1" s="500"/>
      <c r="E1" s="500"/>
      <c r="F1" s="500"/>
      <c r="G1" s="500"/>
      <c r="H1" s="500"/>
      <c r="I1" s="500"/>
      <c r="J1" s="500"/>
      <c r="K1" s="500"/>
      <c r="L1" s="501"/>
      <c r="M1" s="502" t="s">
        <v>30</v>
      </c>
      <c r="N1" s="502"/>
      <c r="O1" s="502"/>
      <c r="P1" s="502"/>
      <c r="Q1" s="201"/>
      <c r="R1" s="490" t="s">
        <v>143</v>
      </c>
      <c r="S1" s="490"/>
      <c r="T1" s="490"/>
      <c r="U1" s="490"/>
      <c r="V1" s="491"/>
      <c r="W1" s="201"/>
      <c r="X1" s="201"/>
      <c r="Y1" s="203"/>
      <c r="Z1" s="203"/>
    </row>
    <row r="2" spans="1:26" ht="26.25" customHeight="1" x14ac:dyDescent="0.25">
      <c r="A2" s="498"/>
      <c r="B2" s="503" t="s">
        <v>31</v>
      </c>
      <c r="C2" s="503"/>
      <c r="D2" s="503"/>
      <c r="E2" s="503"/>
      <c r="F2" s="503"/>
      <c r="G2" s="503"/>
      <c r="H2" s="503"/>
      <c r="I2" s="503"/>
      <c r="J2" s="503"/>
      <c r="K2" s="503"/>
      <c r="L2" s="504"/>
      <c r="M2" s="506" t="s">
        <v>32</v>
      </c>
      <c r="N2" s="506"/>
      <c r="O2" s="506"/>
      <c r="P2" s="506"/>
      <c r="Q2" s="203"/>
      <c r="R2" s="492"/>
      <c r="S2" s="492"/>
      <c r="T2" s="492"/>
      <c r="U2" s="492"/>
      <c r="V2" s="493"/>
      <c r="W2" s="203"/>
      <c r="X2" s="203"/>
      <c r="Y2" s="203"/>
      <c r="Z2" s="203"/>
    </row>
    <row r="3" spans="1:26" ht="26.25" customHeight="1" x14ac:dyDescent="0.25">
      <c r="A3" s="499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505"/>
      <c r="M3" s="506" t="s">
        <v>33</v>
      </c>
      <c r="N3" s="506"/>
      <c r="O3" s="506"/>
      <c r="P3" s="506"/>
      <c r="Q3" s="204"/>
      <c r="R3" s="492"/>
      <c r="S3" s="492"/>
      <c r="T3" s="492"/>
      <c r="U3" s="492"/>
      <c r="V3" s="493"/>
      <c r="W3" s="204"/>
      <c r="X3" s="204"/>
      <c r="Y3" s="204"/>
      <c r="Z3" s="203"/>
    </row>
    <row r="4" spans="1:26" ht="26.2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492"/>
      <c r="S4" s="492"/>
      <c r="T4" s="492"/>
      <c r="U4" s="492"/>
      <c r="V4" s="493"/>
      <c r="W4" s="203"/>
      <c r="X4" s="203"/>
      <c r="Y4" s="203"/>
      <c r="Z4" s="203"/>
    </row>
    <row r="5" spans="1:26" s="63" customFormat="1" ht="26.25" customHeight="1" x14ac:dyDescent="0.25">
      <c r="A5" s="207" t="s">
        <v>34</v>
      </c>
      <c r="B5" s="486">
        <v>3</v>
      </c>
      <c r="C5" s="486"/>
      <c r="D5" s="208"/>
      <c r="E5" s="208"/>
      <c r="F5" s="208" t="s">
        <v>35</v>
      </c>
      <c r="G5" s="487" t="s">
        <v>65</v>
      </c>
      <c r="H5" s="487"/>
      <c r="I5" s="209"/>
      <c r="J5" s="208" t="s">
        <v>36</v>
      </c>
      <c r="K5" s="486">
        <v>39</v>
      </c>
      <c r="L5" s="486"/>
      <c r="M5" s="210"/>
      <c r="N5" s="210"/>
      <c r="O5" s="210"/>
      <c r="P5" s="210"/>
      <c r="Q5" s="210"/>
      <c r="R5" s="492"/>
      <c r="S5" s="492"/>
      <c r="T5" s="492"/>
      <c r="U5" s="492"/>
      <c r="V5" s="493"/>
      <c r="W5" s="210"/>
      <c r="X5" s="210"/>
      <c r="Y5" s="210"/>
      <c r="Z5" s="210"/>
    </row>
    <row r="6" spans="1:26" s="63" customFormat="1" ht="26.2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492"/>
      <c r="S6" s="492"/>
      <c r="T6" s="492"/>
      <c r="U6" s="492"/>
      <c r="V6" s="493"/>
      <c r="W6" s="210"/>
      <c r="X6" s="210"/>
      <c r="Y6" s="210"/>
      <c r="Z6" s="210"/>
    </row>
    <row r="7" spans="1:26" s="63" customFormat="1" ht="26.25" customHeight="1" x14ac:dyDescent="0.25">
      <c r="A7" s="207" t="s">
        <v>37</v>
      </c>
      <c r="B7" s="488" t="s">
        <v>2</v>
      </c>
      <c r="C7" s="488"/>
      <c r="D7" s="211"/>
      <c r="E7" s="211"/>
      <c r="F7" s="208" t="s">
        <v>38</v>
      </c>
      <c r="G7" s="487" t="s">
        <v>150</v>
      </c>
      <c r="H7" s="487"/>
      <c r="I7" s="212"/>
      <c r="J7" s="208" t="s">
        <v>39</v>
      </c>
      <c r="K7" s="210"/>
      <c r="L7" s="486" t="s">
        <v>146</v>
      </c>
      <c r="M7" s="486"/>
      <c r="N7" s="486"/>
      <c r="O7" s="486"/>
      <c r="P7" s="213"/>
      <c r="Q7" s="210"/>
      <c r="R7" s="492"/>
      <c r="S7" s="492"/>
      <c r="T7" s="492"/>
      <c r="U7" s="492"/>
      <c r="V7" s="493"/>
      <c r="W7" s="210"/>
      <c r="X7" s="210"/>
      <c r="Y7" s="210"/>
      <c r="Z7" s="210"/>
    </row>
    <row r="8" spans="1:26" s="63" customFormat="1" ht="26.2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492"/>
      <c r="S8" s="492"/>
      <c r="T8" s="492"/>
      <c r="U8" s="492"/>
      <c r="V8" s="493"/>
      <c r="W8" s="210"/>
      <c r="X8" s="210"/>
      <c r="Y8" s="210"/>
      <c r="Z8" s="210"/>
    </row>
    <row r="9" spans="1:26" s="63" customFormat="1" ht="26.25" customHeight="1" thickBot="1" x14ac:dyDescent="0.3">
      <c r="A9" s="214" t="s">
        <v>40</v>
      </c>
      <c r="B9" s="484" t="s">
        <v>8</v>
      </c>
      <c r="C9" s="485"/>
      <c r="D9" s="485"/>
      <c r="E9" s="485"/>
      <c r="F9" s="485"/>
      <c r="G9" s="489"/>
      <c r="H9" s="484" t="s">
        <v>51</v>
      </c>
      <c r="I9" s="485"/>
      <c r="J9" s="485"/>
      <c r="K9" s="485"/>
      <c r="L9" s="485"/>
      <c r="M9" s="489"/>
      <c r="N9" s="484" t="s">
        <v>50</v>
      </c>
      <c r="O9" s="485"/>
      <c r="P9" s="485"/>
      <c r="Q9" s="485"/>
      <c r="R9" s="485"/>
      <c r="S9" s="485"/>
      <c r="T9" s="215"/>
      <c r="U9" s="247"/>
      <c r="V9" s="390"/>
      <c r="W9" s="210"/>
      <c r="X9" s="210"/>
    </row>
    <row r="10" spans="1:26" ht="26.2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70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390"/>
      <c r="W10" s="203"/>
      <c r="X10" s="203"/>
    </row>
    <row r="11" spans="1:26" ht="26.25" customHeight="1" x14ac:dyDescent="0.25">
      <c r="A11" s="88" t="s">
        <v>42</v>
      </c>
      <c r="B11" s="222">
        <v>116.22307406080003</v>
      </c>
      <c r="C11" s="222">
        <v>116.73711971456001</v>
      </c>
      <c r="D11" s="222">
        <v>119.02783276160002</v>
      </c>
      <c r="E11" s="222">
        <v>32.095823193599998</v>
      </c>
      <c r="F11" s="222">
        <v>119.60199644799998</v>
      </c>
      <c r="G11" s="222">
        <v>119.69129483520003</v>
      </c>
      <c r="H11" s="223">
        <v>117.28051762175998</v>
      </c>
      <c r="I11" s="222">
        <v>118.23825972224003</v>
      </c>
      <c r="J11" s="222">
        <v>117.62911745536003</v>
      </c>
      <c r="K11" s="222">
        <v>29.352968816640008</v>
      </c>
      <c r="L11" s="224">
        <v>118.78187836416001</v>
      </c>
      <c r="M11" s="224">
        <v>119.10685228800003</v>
      </c>
      <c r="N11" s="271">
        <v>117.52622992384003</v>
      </c>
      <c r="O11" s="226">
        <v>118.49612189696002</v>
      </c>
      <c r="P11" s="224">
        <v>119.22655022336002</v>
      </c>
      <c r="Q11" s="224">
        <v>32.446049233920007</v>
      </c>
      <c r="R11" s="224">
        <v>118.59915343616005</v>
      </c>
      <c r="S11" s="225">
        <v>119.37360190080003</v>
      </c>
      <c r="T11" s="227">
        <f t="shared" ref="T11:T17" si="0">SUM(B11:S11)</f>
        <v>1869.4344418969602</v>
      </c>
      <c r="U11" s="203"/>
      <c r="V11" s="390"/>
      <c r="W11" s="203"/>
      <c r="X11" s="203"/>
    </row>
    <row r="12" spans="1:26" ht="26.25" customHeight="1" x14ac:dyDescent="0.25">
      <c r="A12" s="88" t="s">
        <v>43</v>
      </c>
      <c r="B12" s="222">
        <v>116.22307406080003</v>
      </c>
      <c r="C12" s="222">
        <v>116.73711971456001</v>
      </c>
      <c r="D12" s="222">
        <v>119.02783276160002</v>
      </c>
      <c r="E12" s="222">
        <v>32.095823193599998</v>
      </c>
      <c r="F12" s="222">
        <v>119.60199644799998</v>
      </c>
      <c r="G12" s="222">
        <v>119.69129483520003</v>
      </c>
      <c r="H12" s="223">
        <v>117.28051762175998</v>
      </c>
      <c r="I12" s="222">
        <v>118.23825972224003</v>
      </c>
      <c r="J12" s="222">
        <v>117.62911745536003</v>
      </c>
      <c r="K12" s="222">
        <v>29.352968816640008</v>
      </c>
      <c r="L12" s="224">
        <v>118.78187836416001</v>
      </c>
      <c r="M12" s="224">
        <v>119.10685228800003</v>
      </c>
      <c r="N12" s="271">
        <v>117.52622992384003</v>
      </c>
      <c r="O12" s="226">
        <v>118.49612189696002</v>
      </c>
      <c r="P12" s="224">
        <v>119.22655022336002</v>
      </c>
      <c r="Q12" s="224">
        <v>32.446049233920007</v>
      </c>
      <c r="R12" s="224">
        <v>118.59915343616005</v>
      </c>
      <c r="S12" s="225">
        <v>119.37360190080003</v>
      </c>
      <c r="T12" s="227">
        <f t="shared" si="0"/>
        <v>1869.4344418969602</v>
      </c>
      <c r="U12" s="203"/>
      <c r="V12" s="390"/>
      <c r="W12" s="203"/>
      <c r="X12" s="203"/>
    </row>
    <row r="13" spans="1:26" ht="26.25" customHeight="1" x14ac:dyDescent="0.25">
      <c r="A13" s="88" t="s">
        <v>44</v>
      </c>
      <c r="B13" s="222">
        <v>114.50853037568</v>
      </c>
      <c r="C13" s="222">
        <v>115.855232114176</v>
      </c>
      <c r="D13" s="222">
        <v>117.82182689535998</v>
      </c>
      <c r="E13" s="222">
        <v>31.735430722560011</v>
      </c>
      <c r="F13" s="222">
        <v>118.92272142079999</v>
      </c>
      <c r="G13" s="222">
        <v>119.10876206592002</v>
      </c>
      <c r="H13" s="223">
        <v>116.30315295129603</v>
      </c>
      <c r="I13" s="222">
        <v>117.47237611110397</v>
      </c>
      <c r="J13" s="222">
        <v>116.82899301785599</v>
      </c>
      <c r="K13" s="222">
        <v>29.062652473343995</v>
      </c>
      <c r="L13" s="224">
        <v>118.36372865433603</v>
      </c>
      <c r="M13" s="224">
        <v>118.6772590848</v>
      </c>
      <c r="N13" s="271">
        <v>116.87014803046402</v>
      </c>
      <c r="O13" s="226">
        <v>117.36923124121597</v>
      </c>
      <c r="P13" s="224">
        <v>117.96409991065597</v>
      </c>
      <c r="Q13" s="224">
        <v>32.260620306431996</v>
      </c>
      <c r="R13" s="224">
        <v>117.993298625536</v>
      </c>
      <c r="S13" s="225">
        <v>118.79231923967998</v>
      </c>
      <c r="T13" s="227">
        <f t="shared" si="0"/>
        <v>1855.9103832412156</v>
      </c>
      <c r="U13" s="203"/>
      <c r="V13" s="390"/>
      <c r="W13" s="203"/>
      <c r="X13" s="203"/>
    </row>
    <row r="14" spans="1:26" ht="26.25" customHeight="1" x14ac:dyDescent="0.25">
      <c r="A14" s="88" t="s">
        <v>45</v>
      </c>
      <c r="B14" s="222">
        <v>114.50853037568</v>
      </c>
      <c r="C14" s="222">
        <v>115.855232114176</v>
      </c>
      <c r="D14" s="222">
        <v>117.82182689535998</v>
      </c>
      <c r="E14" s="222">
        <v>31.735430722560011</v>
      </c>
      <c r="F14" s="222">
        <v>118.92272142079999</v>
      </c>
      <c r="G14" s="222">
        <v>119.10876206592002</v>
      </c>
      <c r="H14" s="223">
        <v>116.30315295129603</v>
      </c>
      <c r="I14" s="222">
        <v>117.47237611110397</v>
      </c>
      <c r="J14" s="222">
        <v>116.82899301785599</v>
      </c>
      <c r="K14" s="222">
        <v>29.062652473343995</v>
      </c>
      <c r="L14" s="224">
        <v>118.36372865433603</v>
      </c>
      <c r="M14" s="224">
        <v>118.6772590848</v>
      </c>
      <c r="N14" s="271">
        <v>116.87014803046402</v>
      </c>
      <c r="O14" s="226">
        <v>117.36923124121597</v>
      </c>
      <c r="P14" s="224">
        <v>117.96409991065597</v>
      </c>
      <c r="Q14" s="224">
        <v>32.260620306431996</v>
      </c>
      <c r="R14" s="224">
        <v>117.993298625536</v>
      </c>
      <c r="S14" s="225">
        <v>118.79231923967998</v>
      </c>
      <c r="T14" s="227">
        <f t="shared" si="0"/>
        <v>1855.9103832412156</v>
      </c>
      <c r="U14" s="203"/>
      <c r="V14" s="390"/>
      <c r="W14" s="203"/>
      <c r="X14" s="203"/>
    </row>
    <row r="15" spans="1:26" ht="26.25" customHeight="1" x14ac:dyDescent="0.25">
      <c r="A15" s="88" t="s">
        <v>46</v>
      </c>
      <c r="B15" s="222">
        <v>114.50853037568</v>
      </c>
      <c r="C15" s="222">
        <v>115.855232114176</v>
      </c>
      <c r="D15" s="222">
        <v>117.82182689535998</v>
      </c>
      <c r="E15" s="222">
        <v>31.735430722560011</v>
      </c>
      <c r="F15" s="222">
        <v>118.92272142079999</v>
      </c>
      <c r="G15" s="222">
        <v>119.10876206592002</v>
      </c>
      <c r="H15" s="223">
        <v>116.30315295129603</v>
      </c>
      <c r="I15" s="222">
        <v>117.47237611110397</v>
      </c>
      <c r="J15" s="222">
        <v>116.82899301785599</v>
      </c>
      <c r="K15" s="222">
        <v>29.062652473343995</v>
      </c>
      <c r="L15" s="224">
        <v>118.36372865433603</v>
      </c>
      <c r="M15" s="224">
        <v>118.6772590848</v>
      </c>
      <c r="N15" s="271">
        <v>116.87014803046402</v>
      </c>
      <c r="O15" s="226">
        <v>117.36923124121597</v>
      </c>
      <c r="P15" s="224">
        <v>117.96409991065597</v>
      </c>
      <c r="Q15" s="224">
        <v>32.260620306431996</v>
      </c>
      <c r="R15" s="224">
        <v>117.993298625536</v>
      </c>
      <c r="S15" s="225">
        <v>118.79231923967998</v>
      </c>
      <c r="T15" s="227">
        <f t="shared" si="0"/>
        <v>1855.9103832412156</v>
      </c>
      <c r="U15" s="203"/>
      <c r="V15" s="390"/>
      <c r="W15" s="203"/>
      <c r="X15" s="203"/>
    </row>
    <row r="16" spans="1:26" ht="26.25" customHeight="1" x14ac:dyDescent="0.25">
      <c r="A16" s="88" t="s">
        <v>47</v>
      </c>
      <c r="B16" s="222">
        <v>114.50853037568</v>
      </c>
      <c r="C16" s="222">
        <v>115.855232114176</v>
      </c>
      <c r="D16" s="222">
        <v>117.82182689535998</v>
      </c>
      <c r="E16" s="222">
        <v>31.735430722560011</v>
      </c>
      <c r="F16" s="222">
        <v>118.92272142079999</v>
      </c>
      <c r="G16" s="222">
        <v>119.10876206592002</v>
      </c>
      <c r="H16" s="223">
        <v>116.30315295129603</v>
      </c>
      <c r="I16" s="222">
        <v>117.47237611110397</v>
      </c>
      <c r="J16" s="222">
        <v>116.82899301785599</v>
      </c>
      <c r="K16" s="222">
        <v>29.062652473343995</v>
      </c>
      <c r="L16" s="224">
        <v>118.36372865433603</v>
      </c>
      <c r="M16" s="224">
        <v>118.6772590848</v>
      </c>
      <c r="N16" s="271">
        <v>116.87014803046402</v>
      </c>
      <c r="O16" s="226">
        <v>117.36923124121597</v>
      </c>
      <c r="P16" s="224">
        <v>117.96409991065597</v>
      </c>
      <c r="Q16" s="224">
        <v>32.260620306431996</v>
      </c>
      <c r="R16" s="224">
        <v>117.993298625536</v>
      </c>
      <c r="S16" s="225">
        <v>118.79231923967998</v>
      </c>
      <c r="T16" s="227">
        <f t="shared" si="0"/>
        <v>1855.9103832412156</v>
      </c>
      <c r="U16" s="203"/>
      <c r="V16" s="390"/>
      <c r="W16" s="203"/>
      <c r="X16" s="203"/>
    </row>
    <row r="17" spans="1:47" ht="26.25" customHeight="1" thickBot="1" x14ac:dyDescent="0.3">
      <c r="A17" s="228" t="s">
        <v>48</v>
      </c>
      <c r="B17" s="229">
        <v>114.50853037568</v>
      </c>
      <c r="C17" s="229">
        <v>115.855232114176</v>
      </c>
      <c r="D17" s="229">
        <v>117.82182689535998</v>
      </c>
      <c r="E17" s="229">
        <v>31.735430722560011</v>
      </c>
      <c r="F17" s="229">
        <v>118.92272142079999</v>
      </c>
      <c r="G17" s="229">
        <v>119.10876206592002</v>
      </c>
      <c r="H17" s="275">
        <v>116.30315295129603</v>
      </c>
      <c r="I17" s="324">
        <v>117.47237611110397</v>
      </c>
      <c r="J17" s="324">
        <v>116.82899301785599</v>
      </c>
      <c r="K17" s="324">
        <v>29.062652473343995</v>
      </c>
      <c r="L17" s="231">
        <v>118.36372865433603</v>
      </c>
      <c r="M17" s="231">
        <v>118.6772590848</v>
      </c>
      <c r="N17" s="272">
        <v>116.87014803046402</v>
      </c>
      <c r="O17" s="233">
        <v>117.36923124121597</v>
      </c>
      <c r="P17" s="231">
        <v>117.96409991065597</v>
      </c>
      <c r="Q17" s="231">
        <v>32.260620306431996</v>
      </c>
      <c r="R17" s="231">
        <v>117.993298625536</v>
      </c>
      <c r="S17" s="232">
        <v>118.79231923967998</v>
      </c>
      <c r="T17" s="234">
        <f t="shared" si="0"/>
        <v>1855.9103832412156</v>
      </c>
      <c r="U17" s="203"/>
      <c r="V17" s="390"/>
      <c r="W17" s="203"/>
      <c r="X17" s="203"/>
    </row>
    <row r="18" spans="1:47" ht="26.25" customHeight="1" thickBot="1" x14ac:dyDescent="0.3">
      <c r="A18" s="235" t="s">
        <v>10</v>
      </c>
      <c r="B18" s="236">
        <f t="shared" ref="B18:T18" si="1">SUM(B11:B17)</f>
        <v>804.98880000000008</v>
      </c>
      <c r="C18" s="236">
        <f t="shared" si="1"/>
        <v>812.75040000000013</v>
      </c>
      <c r="D18" s="236">
        <f t="shared" si="1"/>
        <v>827.16480000000001</v>
      </c>
      <c r="E18" s="236">
        <f t="shared" si="1"/>
        <v>222.86880000000005</v>
      </c>
      <c r="F18" s="236">
        <f t="shared" si="1"/>
        <v>833.81759999999997</v>
      </c>
      <c r="G18" s="236">
        <f t="shared" si="1"/>
        <v>834.92640000000017</v>
      </c>
      <c r="H18" s="273">
        <f t="shared" si="1"/>
        <v>816.07680000000016</v>
      </c>
      <c r="I18" s="238">
        <f t="shared" si="1"/>
        <v>823.83839999999987</v>
      </c>
      <c r="J18" s="238">
        <f t="shared" si="1"/>
        <v>819.40319999999997</v>
      </c>
      <c r="K18" s="238">
        <f t="shared" si="1"/>
        <v>204.01920000000001</v>
      </c>
      <c r="L18" s="238">
        <f t="shared" si="1"/>
        <v>829.38240000000008</v>
      </c>
      <c r="M18" s="238">
        <f t="shared" si="1"/>
        <v>831.59999999999991</v>
      </c>
      <c r="N18" s="273">
        <f t="shared" si="1"/>
        <v>819.40320000000031</v>
      </c>
      <c r="O18" s="238">
        <f t="shared" si="1"/>
        <v>823.83839999999987</v>
      </c>
      <c r="P18" s="238">
        <f t="shared" si="1"/>
        <v>828.27359999999987</v>
      </c>
      <c r="Q18" s="238">
        <f t="shared" si="1"/>
        <v>226.19520000000003</v>
      </c>
      <c r="R18" s="238">
        <f t="shared" si="1"/>
        <v>827.16480000000013</v>
      </c>
      <c r="S18" s="333">
        <f t="shared" si="1"/>
        <v>832.70879999999988</v>
      </c>
      <c r="T18" s="239">
        <f t="shared" si="1"/>
        <v>13018.420799999996</v>
      </c>
      <c r="U18" s="203"/>
      <c r="V18" s="390"/>
      <c r="W18" s="203"/>
      <c r="X18" s="203"/>
    </row>
    <row r="19" spans="1:47" s="243" customFormat="1" ht="26.25" customHeight="1" x14ac:dyDescent="0.25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2"/>
      <c r="U19" s="242"/>
      <c r="V19" s="391"/>
      <c r="W19" s="242"/>
      <c r="X19" s="242"/>
      <c r="Y19" s="242"/>
      <c r="Z19" s="242"/>
    </row>
    <row r="20" spans="1:47" s="243" customFormat="1" ht="26.25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391"/>
      <c r="W20" s="242"/>
      <c r="X20" s="242"/>
      <c r="Y20" s="242"/>
      <c r="Z20" s="242"/>
    </row>
    <row r="21" spans="1:47" s="243" customFormat="1" ht="26.25" customHeight="1" thickBot="1" x14ac:dyDescent="0.3">
      <c r="A21" s="316" t="s">
        <v>49</v>
      </c>
      <c r="B21" s="484" t="s">
        <v>8</v>
      </c>
      <c r="C21" s="485"/>
      <c r="D21" s="485"/>
      <c r="E21" s="485"/>
      <c r="F21" s="485"/>
      <c r="G21" s="489"/>
      <c r="H21" s="484" t="s">
        <v>51</v>
      </c>
      <c r="I21" s="485"/>
      <c r="J21" s="485"/>
      <c r="K21" s="485"/>
      <c r="L21" s="485"/>
      <c r="M21" s="489"/>
      <c r="N21" s="485" t="s">
        <v>50</v>
      </c>
      <c r="O21" s="485"/>
      <c r="P21" s="485"/>
      <c r="Q21" s="485"/>
      <c r="R21" s="485"/>
      <c r="S21" s="489"/>
      <c r="T21" s="246"/>
      <c r="U21" s="242"/>
      <c r="V21" s="391"/>
      <c r="W21" s="242"/>
      <c r="X21" s="242"/>
      <c r="Y21" s="242"/>
      <c r="Z21" s="242"/>
    </row>
    <row r="22" spans="1:47" s="243" customFormat="1" ht="26.25" customHeight="1" x14ac:dyDescent="0.25">
      <c r="A22" s="317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18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60" t="s">
        <v>10</v>
      </c>
      <c r="U22" s="242"/>
      <c r="V22" s="391"/>
      <c r="W22" s="242"/>
      <c r="X22" s="242"/>
      <c r="Y22" s="242"/>
      <c r="Z22" s="242"/>
    </row>
    <row r="23" spans="1:47" s="243" customFormat="1" ht="26.25" customHeight="1" x14ac:dyDescent="0.25">
      <c r="A23" s="88" t="s">
        <v>42</v>
      </c>
      <c r="B23" s="223">
        <v>8.4</v>
      </c>
      <c r="C23" s="254">
        <v>8.6</v>
      </c>
      <c r="D23" s="263">
        <v>8.6</v>
      </c>
      <c r="E23" s="263">
        <v>2.2000000000000002</v>
      </c>
      <c r="F23" s="263">
        <v>8.6</v>
      </c>
      <c r="G23" s="319">
        <v>8.6</v>
      </c>
      <c r="H23" s="277">
        <v>8.3000000000000007</v>
      </c>
      <c r="I23" s="263">
        <v>8.3000000000000007</v>
      </c>
      <c r="J23" s="263">
        <v>8.1999999999999993</v>
      </c>
      <c r="K23" s="263">
        <v>2.1</v>
      </c>
      <c r="L23" s="263">
        <v>8.6</v>
      </c>
      <c r="M23" s="319">
        <v>8.5</v>
      </c>
      <c r="N23" s="277">
        <v>8.5</v>
      </c>
      <c r="O23" s="263">
        <v>8.5</v>
      </c>
      <c r="P23" s="263">
        <v>8.6</v>
      </c>
      <c r="Q23" s="263">
        <v>2.2000000000000002</v>
      </c>
      <c r="R23" s="263">
        <v>8.4</v>
      </c>
      <c r="S23" s="319">
        <v>8.3000000000000007</v>
      </c>
      <c r="T23" s="262">
        <f t="shared" ref="T23:T30" si="2">SUM(B23:S23)</f>
        <v>133.5</v>
      </c>
      <c r="U23" s="242"/>
      <c r="V23" s="391"/>
      <c r="W23" s="242"/>
      <c r="X23" s="242"/>
      <c r="Y23" s="242"/>
      <c r="Z23" s="242"/>
    </row>
    <row r="24" spans="1:47" ht="26.25" customHeight="1" x14ac:dyDescent="0.25">
      <c r="A24" s="88" t="s">
        <v>43</v>
      </c>
      <c r="B24" s="271">
        <v>8.4</v>
      </c>
      <c r="C24" s="224">
        <v>8.6</v>
      </c>
      <c r="D24" s="224">
        <v>8.6</v>
      </c>
      <c r="E24" s="224">
        <v>2.2000000000000002</v>
      </c>
      <c r="F24" s="224">
        <v>8.6</v>
      </c>
      <c r="G24" s="225">
        <v>8.6</v>
      </c>
      <c r="H24" s="271">
        <v>8.3000000000000007</v>
      </c>
      <c r="I24" s="224">
        <v>8.3000000000000007</v>
      </c>
      <c r="J24" s="224">
        <v>8.1999999999999993</v>
      </c>
      <c r="K24" s="224">
        <v>2.1</v>
      </c>
      <c r="L24" s="224">
        <v>8.6</v>
      </c>
      <c r="M24" s="225">
        <v>8.5</v>
      </c>
      <c r="N24" s="271">
        <v>8.5</v>
      </c>
      <c r="O24" s="224">
        <v>8.5</v>
      </c>
      <c r="P24" s="224">
        <v>8.6</v>
      </c>
      <c r="Q24" s="224">
        <v>2.2000000000000002</v>
      </c>
      <c r="R24" s="224">
        <v>8.4</v>
      </c>
      <c r="S24" s="225">
        <v>8.3000000000000007</v>
      </c>
      <c r="T24" s="262">
        <f t="shared" si="2"/>
        <v>133.5</v>
      </c>
      <c r="U24" s="242"/>
      <c r="V24" s="391"/>
      <c r="W24" s="242"/>
      <c r="X24" s="242"/>
      <c r="Y24" s="242"/>
      <c r="Z24" s="203"/>
    </row>
    <row r="25" spans="1:47" ht="26.25" customHeight="1" x14ac:dyDescent="0.25">
      <c r="A25" s="88" t="s">
        <v>44</v>
      </c>
      <c r="B25" s="271">
        <v>8.4</v>
      </c>
      <c r="C25" s="224">
        <v>8.5</v>
      </c>
      <c r="D25" s="224">
        <v>8.4</v>
      </c>
      <c r="E25" s="224">
        <v>2.2000000000000002</v>
      </c>
      <c r="F25" s="224">
        <v>8.4</v>
      </c>
      <c r="G25" s="225">
        <v>8.5</v>
      </c>
      <c r="H25" s="271">
        <v>8.1</v>
      </c>
      <c r="I25" s="224">
        <v>8.3000000000000007</v>
      </c>
      <c r="J25" s="224">
        <v>8.1999999999999993</v>
      </c>
      <c r="K25" s="224">
        <v>2</v>
      </c>
      <c r="L25" s="224">
        <v>8.6</v>
      </c>
      <c r="M25" s="225">
        <v>8.4</v>
      </c>
      <c r="N25" s="271">
        <v>8.4</v>
      </c>
      <c r="O25" s="224">
        <v>8.5</v>
      </c>
      <c r="P25" s="224">
        <v>8.6</v>
      </c>
      <c r="Q25" s="224">
        <v>2.2000000000000002</v>
      </c>
      <c r="R25" s="224">
        <v>8.3000000000000007</v>
      </c>
      <c r="S25" s="225">
        <v>8.1</v>
      </c>
      <c r="T25" s="262">
        <f t="shared" si="2"/>
        <v>132.1</v>
      </c>
      <c r="U25" s="248"/>
      <c r="V25" s="392"/>
      <c r="W25" s="248"/>
      <c r="X25" s="269"/>
      <c r="Y25" s="269"/>
      <c r="Z25" s="26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6.25" customHeight="1" x14ac:dyDescent="0.25">
      <c r="A26" s="88" t="s">
        <v>45</v>
      </c>
      <c r="B26" s="223">
        <v>8.4</v>
      </c>
      <c r="C26" s="254">
        <v>8.5</v>
      </c>
      <c r="D26" s="224">
        <v>8.4</v>
      </c>
      <c r="E26" s="224">
        <v>2.2000000000000002</v>
      </c>
      <c r="F26" s="224">
        <v>8.4</v>
      </c>
      <c r="G26" s="225">
        <v>8.5</v>
      </c>
      <c r="H26" s="271">
        <v>8.1</v>
      </c>
      <c r="I26" s="224">
        <v>8.3000000000000007</v>
      </c>
      <c r="J26" s="224">
        <v>8.1999999999999993</v>
      </c>
      <c r="K26" s="224">
        <v>2.1</v>
      </c>
      <c r="L26" s="224">
        <v>8.6</v>
      </c>
      <c r="M26" s="225">
        <v>8.4</v>
      </c>
      <c r="N26" s="271">
        <v>8.4</v>
      </c>
      <c r="O26" s="224">
        <v>8.5</v>
      </c>
      <c r="P26" s="224">
        <v>8.6</v>
      </c>
      <c r="Q26" s="224">
        <v>2.2000000000000002</v>
      </c>
      <c r="R26" s="224">
        <v>8.3000000000000007</v>
      </c>
      <c r="S26" s="225">
        <v>8.1999999999999993</v>
      </c>
      <c r="T26" s="262">
        <f t="shared" si="2"/>
        <v>132.29999999999998</v>
      </c>
      <c r="U26" s="248"/>
      <c r="V26" s="392"/>
      <c r="W26" s="248"/>
      <c r="X26" s="203"/>
      <c r="Y26" s="203"/>
      <c r="Z26" s="203"/>
    </row>
    <row r="27" spans="1:47" ht="26.25" customHeight="1" x14ac:dyDescent="0.25">
      <c r="A27" s="88" t="s">
        <v>46</v>
      </c>
      <c r="B27" s="271">
        <v>8.4</v>
      </c>
      <c r="C27" s="224">
        <v>8.5</v>
      </c>
      <c r="D27" s="224">
        <v>8.4</v>
      </c>
      <c r="E27" s="224">
        <v>2.2999999999999998</v>
      </c>
      <c r="F27" s="224">
        <v>8.4</v>
      </c>
      <c r="G27" s="225">
        <v>8.5</v>
      </c>
      <c r="H27" s="271">
        <v>8.1999999999999993</v>
      </c>
      <c r="I27" s="224">
        <v>8.3000000000000007</v>
      </c>
      <c r="J27" s="224">
        <v>8.1999999999999993</v>
      </c>
      <c r="K27" s="224">
        <v>2.1</v>
      </c>
      <c r="L27" s="224">
        <v>8.6</v>
      </c>
      <c r="M27" s="225">
        <v>8.4</v>
      </c>
      <c r="N27" s="271">
        <v>8.4</v>
      </c>
      <c r="O27" s="224">
        <v>8.6</v>
      </c>
      <c r="P27" s="224">
        <v>8.6</v>
      </c>
      <c r="Q27" s="224">
        <v>2.2999999999999998</v>
      </c>
      <c r="R27" s="224">
        <v>8.3000000000000007</v>
      </c>
      <c r="S27" s="225">
        <v>8.1999999999999993</v>
      </c>
      <c r="T27" s="262">
        <f t="shared" si="2"/>
        <v>132.69999999999999</v>
      </c>
      <c r="U27" s="248"/>
      <c r="V27" s="392"/>
      <c r="W27" s="248"/>
      <c r="X27" s="203"/>
      <c r="Y27" s="203"/>
      <c r="Z27" s="203"/>
    </row>
    <row r="28" spans="1:47" ht="26.25" customHeight="1" x14ac:dyDescent="0.25">
      <c r="A28" s="88" t="s">
        <v>47</v>
      </c>
      <c r="B28" s="271">
        <v>8.4</v>
      </c>
      <c r="C28" s="224">
        <v>8.5</v>
      </c>
      <c r="D28" s="224">
        <v>8.4</v>
      </c>
      <c r="E28" s="224">
        <v>2.2999999999999998</v>
      </c>
      <c r="F28" s="224">
        <v>8.4</v>
      </c>
      <c r="G28" s="225">
        <v>8.5</v>
      </c>
      <c r="H28" s="271">
        <v>8.1999999999999993</v>
      </c>
      <c r="I28" s="224">
        <v>8.3000000000000007</v>
      </c>
      <c r="J28" s="224">
        <v>8.1999999999999993</v>
      </c>
      <c r="K28" s="224">
        <v>2.1</v>
      </c>
      <c r="L28" s="224">
        <v>8.6</v>
      </c>
      <c r="M28" s="225">
        <v>8.5</v>
      </c>
      <c r="N28" s="271">
        <v>8.4</v>
      </c>
      <c r="O28" s="224">
        <v>8.6</v>
      </c>
      <c r="P28" s="224">
        <v>8.6</v>
      </c>
      <c r="Q28" s="224">
        <v>2.2999999999999998</v>
      </c>
      <c r="R28" s="224">
        <v>8.4</v>
      </c>
      <c r="S28" s="225">
        <v>8.1999999999999993</v>
      </c>
      <c r="T28" s="262">
        <f t="shared" si="2"/>
        <v>132.89999999999998</v>
      </c>
      <c r="U28" s="248"/>
      <c r="V28" s="392"/>
      <c r="W28" s="248"/>
      <c r="X28" s="203"/>
      <c r="Y28" s="203"/>
      <c r="Z28" s="203"/>
    </row>
    <row r="29" spans="1:47" ht="26.25" customHeight="1" thickBot="1" x14ac:dyDescent="0.3">
      <c r="A29" s="228" t="s">
        <v>48</v>
      </c>
      <c r="B29" s="277">
        <v>8.4</v>
      </c>
      <c r="C29" s="263">
        <v>8.6</v>
      </c>
      <c r="D29" s="263">
        <v>8.5</v>
      </c>
      <c r="E29" s="263">
        <v>2.2999999999999998</v>
      </c>
      <c r="F29" s="263">
        <v>8.5</v>
      </c>
      <c r="G29" s="319">
        <v>8.5</v>
      </c>
      <c r="H29" s="277">
        <v>8.1999999999999993</v>
      </c>
      <c r="I29" s="263">
        <v>8.4</v>
      </c>
      <c r="J29" s="263">
        <v>8.3000000000000007</v>
      </c>
      <c r="K29" s="263">
        <v>2.1</v>
      </c>
      <c r="L29" s="263">
        <v>8.6</v>
      </c>
      <c r="M29" s="319">
        <v>8.5</v>
      </c>
      <c r="N29" s="277">
        <v>8.4</v>
      </c>
      <c r="O29" s="263">
        <v>8.6</v>
      </c>
      <c r="P29" s="263">
        <v>8.6999999999999993</v>
      </c>
      <c r="Q29" s="263">
        <v>2.2999999999999998</v>
      </c>
      <c r="R29" s="263">
        <v>8.4</v>
      </c>
      <c r="S29" s="319">
        <v>8.1999999999999993</v>
      </c>
      <c r="T29" s="265">
        <f t="shared" si="2"/>
        <v>133.5</v>
      </c>
      <c r="U29" s="248"/>
      <c r="V29" s="392"/>
      <c r="W29" s="248"/>
      <c r="X29" s="203"/>
      <c r="Y29" s="203"/>
      <c r="Z29" s="203"/>
    </row>
    <row r="30" spans="1:47" ht="26.25" customHeight="1" thickBot="1" x14ac:dyDescent="0.3">
      <c r="A30" s="235" t="s">
        <v>10</v>
      </c>
      <c r="B30" s="237">
        <f>SUM(B23:B29)</f>
        <v>58.8</v>
      </c>
      <c r="C30" s="268">
        <f t="shared" ref="C30:S30" si="3">SUM(C23:C29)</f>
        <v>59.800000000000004</v>
      </c>
      <c r="D30" s="268">
        <f t="shared" si="3"/>
        <v>59.3</v>
      </c>
      <c r="E30" s="268">
        <f t="shared" si="3"/>
        <v>15.700000000000003</v>
      </c>
      <c r="F30" s="268">
        <f t="shared" si="3"/>
        <v>59.3</v>
      </c>
      <c r="G30" s="320">
        <f t="shared" si="3"/>
        <v>59.7</v>
      </c>
      <c r="H30" s="237">
        <f t="shared" si="3"/>
        <v>57.400000000000006</v>
      </c>
      <c r="I30" s="268">
        <f t="shared" si="3"/>
        <v>58.199999999999996</v>
      </c>
      <c r="J30" s="268">
        <f t="shared" si="3"/>
        <v>57.5</v>
      </c>
      <c r="K30" s="268">
        <f t="shared" si="3"/>
        <v>14.6</v>
      </c>
      <c r="L30" s="268">
        <f t="shared" si="3"/>
        <v>60.2</v>
      </c>
      <c r="M30" s="320">
        <f t="shared" si="3"/>
        <v>59.199999999999996</v>
      </c>
      <c r="N30" s="237">
        <f t="shared" si="3"/>
        <v>58.999999999999993</v>
      </c>
      <c r="O30" s="268">
        <f t="shared" si="3"/>
        <v>59.800000000000004</v>
      </c>
      <c r="P30" s="268">
        <f t="shared" si="3"/>
        <v>60.3</v>
      </c>
      <c r="Q30" s="268">
        <f t="shared" si="3"/>
        <v>15.700000000000003</v>
      </c>
      <c r="R30" s="268">
        <f t="shared" si="3"/>
        <v>58.5</v>
      </c>
      <c r="S30" s="320">
        <f t="shared" si="3"/>
        <v>57.500000000000014</v>
      </c>
      <c r="T30" s="267">
        <f t="shared" si="2"/>
        <v>930.5</v>
      </c>
      <c r="U30" s="248"/>
      <c r="V30" s="392"/>
      <c r="W30" s="248"/>
      <c r="X30" s="203"/>
      <c r="Y30" s="203"/>
      <c r="Z30" s="203"/>
    </row>
    <row r="31" spans="1:47" ht="27.75" customHeight="1" x14ac:dyDescent="0.25">
      <c r="A31" s="240"/>
      <c r="B31" s="241">
        <v>60</v>
      </c>
      <c r="C31" s="241">
        <v>61</v>
      </c>
      <c r="D31" s="241">
        <v>61</v>
      </c>
      <c r="E31" s="241">
        <v>16</v>
      </c>
      <c r="F31" s="241">
        <v>61</v>
      </c>
      <c r="G31" s="241">
        <v>62</v>
      </c>
      <c r="H31" s="241">
        <v>59</v>
      </c>
      <c r="I31" s="241">
        <v>60</v>
      </c>
      <c r="J31" s="241">
        <v>60</v>
      </c>
      <c r="K31" s="241">
        <v>15</v>
      </c>
      <c r="L31" s="241">
        <v>63</v>
      </c>
      <c r="M31" s="241">
        <v>62</v>
      </c>
      <c r="N31" s="241">
        <v>60</v>
      </c>
      <c r="O31" s="241">
        <v>61</v>
      </c>
      <c r="P31" s="241">
        <v>62</v>
      </c>
      <c r="Q31" s="241">
        <v>16</v>
      </c>
      <c r="R31" s="241">
        <v>61</v>
      </c>
      <c r="S31" s="241">
        <v>60</v>
      </c>
      <c r="T31" s="242"/>
      <c r="U31" s="258"/>
      <c r="V31" s="393"/>
      <c r="W31" s="315"/>
      <c r="X31" s="203"/>
      <c r="Y31" s="203"/>
      <c r="Z31" s="203"/>
    </row>
    <row r="32" spans="1:47" ht="26.25" customHeight="1" thickBot="1" x14ac:dyDescent="0.3">
      <c r="A32" s="244"/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451"/>
      <c r="M32" s="451"/>
      <c r="N32" s="451"/>
      <c r="O32" s="451"/>
      <c r="P32" s="451"/>
      <c r="Q32" s="203"/>
      <c r="R32" s="451"/>
      <c r="S32" s="241"/>
      <c r="T32" s="241"/>
      <c r="U32" s="209"/>
      <c r="V32" s="393"/>
      <c r="W32" s="315"/>
      <c r="X32" s="203"/>
      <c r="Y32" s="203"/>
      <c r="Z32" s="203"/>
    </row>
    <row r="33" spans="1:26" ht="26.25" customHeight="1" thickBot="1" x14ac:dyDescent="0.3">
      <c r="A33" s="214" t="s">
        <v>63</v>
      </c>
      <c r="B33" s="484" t="s">
        <v>25</v>
      </c>
      <c r="C33" s="485"/>
      <c r="D33" s="485"/>
      <c r="E33" s="485"/>
      <c r="F33" s="485"/>
      <c r="G33" s="485"/>
      <c r="H33" s="246"/>
      <c r="I33" s="247"/>
      <c r="J33" s="484" t="s">
        <v>78</v>
      </c>
      <c r="K33" s="485"/>
      <c r="L33" s="485"/>
      <c r="M33" s="485"/>
      <c r="N33" s="485"/>
      <c r="O33" s="485"/>
      <c r="P33" s="246"/>
      <c r="Q33" s="494"/>
      <c r="R33" s="495"/>
      <c r="S33" s="495"/>
      <c r="T33" s="495"/>
      <c r="U33" s="495"/>
      <c r="V33" s="496"/>
      <c r="W33" s="203"/>
      <c r="X33" s="203"/>
      <c r="Y33" s="203"/>
      <c r="Z33" s="203"/>
    </row>
    <row r="34" spans="1:26" ht="26.25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6">
        <v>1</v>
      </c>
      <c r="K34" s="259">
        <v>2</v>
      </c>
      <c r="L34" s="259">
        <v>3</v>
      </c>
      <c r="M34" s="259">
        <v>4</v>
      </c>
      <c r="N34" s="259">
        <v>5</v>
      </c>
      <c r="O34" s="259">
        <v>6</v>
      </c>
      <c r="P34" s="260" t="s">
        <v>10</v>
      </c>
      <c r="Q34" s="494"/>
      <c r="R34" s="495"/>
      <c r="S34" s="495"/>
      <c r="T34" s="495"/>
      <c r="U34" s="495"/>
      <c r="V34" s="496"/>
      <c r="W34" s="203"/>
      <c r="X34" s="203"/>
      <c r="Y34" s="203"/>
      <c r="Z34" s="203"/>
    </row>
    <row r="35" spans="1:26" ht="26.25" customHeight="1" x14ac:dyDescent="0.25">
      <c r="A35" s="88" t="s">
        <v>42</v>
      </c>
      <c r="B35" s="223">
        <v>100.4212</v>
      </c>
      <c r="C35" s="254">
        <v>93.967799999999997</v>
      </c>
      <c r="D35" s="254">
        <v>98.847200000000015</v>
      </c>
      <c r="E35" s="254">
        <v>24.869199999999999</v>
      </c>
      <c r="F35" s="254">
        <v>99.162000000000006</v>
      </c>
      <c r="G35" s="255">
        <v>98.217600000000019</v>
      </c>
      <c r="H35" s="227">
        <f t="shared" ref="H35:H42" si="4">SUM(B35:G35)</f>
        <v>515.48500000000013</v>
      </c>
      <c r="I35" s="208"/>
      <c r="J35" s="223">
        <v>6.4</v>
      </c>
      <c r="K35" s="261">
        <v>6.3</v>
      </c>
      <c r="L35" s="261">
        <v>6.4</v>
      </c>
      <c r="M35" s="261">
        <v>1.8</v>
      </c>
      <c r="N35" s="261">
        <v>6.5</v>
      </c>
      <c r="O35" s="261">
        <v>6.3</v>
      </c>
      <c r="P35" s="262">
        <f t="shared" ref="P35:P42" si="5">SUM(J35:O35)</f>
        <v>33.700000000000003</v>
      </c>
      <c r="Q35" s="494"/>
      <c r="R35" s="495"/>
      <c r="S35" s="495"/>
      <c r="T35" s="495"/>
      <c r="U35" s="495"/>
      <c r="V35" s="496"/>
      <c r="W35" s="203"/>
      <c r="X35" s="203"/>
      <c r="Y35" s="203"/>
      <c r="Z35" s="203"/>
    </row>
    <row r="36" spans="1:26" ht="26.25" customHeight="1" x14ac:dyDescent="0.25">
      <c r="A36" s="88" t="s">
        <v>43</v>
      </c>
      <c r="B36" s="223">
        <v>100.4212</v>
      </c>
      <c r="C36" s="254">
        <v>93.967799999999997</v>
      </c>
      <c r="D36" s="254">
        <v>98.847200000000015</v>
      </c>
      <c r="E36" s="254">
        <v>24.869199999999999</v>
      </c>
      <c r="F36" s="254">
        <v>99.162000000000006</v>
      </c>
      <c r="G36" s="255">
        <v>98.217600000000019</v>
      </c>
      <c r="H36" s="227">
        <f t="shared" si="4"/>
        <v>515.48500000000013</v>
      </c>
      <c r="I36" s="212"/>
      <c r="J36" s="223">
        <v>6.4</v>
      </c>
      <c r="K36" s="261">
        <v>6.3</v>
      </c>
      <c r="L36" s="261">
        <v>6.4</v>
      </c>
      <c r="M36" s="261">
        <v>1.8</v>
      </c>
      <c r="N36" s="261">
        <v>6.5</v>
      </c>
      <c r="O36" s="261">
        <v>6.3</v>
      </c>
      <c r="P36" s="262">
        <f t="shared" si="5"/>
        <v>33.700000000000003</v>
      </c>
      <c r="Q36" s="494"/>
      <c r="R36" s="495"/>
      <c r="S36" s="495"/>
      <c r="T36" s="495"/>
      <c r="U36" s="495"/>
      <c r="V36" s="496"/>
      <c r="W36" s="203"/>
      <c r="X36" s="203"/>
      <c r="Y36" s="203"/>
      <c r="Z36" s="203"/>
    </row>
    <row r="37" spans="1:26" ht="26.25" customHeight="1" x14ac:dyDescent="0.25">
      <c r="A37" s="88" t="s">
        <v>44</v>
      </c>
      <c r="B37" s="223"/>
      <c r="C37" s="254"/>
      <c r="D37" s="254"/>
      <c r="E37" s="254"/>
      <c r="F37" s="254"/>
      <c r="G37" s="255"/>
      <c r="H37" s="227">
        <f t="shared" si="4"/>
        <v>0</v>
      </c>
      <c r="I37" s="212"/>
      <c r="J37" s="223">
        <v>6.3</v>
      </c>
      <c r="K37" s="261">
        <v>6.2</v>
      </c>
      <c r="L37" s="261">
        <v>6.4</v>
      </c>
      <c r="M37" s="261">
        <v>1.7</v>
      </c>
      <c r="N37" s="261">
        <v>6.5</v>
      </c>
      <c r="O37" s="261">
        <v>6.3</v>
      </c>
      <c r="P37" s="262">
        <f t="shared" si="5"/>
        <v>33.4</v>
      </c>
      <c r="Q37" s="494"/>
      <c r="R37" s="495"/>
      <c r="S37" s="495"/>
      <c r="T37" s="495"/>
      <c r="U37" s="495"/>
      <c r="V37" s="496"/>
      <c r="W37" s="203"/>
      <c r="X37" s="203"/>
      <c r="Y37" s="203"/>
      <c r="Z37" s="203"/>
    </row>
    <row r="38" spans="1:26" s="203" customFormat="1" ht="26.25" customHeight="1" x14ac:dyDescent="0.25">
      <c r="A38" s="88" t="s">
        <v>45</v>
      </c>
      <c r="B38" s="223"/>
      <c r="C38" s="254"/>
      <c r="D38" s="254"/>
      <c r="E38" s="254"/>
      <c r="F38" s="254"/>
      <c r="G38" s="255"/>
      <c r="H38" s="227">
        <f t="shared" si="4"/>
        <v>0</v>
      </c>
      <c r="I38" s="212"/>
      <c r="J38" s="223">
        <v>6.3</v>
      </c>
      <c r="K38" s="261">
        <v>6.2</v>
      </c>
      <c r="L38" s="261">
        <v>6.4</v>
      </c>
      <c r="M38" s="261">
        <v>1.7</v>
      </c>
      <c r="N38" s="261">
        <v>6.5</v>
      </c>
      <c r="O38" s="261">
        <v>6.3</v>
      </c>
      <c r="P38" s="262">
        <f t="shared" si="5"/>
        <v>33.4</v>
      </c>
      <c r="Q38" s="494"/>
      <c r="R38" s="495"/>
      <c r="S38" s="495"/>
      <c r="T38" s="495"/>
      <c r="U38" s="495"/>
      <c r="V38" s="496"/>
    </row>
    <row r="39" spans="1:26" s="203" customFormat="1" ht="26.25" customHeight="1" x14ac:dyDescent="0.25">
      <c r="A39" s="88" t="s">
        <v>46</v>
      </c>
      <c r="B39" s="223"/>
      <c r="C39" s="254"/>
      <c r="D39" s="254"/>
      <c r="E39" s="254"/>
      <c r="F39" s="254"/>
      <c r="G39" s="255"/>
      <c r="H39" s="227">
        <f t="shared" si="4"/>
        <v>0</v>
      </c>
      <c r="I39" s="212"/>
      <c r="J39" s="223">
        <v>6.4</v>
      </c>
      <c r="K39" s="261">
        <v>6.3</v>
      </c>
      <c r="L39" s="261">
        <v>6.4</v>
      </c>
      <c r="M39" s="261">
        <v>1.7</v>
      </c>
      <c r="N39" s="261">
        <v>6.6</v>
      </c>
      <c r="O39" s="261">
        <v>6.3</v>
      </c>
      <c r="P39" s="262">
        <f t="shared" si="5"/>
        <v>33.699999999999996</v>
      </c>
      <c r="Q39" s="494"/>
      <c r="R39" s="495"/>
      <c r="S39" s="495"/>
      <c r="T39" s="495"/>
      <c r="U39" s="495"/>
      <c r="V39" s="496"/>
    </row>
    <row r="40" spans="1:26" s="203" customFormat="1" ht="26.25" customHeight="1" x14ac:dyDescent="0.25">
      <c r="A40" s="88" t="s">
        <v>47</v>
      </c>
      <c r="B40" s="223"/>
      <c r="C40" s="254"/>
      <c r="D40" s="254"/>
      <c r="E40" s="254"/>
      <c r="F40" s="254"/>
      <c r="G40" s="255"/>
      <c r="H40" s="227">
        <f t="shared" si="4"/>
        <v>0</v>
      </c>
      <c r="I40" s="212"/>
      <c r="J40" s="223">
        <v>6.4</v>
      </c>
      <c r="K40" s="261">
        <v>6.3</v>
      </c>
      <c r="L40" s="261">
        <v>6.4</v>
      </c>
      <c r="M40" s="261">
        <v>1.8</v>
      </c>
      <c r="N40" s="261">
        <v>6.6</v>
      </c>
      <c r="O40" s="261">
        <v>6.3</v>
      </c>
      <c r="P40" s="262">
        <f t="shared" si="5"/>
        <v>33.799999999999997</v>
      </c>
      <c r="Q40" s="494"/>
      <c r="R40" s="495"/>
      <c r="S40" s="495"/>
      <c r="T40" s="495"/>
      <c r="U40" s="495"/>
      <c r="V40" s="496"/>
    </row>
    <row r="41" spans="1:26" s="203" customFormat="1" ht="26.25" customHeight="1" thickBot="1" x14ac:dyDescent="0.3">
      <c r="A41" s="228" t="s">
        <v>48</v>
      </c>
      <c r="B41" s="275"/>
      <c r="C41" s="256"/>
      <c r="D41" s="256"/>
      <c r="E41" s="256"/>
      <c r="F41" s="256"/>
      <c r="G41" s="377"/>
      <c r="H41" s="234">
        <f t="shared" si="4"/>
        <v>0</v>
      </c>
      <c r="I41" s="212"/>
      <c r="J41" s="230">
        <v>6.4</v>
      </c>
      <c r="K41" s="264">
        <v>6.3</v>
      </c>
      <c r="L41" s="264">
        <v>6.5</v>
      </c>
      <c r="M41" s="264">
        <v>1.8</v>
      </c>
      <c r="N41" s="264">
        <v>6.6</v>
      </c>
      <c r="O41" s="264">
        <v>6.4</v>
      </c>
      <c r="P41" s="265">
        <f t="shared" si="5"/>
        <v>34</v>
      </c>
      <c r="Q41" s="494"/>
      <c r="R41" s="495"/>
      <c r="S41" s="495"/>
      <c r="T41" s="495"/>
      <c r="U41" s="495"/>
      <c r="V41" s="496"/>
    </row>
    <row r="42" spans="1:26" s="203" customFormat="1" ht="26.25" customHeight="1" thickBot="1" x14ac:dyDescent="0.3">
      <c r="A42" s="235" t="s">
        <v>10</v>
      </c>
      <c r="B42" s="328">
        <f t="shared" ref="B42:G42" si="6">SUM(B35:B41)</f>
        <v>200.8424</v>
      </c>
      <c r="C42" s="274">
        <f t="shared" si="6"/>
        <v>187.93559999999999</v>
      </c>
      <c r="D42" s="274">
        <f t="shared" si="6"/>
        <v>197.69440000000003</v>
      </c>
      <c r="E42" s="274">
        <f t="shared" si="6"/>
        <v>49.738399999999999</v>
      </c>
      <c r="F42" s="274">
        <f t="shared" si="6"/>
        <v>198.32400000000001</v>
      </c>
      <c r="G42" s="329">
        <f t="shared" si="6"/>
        <v>196.43520000000004</v>
      </c>
      <c r="H42" s="239">
        <f t="shared" si="4"/>
        <v>1030.9700000000003</v>
      </c>
      <c r="I42" s="208"/>
      <c r="J42" s="321">
        <f>SUM(J35:J41)</f>
        <v>44.6</v>
      </c>
      <c r="K42" s="266">
        <f>SUM(K35:K41)</f>
        <v>43.9</v>
      </c>
      <c r="L42" s="266">
        <f t="shared" ref="L42:O42" si="7">SUM(L35:L41)</f>
        <v>44.9</v>
      </c>
      <c r="M42" s="266">
        <f t="shared" si="7"/>
        <v>12.3</v>
      </c>
      <c r="N42" s="266">
        <f t="shared" si="7"/>
        <v>45.800000000000004</v>
      </c>
      <c r="O42" s="266">
        <f t="shared" si="7"/>
        <v>44.199999999999996</v>
      </c>
      <c r="P42" s="267">
        <f t="shared" si="5"/>
        <v>235.70000000000002</v>
      </c>
      <c r="Q42" s="494"/>
      <c r="R42" s="495"/>
      <c r="S42" s="495"/>
      <c r="T42" s="495"/>
      <c r="U42" s="495"/>
      <c r="V42" s="496"/>
    </row>
    <row r="43" spans="1:26" s="203" customFormat="1" ht="26.25" customHeight="1" x14ac:dyDescent="0.25">
      <c r="A43" s="257"/>
      <c r="B43" s="258"/>
      <c r="C43" s="258"/>
      <c r="D43" s="258"/>
      <c r="E43" s="258"/>
      <c r="F43" s="258"/>
      <c r="G43" s="258"/>
      <c r="H43" s="258"/>
      <c r="I43" s="258"/>
      <c r="J43" s="212">
        <v>47</v>
      </c>
      <c r="K43" s="241">
        <v>47</v>
      </c>
      <c r="L43" s="241">
        <v>48</v>
      </c>
      <c r="M43" s="241">
        <v>13</v>
      </c>
      <c r="N43" s="241">
        <v>49</v>
      </c>
      <c r="O43" s="241">
        <v>48</v>
      </c>
      <c r="P43" s="241"/>
      <c r="Q43" s="241"/>
      <c r="R43" s="208"/>
      <c r="S43" s="241"/>
      <c r="T43" s="241"/>
      <c r="U43" s="241"/>
      <c r="V43" s="389"/>
    </row>
    <row r="44" spans="1:26" s="203" customFormat="1" ht="26.25" customHeight="1" thickBot="1" x14ac:dyDescent="0.3">
      <c r="A44" s="394"/>
      <c r="B44" s="395"/>
      <c r="C44" s="395"/>
      <c r="D44" s="395"/>
      <c r="E44" s="395"/>
      <c r="F44" s="395"/>
      <c r="G44" s="395"/>
      <c r="H44" s="395"/>
      <c r="I44" s="447"/>
      <c r="J44" s="395"/>
      <c r="K44" s="395"/>
      <c r="L44" s="395"/>
      <c r="M44" s="395"/>
      <c r="N44" s="447"/>
      <c r="O44" s="447"/>
      <c r="P44" s="395"/>
      <c r="Q44" s="396"/>
      <c r="R44" s="396"/>
      <c r="S44" s="396"/>
      <c r="T44" s="396"/>
      <c r="U44" s="396"/>
      <c r="V44" s="397"/>
    </row>
  </sheetData>
  <mergeCells count="22">
    <mergeCell ref="A1:A3"/>
    <mergeCell ref="B1:L1"/>
    <mergeCell ref="M1:P1"/>
    <mergeCell ref="B2:L3"/>
    <mergeCell ref="M2:P2"/>
    <mergeCell ref="M3:P3"/>
    <mergeCell ref="B21:G21"/>
    <mergeCell ref="H21:M21"/>
    <mergeCell ref="N21:S21"/>
    <mergeCell ref="J33:O33"/>
    <mergeCell ref="B33:G33"/>
    <mergeCell ref="Q33:V42"/>
    <mergeCell ref="N9:S9"/>
    <mergeCell ref="B5:C5"/>
    <mergeCell ref="G5:H5"/>
    <mergeCell ref="K5:L5"/>
    <mergeCell ref="B7:C7"/>
    <mergeCell ref="L7:O7"/>
    <mergeCell ref="B9:G9"/>
    <mergeCell ref="H9:M9"/>
    <mergeCell ref="R1:V8"/>
    <mergeCell ref="G7:H7"/>
  </mergeCells>
  <pageMargins left="0.25" right="0.25" top="0.75" bottom="0.75" header="0.3" footer="0.3"/>
  <pageSetup scale="45" orientation="landscape" blackAndWhite="1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381C-60C0-4140-B5C8-2DAA0795F804}">
  <dimension ref="A1:E14"/>
  <sheetViews>
    <sheetView view="pageBreakPreview" zoomScaleNormal="100" zoomScaleSheetLayoutView="100" workbookViewId="0">
      <selection activeCell="J5" sqref="J5"/>
    </sheetView>
  </sheetViews>
  <sheetFormatPr baseColWidth="10" defaultRowHeight="23.25" x14ac:dyDescent="0.25"/>
  <cols>
    <col min="1" max="1" width="17.42578125" style="379" customWidth="1"/>
    <col min="2" max="2" width="15.28515625" style="379" customWidth="1"/>
    <col min="3" max="3" width="17.42578125" style="379" customWidth="1"/>
    <col min="4" max="4" width="15.28515625" style="379" customWidth="1"/>
    <col min="5" max="5" width="2.5703125" style="378" customWidth="1"/>
    <col min="6" max="16384" width="11.42578125" style="379"/>
  </cols>
  <sheetData>
    <row r="1" spans="1:5" ht="24" thickBot="1" x14ac:dyDescent="0.3">
      <c r="A1" s="507" t="s">
        <v>111</v>
      </c>
      <c r="B1" s="508"/>
      <c r="C1" s="508"/>
      <c r="D1" s="509"/>
    </row>
    <row r="2" spans="1:5" ht="47.25" thickBot="1" x14ac:dyDescent="0.3">
      <c r="A2" s="380" t="s">
        <v>109</v>
      </c>
      <c r="B2" s="381" t="s">
        <v>110</v>
      </c>
      <c r="C2" s="380" t="s">
        <v>109</v>
      </c>
      <c r="D2" s="381" t="s">
        <v>110</v>
      </c>
      <c r="E2" s="382"/>
    </row>
    <row r="3" spans="1:5" x14ac:dyDescent="0.25">
      <c r="A3" s="383" t="s">
        <v>112</v>
      </c>
      <c r="B3" s="384">
        <v>2.0699999999999998</v>
      </c>
      <c r="C3" s="383" t="s">
        <v>124</v>
      </c>
      <c r="D3" s="384">
        <v>1.1984999999999999</v>
      </c>
      <c r="E3" s="385"/>
    </row>
    <row r="4" spans="1:5" x14ac:dyDescent="0.25">
      <c r="A4" s="386" t="s">
        <v>113</v>
      </c>
      <c r="B4" s="387">
        <v>1.9650000000000001</v>
      </c>
      <c r="C4" s="386" t="s">
        <v>125</v>
      </c>
      <c r="D4" s="387">
        <v>1.206</v>
      </c>
      <c r="E4" s="385"/>
    </row>
    <row r="5" spans="1:5" x14ac:dyDescent="0.25">
      <c r="A5" s="386" t="s">
        <v>114</v>
      </c>
      <c r="B5" s="387">
        <v>2.0459999999999998</v>
      </c>
      <c r="C5" s="386" t="s">
        <v>126</v>
      </c>
      <c r="D5" s="387">
        <v>1.2</v>
      </c>
      <c r="E5" s="385"/>
    </row>
    <row r="6" spans="1:5" x14ac:dyDescent="0.25">
      <c r="A6" s="386" t="s">
        <v>115</v>
      </c>
      <c r="B6" s="387">
        <v>0.59099999999999997</v>
      </c>
      <c r="C6" s="386" t="s">
        <v>127</v>
      </c>
      <c r="D6" s="387">
        <v>0.29849999999999999</v>
      </c>
      <c r="E6" s="385"/>
    </row>
    <row r="7" spans="1:5" x14ac:dyDescent="0.25">
      <c r="A7" s="386" t="s">
        <v>116</v>
      </c>
      <c r="B7" s="387">
        <v>2.0670000000000002</v>
      </c>
      <c r="C7" s="386" t="s">
        <v>128</v>
      </c>
      <c r="D7" s="387">
        <v>1.2195</v>
      </c>
      <c r="E7" s="385"/>
    </row>
    <row r="8" spans="1:5" ht="24" thickBot="1" x14ac:dyDescent="0.3">
      <c r="A8" s="386" t="s">
        <v>117</v>
      </c>
      <c r="B8" s="388">
        <v>2.0310000000000001</v>
      </c>
      <c r="C8" s="386" t="s">
        <v>129</v>
      </c>
      <c r="D8" s="388">
        <v>1.2210000000000001</v>
      </c>
      <c r="E8" s="385"/>
    </row>
    <row r="9" spans="1:5" x14ac:dyDescent="0.25">
      <c r="A9" s="383" t="s">
        <v>118</v>
      </c>
      <c r="B9" s="384">
        <v>1.1924999999999999</v>
      </c>
      <c r="C9" s="383" t="s">
        <v>130</v>
      </c>
      <c r="D9" s="384">
        <v>1.2044999999999999</v>
      </c>
      <c r="E9" s="385"/>
    </row>
    <row r="10" spans="1:5" x14ac:dyDescent="0.25">
      <c r="A10" s="386" t="s">
        <v>119</v>
      </c>
      <c r="B10" s="387">
        <v>1.1970000000000001</v>
      </c>
      <c r="C10" s="386" t="s">
        <v>131</v>
      </c>
      <c r="D10" s="387">
        <v>1.212</v>
      </c>
      <c r="E10" s="385"/>
    </row>
    <row r="11" spans="1:5" x14ac:dyDescent="0.25">
      <c r="A11" s="386" t="s">
        <v>120</v>
      </c>
      <c r="B11" s="387">
        <v>1.218</v>
      </c>
      <c r="C11" s="386" t="s">
        <v>132</v>
      </c>
      <c r="D11" s="387">
        <v>1.218</v>
      </c>
      <c r="E11" s="385"/>
    </row>
    <row r="12" spans="1:5" x14ac:dyDescent="0.25">
      <c r="A12" s="386" t="s">
        <v>121</v>
      </c>
      <c r="B12" s="387">
        <v>0.32700000000000001</v>
      </c>
      <c r="C12" s="386" t="s">
        <v>133</v>
      </c>
      <c r="D12" s="387">
        <v>0.33</v>
      </c>
      <c r="E12" s="385"/>
    </row>
    <row r="13" spans="1:5" x14ac:dyDescent="0.25">
      <c r="A13" s="386" t="s">
        <v>122</v>
      </c>
      <c r="B13" s="387">
        <v>1.224</v>
      </c>
      <c r="C13" s="386" t="s">
        <v>134</v>
      </c>
      <c r="D13" s="387">
        <v>1.2104999999999999</v>
      </c>
      <c r="E13" s="385"/>
    </row>
    <row r="14" spans="1:5" ht="24" thickBot="1" x14ac:dyDescent="0.3">
      <c r="A14" s="386" t="s">
        <v>123</v>
      </c>
      <c r="B14" s="388">
        <v>1.2270000000000001</v>
      </c>
      <c r="C14" s="386" t="s">
        <v>135</v>
      </c>
      <c r="D14" s="388">
        <v>1.2164999999999999</v>
      </c>
      <c r="E14" s="385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0F1E-D546-46D4-A169-2830ED17D903}">
  <dimension ref="A1:E25"/>
  <sheetViews>
    <sheetView view="pageBreakPreview" zoomScale="90" zoomScaleNormal="100" zoomScaleSheetLayoutView="90" workbookViewId="0">
      <selection activeCell="E14" sqref="E14:E25"/>
    </sheetView>
  </sheetViews>
  <sheetFormatPr baseColWidth="10" defaultRowHeight="18.75" x14ac:dyDescent="0.25"/>
  <cols>
    <col min="1" max="1" width="13.42578125" style="366" customWidth="1"/>
    <col min="2" max="3" width="11.42578125" style="366"/>
    <col min="4" max="4" width="9.140625" style="366" customWidth="1"/>
    <col min="5" max="5" width="12.5703125" style="366" customWidth="1"/>
    <col min="6" max="16384" width="11.42578125" style="366"/>
  </cols>
  <sheetData>
    <row r="1" spans="1:5" ht="37.5" x14ac:dyDescent="0.25">
      <c r="A1" s="363"/>
      <c r="B1" s="364" t="s">
        <v>103</v>
      </c>
      <c r="C1" s="364" t="s">
        <v>104</v>
      </c>
      <c r="D1" s="364" t="s">
        <v>105</v>
      </c>
      <c r="E1" s="365" t="s">
        <v>106</v>
      </c>
    </row>
    <row r="2" spans="1:5" x14ac:dyDescent="0.25">
      <c r="A2" s="513" t="s">
        <v>107</v>
      </c>
      <c r="B2" s="367">
        <v>643</v>
      </c>
      <c r="C2" s="367">
        <v>47</v>
      </c>
      <c r="D2" s="368">
        <v>3</v>
      </c>
      <c r="E2" s="369">
        <f t="shared" ref="E2:E7" si="0">SUM(B2:C2)*D2/1000</f>
        <v>2.0699999999999998</v>
      </c>
    </row>
    <row r="3" spans="1:5" x14ac:dyDescent="0.25">
      <c r="A3" s="514"/>
      <c r="B3" s="367">
        <v>608</v>
      </c>
      <c r="C3" s="367">
        <v>47</v>
      </c>
      <c r="D3" s="368">
        <v>3</v>
      </c>
      <c r="E3" s="369">
        <f t="shared" si="0"/>
        <v>1.9650000000000001</v>
      </c>
    </row>
    <row r="4" spans="1:5" x14ac:dyDescent="0.25">
      <c r="A4" s="514"/>
      <c r="B4" s="367">
        <v>634</v>
      </c>
      <c r="C4" s="367">
        <v>48</v>
      </c>
      <c r="D4" s="368">
        <v>3</v>
      </c>
      <c r="E4" s="369">
        <f t="shared" si="0"/>
        <v>2.0459999999999998</v>
      </c>
    </row>
    <row r="5" spans="1:5" x14ac:dyDescent="0.25">
      <c r="A5" s="514"/>
      <c r="B5" s="367">
        <v>184</v>
      </c>
      <c r="C5" s="367">
        <v>13</v>
      </c>
      <c r="D5" s="368">
        <v>3</v>
      </c>
      <c r="E5" s="369">
        <f t="shared" si="0"/>
        <v>0.59099999999999997</v>
      </c>
    </row>
    <row r="6" spans="1:5" x14ac:dyDescent="0.25">
      <c r="A6" s="514"/>
      <c r="B6" s="367">
        <v>640</v>
      </c>
      <c r="C6" s="367">
        <v>49</v>
      </c>
      <c r="D6" s="368">
        <v>3</v>
      </c>
      <c r="E6" s="369">
        <f t="shared" si="0"/>
        <v>2.0670000000000002</v>
      </c>
    </row>
    <row r="7" spans="1:5" x14ac:dyDescent="0.25">
      <c r="A7" s="515"/>
      <c r="B7" s="367">
        <v>629</v>
      </c>
      <c r="C7" s="367">
        <v>48</v>
      </c>
      <c r="D7" s="368">
        <v>3</v>
      </c>
      <c r="E7" s="369">
        <f t="shared" si="0"/>
        <v>2.0310000000000001</v>
      </c>
    </row>
    <row r="8" spans="1:5" x14ac:dyDescent="0.25">
      <c r="A8" s="510" t="s">
        <v>8</v>
      </c>
      <c r="B8" s="367">
        <v>735</v>
      </c>
      <c r="C8" s="367">
        <v>60</v>
      </c>
      <c r="D8" s="368">
        <v>1.5</v>
      </c>
      <c r="E8" s="369">
        <f t="shared" ref="E8:E25" si="1">SUM(B8:C8)*D8/1000</f>
        <v>1.1924999999999999</v>
      </c>
    </row>
    <row r="9" spans="1:5" x14ac:dyDescent="0.25">
      <c r="A9" s="511"/>
      <c r="B9" s="367">
        <v>737</v>
      </c>
      <c r="C9" s="367">
        <v>61</v>
      </c>
      <c r="D9" s="368">
        <v>1.5</v>
      </c>
      <c r="E9" s="369">
        <f t="shared" si="1"/>
        <v>1.1970000000000001</v>
      </c>
    </row>
    <row r="10" spans="1:5" x14ac:dyDescent="0.25">
      <c r="A10" s="511"/>
      <c r="B10" s="367">
        <v>750</v>
      </c>
      <c r="C10" s="367">
        <v>62</v>
      </c>
      <c r="D10" s="368">
        <v>1.5</v>
      </c>
      <c r="E10" s="369">
        <f t="shared" si="1"/>
        <v>1.218</v>
      </c>
    </row>
    <row r="11" spans="1:5" x14ac:dyDescent="0.25">
      <c r="A11" s="511"/>
      <c r="B11" s="367">
        <v>202</v>
      </c>
      <c r="C11" s="367">
        <v>16</v>
      </c>
      <c r="D11" s="368">
        <v>1.5</v>
      </c>
      <c r="E11" s="369">
        <f t="shared" si="1"/>
        <v>0.32700000000000001</v>
      </c>
    </row>
    <row r="12" spans="1:5" x14ac:dyDescent="0.25">
      <c r="A12" s="511"/>
      <c r="B12" s="367">
        <v>754</v>
      </c>
      <c r="C12" s="367">
        <v>62</v>
      </c>
      <c r="D12" s="368">
        <v>1.5</v>
      </c>
      <c r="E12" s="369">
        <f t="shared" si="1"/>
        <v>1.224</v>
      </c>
    </row>
    <row r="13" spans="1:5" x14ac:dyDescent="0.25">
      <c r="A13" s="516"/>
      <c r="B13" s="367">
        <v>756</v>
      </c>
      <c r="C13" s="367">
        <v>62</v>
      </c>
      <c r="D13" s="368">
        <v>1.5</v>
      </c>
      <c r="E13" s="369">
        <f t="shared" si="1"/>
        <v>1.2270000000000001</v>
      </c>
    </row>
    <row r="14" spans="1:5" x14ac:dyDescent="0.25">
      <c r="A14" s="510" t="s">
        <v>51</v>
      </c>
      <c r="B14" s="367">
        <v>739</v>
      </c>
      <c r="C14" s="367">
        <v>60</v>
      </c>
      <c r="D14" s="368">
        <v>1.5</v>
      </c>
      <c r="E14" s="369">
        <f t="shared" si="1"/>
        <v>1.1984999999999999</v>
      </c>
    </row>
    <row r="15" spans="1:5" x14ac:dyDescent="0.25">
      <c r="A15" s="511"/>
      <c r="B15" s="367">
        <v>744</v>
      </c>
      <c r="C15" s="367">
        <v>60</v>
      </c>
      <c r="D15" s="368">
        <v>1.5</v>
      </c>
      <c r="E15" s="369">
        <f t="shared" si="1"/>
        <v>1.206</v>
      </c>
    </row>
    <row r="16" spans="1:5" x14ac:dyDescent="0.25">
      <c r="A16" s="511"/>
      <c r="B16" s="367">
        <v>740</v>
      </c>
      <c r="C16" s="367">
        <v>60</v>
      </c>
      <c r="D16" s="368">
        <v>1.5</v>
      </c>
      <c r="E16" s="369">
        <f t="shared" si="1"/>
        <v>1.2</v>
      </c>
    </row>
    <row r="17" spans="1:5" x14ac:dyDescent="0.25">
      <c r="A17" s="511"/>
      <c r="B17" s="367">
        <v>184</v>
      </c>
      <c r="C17" s="367">
        <v>15</v>
      </c>
      <c r="D17" s="368">
        <v>1.5</v>
      </c>
      <c r="E17" s="369">
        <f t="shared" si="1"/>
        <v>0.29849999999999999</v>
      </c>
    </row>
    <row r="18" spans="1:5" x14ac:dyDescent="0.25">
      <c r="A18" s="511"/>
      <c r="B18" s="367">
        <v>750</v>
      </c>
      <c r="C18" s="367">
        <v>63</v>
      </c>
      <c r="D18" s="368">
        <v>1.5</v>
      </c>
      <c r="E18" s="369">
        <f t="shared" si="1"/>
        <v>1.2195</v>
      </c>
    </row>
    <row r="19" spans="1:5" x14ac:dyDescent="0.25">
      <c r="A19" s="516"/>
      <c r="B19" s="367">
        <v>752</v>
      </c>
      <c r="C19" s="367">
        <v>62</v>
      </c>
      <c r="D19" s="368">
        <v>1.5</v>
      </c>
      <c r="E19" s="369">
        <f t="shared" si="1"/>
        <v>1.2210000000000001</v>
      </c>
    </row>
    <row r="20" spans="1:5" x14ac:dyDescent="0.25">
      <c r="A20" s="510" t="s">
        <v>50</v>
      </c>
      <c r="B20" s="367">
        <v>742</v>
      </c>
      <c r="C20" s="367">
        <v>61</v>
      </c>
      <c r="D20" s="368">
        <v>1.5</v>
      </c>
      <c r="E20" s="369">
        <f t="shared" si="1"/>
        <v>1.2044999999999999</v>
      </c>
    </row>
    <row r="21" spans="1:5" x14ac:dyDescent="0.25">
      <c r="A21" s="511"/>
      <c r="B21" s="367">
        <v>747</v>
      </c>
      <c r="C21" s="367">
        <v>61</v>
      </c>
      <c r="D21" s="368">
        <v>1.5</v>
      </c>
      <c r="E21" s="369">
        <f t="shared" si="1"/>
        <v>1.212</v>
      </c>
    </row>
    <row r="22" spans="1:5" x14ac:dyDescent="0.25">
      <c r="A22" s="511"/>
      <c r="B22" s="367">
        <v>750</v>
      </c>
      <c r="C22" s="367">
        <v>62</v>
      </c>
      <c r="D22" s="368">
        <v>1.5</v>
      </c>
      <c r="E22" s="369">
        <f t="shared" si="1"/>
        <v>1.218</v>
      </c>
    </row>
    <row r="23" spans="1:5" x14ac:dyDescent="0.25">
      <c r="A23" s="511"/>
      <c r="B23" s="367">
        <v>204</v>
      </c>
      <c r="C23" s="367">
        <v>16</v>
      </c>
      <c r="D23" s="368">
        <v>1.5</v>
      </c>
      <c r="E23" s="369">
        <f t="shared" si="1"/>
        <v>0.33</v>
      </c>
    </row>
    <row r="24" spans="1:5" x14ac:dyDescent="0.25">
      <c r="A24" s="511"/>
      <c r="B24" s="370">
        <v>746</v>
      </c>
      <c r="C24" s="370">
        <v>61</v>
      </c>
      <c r="D24" s="368">
        <v>1.5</v>
      </c>
      <c r="E24" s="371">
        <f t="shared" si="1"/>
        <v>1.2104999999999999</v>
      </c>
    </row>
    <row r="25" spans="1:5" ht="19.5" thickBot="1" x14ac:dyDescent="0.3">
      <c r="A25" s="512"/>
      <c r="B25" s="372">
        <v>751</v>
      </c>
      <c r="C25" s="372">
        <v>60</v>
      </c>
      <c r="D25" s="368">
        <v>1.5</v>
      </c>
      <c r="E25" s="373">
        <f t="shared" si="1"/>
        <v>1.2164999999999999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04F0-2137-4354-BAD3-7BEA79B899C5}">
  <dimension ref="A1:F28"/>
  <sheetViews>
    <sheetView view="pageBreakPreview" zoomScale="90" zoomScaleNormal="100" zoomScaleSheetLayoutView="90" workbookViewId="0">
      <selection activeCell="B7" sqref="B7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517" t="s">
        <v>82</v>
      </c>
      <c r="B1" s="518"/>
      <c r="C1" s="518"/>
      <c r="D1" s="519"/>
    </row>
    <row r="2" spans="1:6" ht="20.25" x14ac:dyDescent="0.25">
      <c r="A2" s="337" t="s">
        <v>83</v>
      </c>
      <c r="B2" s="338">
        <v>68</v>
      </c>
      <c r="C2" s="339" t="s">
        <v>84</v>
      </c>
      <c r="D2" s="340" t="s">
        <v>85</v>
      </c>
    </row>
    <row r="3" spans="1:6" ht="20.25" x14ac:dyDescent="0.25">
      <c r="A3" s="341" t="s">
        <v>86</v>
      </c>
      <c r="B3" s="342">
        <f>B2*3.72%</f>
        <v>2.5296000000000003</v>
      </c>
      <c r="C3" s="343"/>
      <c r="D3" s="344" t="s">
        <v>87</v>
      </c>
    </row>
    <row r="4" spans="1:6" ht="20.25" x14ac:dyDescent="0.25">
      <c r="A4" s="341" t="s">
        <v>88</v>
      </c>
      <c r="B4" s="342">
        <f>B3*2</f>
        <v>5.0592000000000006</v>
      </c>
      <c r="C4" s="343"/>
      <c r="D4" s="344" t="s">
        <v>89</v>
      </c>
    </row>
    <row r="5" spans="1:6" ht="20.25" x14ac:dyDescent="0.25">
      <c r="A5" s="345" t="s">
        <v>90</v>
      </c>
      <c r="B5" s="346">
        <v>2.5000000000000001E-2</v>
      </c>
      <c r="C5" s="343" t="s">
        <v>84</v>
      </c>
      <c r="D5" s="344" t="s">
        <v>91</v>
      </c>
    </row>
    <row r="6" spans="1:6" ht="20.25" x14ac:dyDescent="0.25">
      <c r="A6" s="345" t="s">
        <v>92</v>
      </c>
      <c r="B6" s="347">
        <v>157.5</v>
      </c>
      <c r="C6" s="343" t="s">
        <v>84</v>
      </c>
      <c r="D6" s="344" t="s">
        <v>85</v>
      </c>
    </row>
    <row r="7" spans="1:6" ht="20.25" x14ac:dyDescent="0.25">
      <c r="A7" s="341" t="s">
        <v>93</v>
      </c>
      <c r="B7" s="342">
        <f>B5*B6</f>
        <v>3.9375</v>
      </c>
      <c r="C7" s="343"/>
      <c r="D7" s="344" t="s">
        <v>94</v>
      </c>
    </row>
    <row r="8" spans="1:6" ht="20.25" x14ac:dyDescent="0.25">
      <c r="A8" s="341" t="s">
        <v>95</v>
      </c>
      <c r="B8" s="348">
        <v>0.36</v>
      </c>
      <c r="C8" s="343"/>
      <c r="D8" s="112" t="s">
        <v>96</v>
      </c>
    </row>
    <row r="9" spans="1:6" ht="21" thickBot="1" x14ac:dyDescent="0.3">
      <c r="A9" s="341" t="s">
        <v>97</v>
      </c>
      <c r="B9" s="349">
        <f>B4-B7</f>
        <v>1.1217000000000006</v>
      </c>
      <c r="C9" s="343"/>
      <c r="D9" s="344" t="s">
        <v>98</v>
      </c>
    </row>
    <row r="10" spans="1:6" ht="21" thickBot="1" x14ac:dyDescent="0.3">
      <c r="A10" s="350" t="s">
        <v>99</v>
      </c>
      <c r="B10" s="351">
        <f>B9/B8</f>
        <v>3.115833333333335</v>
      </c>
      <c r="C10" s="352"/>
      <c r="D10" s="353" t="s">
        <v>100</v>
      </c>
      <c r="E10" s="17" t="s">
        <v>101</v>
      </c>
      <c r="F10" s="17" t="s">
        <v>102</v>
      </c>
    </row>
    <row r="14" spans="1:6" s="354" customFormat="1" ht="14.25" x14ac:dyDescent="0.25">
      <c r="B14" s="355"/>
      <c r="C14" s="356"/>
      <c r="D14" s="356"/>
      <c r="E14" s="355"/>
    </row>
    <row r="15" spans="1:6" s="354" customFormat="1" ht="14.25" x14ac:dyDescent="0.25">
      <c r="B15" s="355"/>
      <c r="C15" s="357"/>
      <c r="D15" s="356"/>
      <c r="E15" s="355"/>
    </row>
    <row r="16" spans="1:6" s="354" customFormat="1" ht="14.25" x14ac:dyDescent="0.25">
      <c r="B16" s="355"/>
      <c r="C16" s="357"/>
      <c r="D16" s="356"/>
      <c r="E16" s="355"/>
    </row>
    <row r="17" spans="2:5" s="354" customFormat="1" ht="14.25" x14ac:dyDescent="0.25">
      <c r="B17" s="355"/>
      <c r="C17" s="357"/>
      <c r="D17" s="356"/>
      <c r="E17" s="355"/>
    </row>
    <row r="18" spans="2:5" s="354" customFormat="1" ht="14.25" x14ac:dyDescent="0.25">
      <c r="B18" s="355"/>
      <c r="C18" s="356"/>
      <c r="D18" s="356"/>
      <c r="E18" s="355"/>
    </row>
    <row r="19" spans="2:5" s="354" customFormat="1" ht="14.25" x14ac:dyDescent="0.25">
      <c r="B19" s="355"/>
      <c r="C19" s="356"/>
      <c r="D19" s="356"/>
      <c r="E19" s="355"/>
    </row>
    <row r="20" spans="2:5" s="354" customFormat="1" ht="14.25" x14ac:dyDescent="0.25">
      <c r="B20" s="355"/>
      <c r="C20" s="356"/>
      <c r="D20" s="356"/>
      <c r="E20" s="355"/>
    </row>
    <row r="21" spans="2:5" s="354" customFormat="1" ht="14.25" x14ac:dyDescent="0.25">
      <c r="B21" s="355"/>
      <c r="C21" s="356"/>
      <c r="D21" s="356"/>
      <c r="E21" s="355"/>
    </row>
    <row r="22" spans="2:5" s="354" customFormat="1" ht="14.25" x14ac:dyDescent="0.25">
      <c r="B22" s="355"/>
      <c r="C22" s="358"/>
      <c r="D22" s="359"/>
      <c r="E22" s="355"/>
    </row>
    <row r="23" spans="2:5" s="354" customFormat="1" ht="14.25" x14ac:dyDescent="0.25">
      <c r="B23" s="355"/>
      <c r="C23" s="358"/>
      <c r="D23" s="360"/>
      <c r="E23" s="355"/>
    </row>
    <row r="24" spans="2:5" s="354" customFormat="1" x14ac:dyDescent="0.25">
      <c r="B24" s="355"/>
      <c r="C24" s="361"/>
      <c r="D24" s="70"/>
      <c r="E24" s="355"/>
    </row>
    <row r="25" spans="2:5" s="354" customFormat="1" x14ac:dyDescent="0.25">
      <c r="B25" s="355"/>
      <c r="C25" s="361"/>
      <c r="D25" s="70"/>
      <c r="E25" s="355"/>
    </row>
    <row r="26" spans="2:5" s="354" customFormat="1" x14ac:dyDescent="0.25">
      <c r="B26" s="355"/>
      <c r="C26" s="362"/>
      <c r="D26" s="70"/>
      <c r="E26" s="355"/>
    </row>
    <row r="27" spans="2:5" s="354" customFormat="1" x14ac:dyDescent="0.25">
      <c r="B27" s="355"/>
      <c r="C27" s="362"/>
      <c r="D27" s="70"/>
      <c r="E27" s="355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467" t="s">
        <v>55</v>
      </c>
      <c r="L11" s="467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2" t="s">
        <v>8</v>
      </c>
      <c r="C15" s="463"/>
      <c r="D15" s="463"/>
      <c r="E15" s="463"/>
      <c r="F15" s="463"/>
      <c r="G15" s="463"/>
      <c r="H15" s="463"/>
      <c r="I15" s="463"/>
      <c r="J15" s="463"/>
      <c r="K15" s="464"/>
      <c r="L15" s="469" t="s">
        <v>50</v>
      </c>
      <c r="M15" s="470"/>
      <c r="N15" s="470"/>
      <c r="O15" s="470"/>
      <c r="P15" s="470"/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60"/>
      <c r="I36" s="97"/>
      <c r="J36" s="52" t="s">
        <v>26</v>
      </c>
      <c r="K36" s="105"/>
      <c r="L36" s="459" t="s">
        <v>25</v>
      </c>
      <c r="M36" s="459"/>
      <c r="N36" s="459"/>
      <c r="O36" s="459"/>
      <c r="P36" s="46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467" t="s">
        <v>55</v>
      </c>
      <c r="L11" s="467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2" t="s">
        <v>8</v>
      </c>
      <c r="C15" s="463"/>
      <c r="D15" s="463"/>
      <c r="E15" s="463"/>
      <c r="F15" s="463"/>
      <c r="G15" s="463"/>
      <c r="H15" s="463"/>
      <c r="I15" s="463"/>
      <c r="J15" s="463"/>
      <c r="K15" s="464"/>
      <c r="L15" s="469" t="s">
        <v>50</v>
      </c>
      <c r="M15" s="470"/>
      <c r="N15" s="470"/>
      <c r="O15" s="470"/>
      <c r="P15" s="470"/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60"/>
      <c r="I36" s="97"/>
      <c r="J36" s="52" t="s">
        <v>26</v>
      </c>
      <c r="K36" s="105"/>
      <c r="L36" s="459" t="s">
        <v>25</v>
      </c>
      <c r="M36" s="459"/>
      <c r="N36" s="459"/>
      <c r="O36" s="459"/>
      <c r="P36" s="46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467" t="s">
        <v>56</v>
      </c>
      <c r="L11" s="467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4"/>
      <c r="J15" s="475" t="s">
        <v>51</v>
      </c>
      <c r="K15" s="476"/>
      <c r="L15" s="476"/>
      <c r="M15" s="477"/>
      <c r="N15" s="478" t="s">
        <v>50</v>
      </c>
      <c r="O15" s="478"/>
      <c r="P15" s="478"/>
      <c r="Q15" s="478"/>
      <c r="R15" s="478"/>
      <c r="S15" s="478"/>
      <c r="T15" s="478"/>
      <c r="U15" s="479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60"/>
      <c r="I36" s="97"/>
      <c r="J36" s="52" t="s">
        <v>26</v>
      </c>
      <c r="K36" s="105"/>
      <c r="L36" s="459" t="s">
        <v>25</v>
      </c>
      <c r="M36" s="459"/>
      <c r="N36" s="459"/>
      <c r="O36" s="459"/>
      <c r="P36" s="46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467" t="s">
        <v>57</v>
      </c>
      <c r="L11" s="467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3"/>
      <c r="J15" s="474"/>
      <c r="K15" s="475" t="s">
        <v>51</v>
      </c>
      <c r="L15" s="476"/>
      <c r="M15" s="476"/>
      <c r="N15" s="477"/>
      <c r="O15" s="480" t="s">
        <v>50</v>
      </c>
      <c r="P15" s="478"/>
      <c r="Q15" s="478"/>
      <c r="R15" s="478"/>
      <c r="S15" s="478"/>
      <c r="T15" s="478"/>
      <c r="U15" s="478"/>
      <c r="V15" s="478"/>
      <c r="W15" s="47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60"/>
      <c r="I36" s="97"/>
      <c r="J36" s="52" t="s">
        <v>26</v>
      </c>
      <c r="K36" s="105"/>
      <c r="L36" s="459" t="s">
        <v>25</v>
      </c>
      <c r="M36" s="459"/>
      <c r="N36" s="459"/>
      <c r="O36" s="459"/>
      <c r="P36" s="46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65" t="s">
        <v>0</v>
      </c>
      <c r="B3" s="465"/>
      <c r="C3" s="465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466" t="s">
        <v>2</v>
      </c>
      <c r="F9" s="466"/>
      <c r="G9" s="46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6"/>
      <c r="S9" s="46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467" t="s">
        <v>58</v>
      </c>
      <c r="L11" s="467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72" t="s">
        <v>8</v>
      </c>
      <c r="C15" s="473"/>
      <c r="D15" s="473"/>
      <c r="E15" s="473"/>
      <c r="F15" s="473"/>
      <c r="G15" s="473"/>
      <c r="H15" s="473"/>
      <c r="I15" s="473"/>
      <c r="J15" s="474"/>
      <c r="K15" s="475" t="s">
        <v>51</v>
      </c>
      <c r="L15" s="476"/>
      <c r="M15" s="476"/>
      <c r="N15" s="477"/>
      <c r="O15" s="480" t="s">
        <v>50</v>
      </c>
      <c r="P15" s="478"/>
      <c r="Q15" s="478"/>
      <c r="R15" s="478"/>
      <c r="S15" s="478"/>
      <c r="T15" s="478"/>
      <c r="U15" s="478"/>
      <c r="V15" s="478"/>
      <c r="W15" s="47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60"/>
      <c r="I36" s="97"/>
      <c r="J36" s="52" t="s">
        <v>26</v>
      </c>
      <c r="K36" s="105"/>
      <c r="L36" s="459" t="s">
        <v>25</v>
      </c>
      <c r="M36" s="459"/>
      <c r="N36" s="459"/>
      <c r="O36" s="459"/>
      <c r="P36" s="46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1"/>
      <c r="K54" s="46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6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Rangos con nombre</vt:lpstr>
      </vt:variant>
      <vt:variant>
        <vt:i4>19</vt:i4>
      </vt:variant>
    </vt:vector>
  </HeadingPairs>
  <TitlesOfParts>
    <vt:vector size="63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IMPRIMIR</vt:lpstr>
      <vt:lpstr>Calcio_Imprimir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  <vt:lpstr>'SEM 36'!Área_de_impresión</vt:lpstr>
      <vt:lpstr>'SEM 37'!Área_de_impresión</vt:lpstr>
      <vt:lpstr>'SEM 38'!Área_de_impresión</vt:lpstr>
      <vt:lpstr>'SEM 39'!Área_de_impresión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2022-02-11T20:47:28Z</cp:lastPrinted>
  <dcterms:created xsi:type="dcterms:W3CDTF">2021-03-04T08:17:33Z</dcterms:created>
  <dcterms:modified xsi:type="dcterms:W3CDTF">2022-02-11T20:49:43Z</dcterms:modified>
</cp:coreProperties>
</file>