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3\"/>
    </mc:Choice>
  </mc:AlternateContent>
  <xr:revisionPtr revIDLastSave="0" documentId="13_ncr:1_{D39FB544-492C-489A-961C-8425C0306A9A}" xr6:coauthVersionLast="36" xr6:coauthVersionMax="36" xr10:uidLastSave="{00000000-0000-0000-0000-000000000000}"/>
  <bookViews>
    <workbookView xWindow="0" yWindow="0" windowWidth="20490" windowHeight="7545" tabRatio="742" firstSheet="41" activeTab="50" xr2:uid="{00000000-000D-0000-FFFF-FFFF00000000}"/>
  </bookViews>
  <sheets>
    <sheet name="SEM 1" sheetId="1" r:id="rId1"/>
    <sheet name="SEM 2" sheetId="3" r:id="rId2"/>
    <sheet name="SEM 3" sheetId="4" r:id="rId3"/>
    <sheet name="SEM 4" sheetId="6" r:id="rId4"/>
    <sheet name="SEM 5" sheetId="7" r:id="rId5"/>
    <sheet name="SEM 6" sheetId="8" r:id="rId6"/>
    <sheet name="SEM 7" sheetId="10" r:id="rId7"/>
    <sheet name="SEM 8" sheetId="11" r:id="rId8"/>
    <sheet name="SEM 9" sheetId="12" r:id="rId9"/>
    <sheet name="SEM 10" sheetId="13" r:id="rId10"/>
    <sheet name="SEM 11" sheetId="14" r:id="rId11"/>
    <sheet name="SEM 12" sheetId="15" r:id="rId12"/>
    <sheet name="SEM 13" sheetId="16" r:id="rId13"/>
    <sheet name="SEM 14" sheetId="17" r:id="rId14"/>
    <sheet name="SEM 15" sheetId="18" r:id="rId15"/>
    <sheet name="SEM 16" sheetId="19" r:id="rId16"/>
    <sheet name="SEM 17" sheetId="21" r:id="rId17"/>
    <sheet name="SEM 18" sheetId="22" r:id="rId18"/>
    <sheet name="SEM 19" sheetId="23" r:id="rId19"/>
    <sheet name="SEM 20" sheetId="24" r:id="rId20"/>
    <sheet name="SEM 21" sheetId="25" r:id="rId21"/>
    <sheet name="SEM 22" sheetId="27" r:id="rId22"/>
    <sheet name="SEM 23" sheetId="28" r:id="rId23"/>
    <sheet name="SEM 23 (2)" sheetId="29" r:id="rId24"/>
    <sheet name="SEM 24" sheetId="30" r:id="rId25"/>
    <sheet name="SEM 25" sheetId="31" r:id="rId26"/>
    <sheet name="SEM 26" sheetId="32" r:id="rId27"/>
    <sheet name="SEM 27" sheetId="35" r:id="rId28"/>
    <sheet name="SEM 28" sheetId="37" r:id="rId29"/>
    <sheet name="SEM 29" sheetId="38" r:id="rId30"/>
    <sheet name="SEM 30" sheetId="39" r:id="rId31"/>
    <sheet name="SEM 31" sheetId="40" r:id="rId32"/>
    <sheet name="SEM 32" sheetId="41" r:id="rId33"/>
    <sheet name="SEM 33" sheetId="42" r:id="rId34"/>
    <sheet name="SEM 34" sheetId="43" r:id="rId35"/>
    <sheet name="SEM 35" sheetId="44" r:id="rId36"/>
    <sheet name="SEM 36" sheetId="45" r:id="rId37"/>
    <sheet name="SEM 37" sheetId="46" r:id="rId38"/>
    <sheet name="SEM 38" sheetId="47" r:id="rId39"/>
    <sheet name="SEM 39" sheetId="48" r:id="rId40"/>
    <sheet name="SEM 40" sheetId="49" r:id="rId41"/>
    <sheet name="SEM 41" sheetId="50" r:id="rId42"/>
    <sheet name="SEM 42" sheetId="51" r:id="rId43"/>
    <sheet name="SEM 43" sheetId="52" r:id="rId44"/>
    <sheet name="SEM 44" sheetId="53" r:id="rId45"/>
    <sheet name="SEM 45" sheetId="54" r:id="rId46"/>
    <sheet name="SEM 46" sheetId="55" r:id="rId47"/>
    <sheet name="SEM 47" sheetId="56" r:id="rId48"/>
    <sheet name="SEM 48" sheetId="57" r:id="rId49"/>
    <sheet name="SEM 49" sheetId="58" r:id="rId50"/>
    <sheet name="IMPRIMIR" sheetId="2" r:id="rId51"/>
    <sheet name="Calcio_Imprimir" sheetId="36" r:id="rId52"/>
    <sheet name="Calcio" sheetId="34" r:id="rId53"/>
    <sheet name="Carbonato de calcio" sheetId="33" r:id="rId54"/>
  </sheets>
  <definedNames>
    <definedName name="_xlnm.Print_Area" localSheetId="53">'Carbonato de calcio'!$A$1:$D$10</definedName>
    <definedName name="_xlnm.Print_Area" localSheetId="50">IMPRIMIR!$A$1:$V$44</definedName>
    <definedName name="_xlnm.Print_Area" localSheetId="23">'SEM 23 (2)'!$A$1:$W$70</definedName>
    <definedName name="_xlnm.Print_Area" localSheetId="24">'SEM 24'!$A$1:$W$70</definedName>
    <definedName name="_xlnm.Print_Area" localSheetId="25">'SEM 25'!$A$1:$W$70</definedName>
    <definedName name="_xlnm.Print_Area" localSheetId="26">'SEM 26'!$A$1:$W$70</definedName>
    <definedName name="_xlnm.Print_Area" localSheetId="27">'SEM 27'!$A$1:$W$70</definedName>
    <definedName name="_xlnm.Print_Area" localSheetId="28">'SEM 28'!$A$1:$W$70</definedName>
    <definedName name="_xlnm.Print_Area" localSheetId="29">'SEM 29'!$A$1:$W$70</definedName>
    <definedName name="_xlnm.Print_Area" localSheetId="30">'SEM 30'!$A$1:$W$70</definedName>
    <definedName name="_xlnm.Print_Area" localSheetId="31">'SEM 31'!$A$1:$W$70</definedName>
    <definedName name="_xlnm.Print_Area" localSheetId="32">'SEM 32'!$A$1:$W$70</definedName>
    <definedName name="_xlnm.Print_Area" localSheetId="33">'SEM 33'!$A$1:$W$70</definedName>
    <definedName name="_xlnm.Print_Area" localSheetId="34">'SEM 34'!$A$1:$W$70</definedName>
    <definedName name="_xlnm.Print_Area" localSheetId="35">'SEM 35'!$A$1:$W$70</definedName>
    <definedName name="_xlnm.Print_Area" localSheetId="36">'SEM 36'!$A$1:$W$70</definedName>
    <definedName name="_xlnm.Print_Area" localSheetId="37">'SEM 37'!$A$1:$W$70</definedName>
    <definedName name="_xlnm.Print_Area" localSheetId="38">'SEM 38'!$A$1:$W$70</definedName>
    <definedName name="_xlnm.Print_Area" localSheetId="39">'SEM 39'!$A$1:$W$70</definedName>
    <definedName name="_xlnm.Print_Area" localSheetId="40">'SEM 40'!$A$1:$W$70</definedName>
    <definedName name="_xlnm.Print_Area" localSheetId="41">'SEM 41'!$A$1:$W$70</definedName>
    <definedName name="_xlnm.Print_Area" localSheetId="42">'SEM 42'!$A$1:$W$70</definedName>
    <definedName name="_xlnm.Print_Area" localSheetId="43">'SEM 43'!$A$1:$W$70</definedName>
    <definedName name="_xlnm.Print_Area" localSheetId="44">'SEM 44'!$A$1:$W$70</definedName>
    <definedName name="_xlnm.Print_Area" localSheetId="45">'SEM 45'!$A$1:$W$70</definedName>
    <definedName name="_xlnm.Print_Area" localSheetId="46">'SEM 46'!$A$1:$W$70</definedName>
    <definedName name="_xlnm.Print_Area" localSheetId="47">'SEM 47'!$A$1:$W$70</definedName>
    <definedName name="_xlnm.Print_Area" localSheetId="48">'SEM 48'!$A$1:$W$70</definedName>
    <definedName name="_xlnm.Print_Area" localSheetId="49">'SEM 49'!$A$1:$W$70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69" i="58" l="1"/>
  <c r="R69" i="58"/>
  <c r="Q69" i="58"/>
  <c r="P69" i="58"/>
  <c r="O69" i="58"/>
  <c r="N69" i="58"/>
  <c r="M69" i="58"/>
  <c r="L69" i="58"/>
  <c r="K69" i="58"/>
  <c r="J69" i="58"/>
  <c r="I69" i="58"/>
  <c r="H69" i="58"/>
  <c r="G69" i="58"/>
  <c r="F69" i="58"/>
  <c r="E69" i="58"/>
  <c r="D69" i="58"/>
  <c r="C69" i="58"/>
  <c r="B69" i="58"/>
  <c r="S68" i="58"/>
  <c r="R68" i="58"/>
  <c r="Q68" i="58"/>
  <c r="P68" i="58"/>
  <c r="O68" i="58"/>
  <c r="N68" i="58"/>
  <c r="M68" i="58"/>
  <c r="L68" i="58"/>
  <c r="K68" i="58"/>
  <c r="J68" i="58"/>
  <c r="I68" i="58"/>
  <c r="H68" i="58"/>
  <c r="G68" i="58"/>
  <c r="F68" i="58"/>
  <c r="E68" i="58"/>
  <c r="D68" i="58"/>
  <c r="C68" i="58"/>
  <c r="B68" i="58"/>
  <c r="T67" i="58"/>
  <c r="S65" i="58"/>
  <c r="S70" i="58" s="1"/>
  <c r="R65" i="58"/>
  <c r="R70" i="58" s="1"/>
  <c r="Q65" i="58"/>
  <c r="Q70" i="58" s="1"/>
  <c r="P65" i="58"/>
  <c r="P70" i="58" s="1"/>
  <c r="O65" i="58"/>
  <c r="O70" i="58" s="1"/>
  <c r="N65" i="58"/>
  <c r="N70" i="58" s="1"/>
  <c r="M65" i="58"/>
  <c r="M70" i="58" s="1"/>
  <c r="L65" i="58"/>
  <c r="L70" i="58" s="1"/>
  <c r="K65" i="58"/>
  <c r="K70" i="58" s="1"/>
  <c r="J65" i="58"/>
  <c r="J70" i="58" s="1"/>
  <c r="I65" i="58"/>
  <c r="I70" i="58" s="1"/>
  <c r="H65" i="58"/>
  <c r="H70" i="58" s="1"/>
  <c r="G65" i="58"/>
  <c r="G70" i="58" s="1"/>
  <c r="F65" i="58"/>
  <c r="F70" i="58" s="1"/>
  <c r="E65" i="58"/>
  <c r="E70" i="58" s="1"/>
  <c r="D65" i="58"/>
  <c r="D70" i="58" s="1"/>
  <c r="C65" i="58"/>
  <c r="C70" i="58" s="1"/>
  <c r="B65" i="58"/>
  <c r="B70" i="58" s="1"/>
  <c r="T64" i="58"/>
  <c r="T63" i="58"/>
  <c r="T62" i="58"/>
  <c r="T61" i="58"/>
  <c r="T60" i="58"/>
  <c r="T59" i="58"/>
  <c r="T58" i="58"/>
  <c r="R50" i="58"/>
  <c r="Q50" i="58"/>
  <c r="P50" i="58"/>
  <c r="O50" i="58"/>
  <c r="N50" i="58"/>
  <c r="M50" i="58"/>
  <c r="I50" i="58"/>
  <c r="H50" i="58"/>
  <c r="G50" i="58"/>
  <c r="F50" i="58"/>
  <c r="E50" i="58"/>
  <c r="D50" i="58"/>
  <c r="C50" i="58"/>
  <c r="B50" i="58"/>
  <c r="R49" i="58"/>
  <c r="Q49" i="58"/>
  <c r="P49" i="58"/>
  <c r="O49" i="58"/>
  <c r="N49" i="58"/>
  <c r="M49" i="58"/>
  <c r="I49" i="58"/>
  <c r="H49" i="58"/>
  <c r="G49" i="58"/>
  <c r="F49" i="58"/>
  <c r="E49" i="58"/>
  <c r="D49" i="58"/>
  <c r="C49" i="58"/>
  <c r="B49" i="58"/>
  <c r="S48" i="58"/>
  <c r="J48" i="58"/>
  <c r="R46" i="58"/>
  <c r="R51" i="58" s="1"/>
  <c r="Q46" i="58"/>
  <c r="Q51" i="58" s="1"/>
  <c r="P46" i="58"/>
  <c r="P51" i="58" s="1"/>
  <c r="O46" i="58"/>
  <c r="O51" i="58" s="1"/>
  <c r="N46" i="58"/>
  <c r="M46" i="58"/>
  <c r="M51" i="58" s="1"/>
  <c r="I46" i="58"/>
  <c r="I51" i="58" s="1"/>
  <c r="H46" i="58"/>
  <c r="H51" i="58" s="1"/>
  <c r="G46" i="58"/>
  <c r="G51" i="58" s="1"/>
  <c r="F46" i="58"/>
  <c r="F51" i="58" s="1"/>
  <c r="E46" i="58"/>
  <c r="E51" i="58" s="1"/>
  <c r="D46" i="58"/>
  <c r="D51" i="58" s="1"/>
  <c r="C46" i="58"/>
  <c r="C51" i="58" s="1"/>
  <c r="B46" i="58"/>
  <c r="S45" i="58"/>
  <c r="J45" i="58"/>
  <c r="S44" i="58"/>
  <c r="J44" i="58"/>
  <c r="S43" i="58"/>
  <c r="J43" i="58"/>
  <c r="S42" i="58"/>
  <c r="J42" i="58"/>
  <c r="S41" i="58"/>
  <c r="J41" i="58"/>
  <c r="S40" i="58"/>
  <c r="J40" i="58"/>
  <c r="S39" i="58"/>
  <c r="J39" i="58"/>
  <c r="S29" i="58"/>
  <c r="R29" i="58"/>
  <c r="Q29" i="58"/>
  <c r="P29" i="58"/>
  <c r="O29" i="58"/>
  <c r="N29" i="58"/>
  <c r="M29" i="58"/>
  <c r="L29" i="58"/>
  <c r="K29" i="58"/>
  <c r="J29" i="58"/>
  <c r="I29" i="58"/>
  <c r="H29" i="58"/>
  <c r="G29" i="58"/>
  <c r="F29" i="58"/>
  <c r="E29" i="58"/>
  <c r="D29" i="58"/>
  <c r="C29" i="58"/>
  <c r="B29" i="58"/>
  <c r="S28" i="58"/>
  <c r="R28" i="58"/>
  <c r="Q28" i="58"/>
  <c r="P28" i="58"/>
  <c r="O28" i="58"/>
  <c r="N28" i="58"/>
  <c r="M28" i="58"/>
  <c r="L28" i="58"/>
  <c r="K28" i="58"/>
  <c r="J28" i="58"/>
  <c r="I28" i="58"/>
  <c r="H28" i="58"/>
  <c r="G28" i="58"/>
  <c r="F28" i="58"/>
  <c r="E28" i="58"/>
  <c r="D28" i="58"/>
  <c r="C28" i="58"/>
  <c r="B28" i="58"/>
  <c r="T27" i="58"/>
  <c r="S25" i="58"/>
  <c r="S30" i="58" s="1"/>
  <c r="R25" i="58"/>
  <c r="R30" i="58" s="1"/>
  <c r="Q25" i="58"/>
  <c r="Q30" i="58" s="1"/>
  <c r="P25" i="58"/>
  <c r="P30" i="58" s="1"/>
  <c r="O25" i="58"/>
  <c r="O30" i="58" s="1"/>
  <c r="N25" i="58"/>
  <c r="N30" i="58" s="1"/>
  <c r="M25" i="58"/>
  <c r="M30" i="58" s="1"/>
  <c r="L25" i="58"/>
  <c r="L30" i="58" s="1"/>
  <c r="K25" i="58"/>
  <c r="K30" i="58" s="1"/>
  <c r="J25" i="58"/>
  <c r="J30" i="58" s="1"/>
  <c r="I25" i="58"/>
  <c r="I30" i="58" s="1"/>
  <c r="H25" i="58"/>
  <c r="H30" i="58" s="1"/>
  <c r="G25" i="58"/>
  <c r="G30" i="58" s="1"/>
  <c r="F25" i="58"/>
  <c r="F30" i="58" s="1"/>
  <c r="E25" i="58"/>
  <c r="E30" i="58" s="1"/>
  <c r="D25" i="58"/>
  <c r="D30" i="58" s="1"/>
  <c r="C25" i="58"/>
  <c r="C30" i="58" s="1"/>
  <c r="B25" i="58"/>
  <c r="B30" i="58" s="1"/>
  <c r="T24" i="58"/>
  <c r="T23" i="58"/>
  <c r="T22" i="58"/>
  <c r="T21" i="58"/>
  <c r="T20" i="58"/>
  <c r="T19" i="58"/>
  <c r="T18" i="58"/>
  <c r="J46" i="58" l="1"/>
  <c r="S46" i="58"/>
  <c r="S47" i="58" s="1"/>
  <c r="B51" i="58"/>
  <c r="J47" i="58"/>
  <c r="J49" i="58"/>
  <c r="N51" i="58"/>
  <c r="T25" i="58"/>
  <c r="T65" i="58"/>
  <c r="S49" i="58" l="1"/>
  <c r="T26" i="58"/>
  <c r="U27" i="58"/>
  <c r="T66" i="58"/>
  <c r="T68" i="58"/>
  <c r="S69" i="57" l="1"/>
  <c r="R69" i="57"/>
  <c r="Q69" i="57"/>
  <c r="P69" i="57"/>
  <c r="O69" i="57"/>
  <c r="N69" i="57"/>
  <c r="M69" i="57"/>
  <c r="L69" i="57"/>
  <c r="K69" i="57"/>
  <c r="J69" i="57"/>
  <c r="I69" i="57"/>
  <c r="H69" i="57"/>
  <c r="G69" i="57"/>
  <c r="F69" i="57"/>
  <c r="E69" i="57"/>
  <c r="D69" i="57"/>
  <c r="C69" i="57"/>
  <c r="B69" i="57"/>
  <c r="S68" i="57"/>
  <c r="R68" i="57"/>
  <c r="Q68" i="57"/>
  <c r="P68" i="57"/>
  <c r="O68" i="57"/>
  <c r="N68" i="57"/>
  <c r="M68" i="57"/>
  <c r="L68" i="57"/>
  <c r="K68" i="57"/>
  <c r="J68" i="57"/>
  <c r="I68" i="57"/>
  <c r="H68" i="57"/>
  <c r="G68" i="57"/>
  <c r="F68" i="57"/>
  <c r="E68" i="57"/>
  <c r="D68" i="57"/>
  <c r="C68" i="57"/>
  <c r="B68" i="57"/>
  <c r="T67" i="57"/>
  <c r="S65" i="57"/>
  <c r="S70" i="57" s="1"/>
  <c r="R65" i="57"/>
  <c r="R70" i="57" s="1"/>
  <c r="Q65" i="57"/>
  <c r="Q70" i="57" s="1"/>
  <c r="P65" i="57"/>
  <c r="P70" i="57" s="1"/>
  <c r="O65" i="57"/>
  <c r="O70" i="57" s="1"/>
  <c r="N65" i="57"/>
  <c r="N70" i="57" s="1"/>
  <c r="M65" i="57"/>
  <c r="M70" i="57" s="1"/>
  <c r="L65" i="57"/>
  <c r="L70" i="57" s="1"/>
  <c r="K65" i="57"/>
  <c r="K70" i="57" s="1"/>
  <c r="J65" i="57"/>
  <c r="J70" i="57" s="1"/>
  <c r="I65" i="57"/>
  <c r="I70" i="57" s="1"/>
  <c r="H65" i="57"/>
  <c r="H70" i="57" s="1"/>
  <c r="G65" i="57"/>
  <c r="G70" i="57" s="1"/>
  <c r="F65" i="57"/>
  <c r="F70" i="57" s="1"/>
  <c r="E65" i="57"/>
  <c r="E70" i="57" s="1"/>
  <c r="D65" i="57"/>
  <c r="D70" i="57" s="1"/>
  <c r="C65" i="57"/>
  <c r="C70" i="57" s="1"/>
  <c r="B65" i="57"/>
  <c r="B70" i="57" s="1"/>
  <c r="T64" i="57"/>
  <c r="T63" i="57"/>
  <c r="T62" i="57"/>
  <c r="T61" i="57"/>
  <c r="T60" i="57"/>
  <c r="T59" i="57"/>
  <c r="T58" i="57"/>
  <c r="H51" i="57"/>
  <c r="R50" i="57"/>
  <c r="Q50" i="57"/>
  <c r="P50" i="57"/>
  <c r="O50" i="57"/>
  <c r="N50" i="57"/>
  <c r="M50" i="57"/>
  <c r="I50" i="57"/>
  <c r="H50" i="57"/>
  <c r="G50" i="57"/>
  <c r="F50" i="57"/>
  <c r="E50" i="57"/>
  <c r="D50" i="57"/>
  <c r="C50" i="57"/>
  <c r="B50" i="57"/>
  <c r="R49" i="57"/>
  <c r="Q49" i="57"/>
  <c r="P49" i="57"/>
  <c r="O49" i="57"/>
  <c r="N49" i="57"/>
  <c r="M49" i="57"/>
  <c r="I49" i="57"/>
  <c r="H49" i="57"/>
  <c r="G49" i="57"/>
  <c r="F49" i="57"/>
  <c r="E49" i="57"/>
  <c r="D49" i="57"/>
  <c r="C49" i="57"/>
  <c r="B49" i="57"/>
  <c r="S48" i="57"/>
  <c r="J48" i="57"/>
  <c r="R46" i="57"/>
  <c r="R51" i="57" s="1"/>
  <c r="Q46" i="57"/>
  <c r="Q51" i="57" s="1"/>
  <c r="P46" i="57"/>
  <c r="P51" i="57" s="1"/>
  <c r="O46" i="57"/>
  <c r="O51" i="57" s="1"/>
  <c r="N46" i="57"/>
  <c r="N51" i="57" s="1"/>
  <c r="M46" i="57"/>
  <c r="M51" i="57" s="1"/>
  <c r="I46" i="57"/>
  <c r="I51" i="57" s="1"/>
  <c r="H46" i="57"/>
  <c r="G46" i="57"/>
  <c r="G51" i="57" s="1"/>
  <c r="F46" i="57"/>
  <c r="F51" i="57" s="1"/>
  <c r="E46" i="57"/>
  <c r="E51" i="57" s="1"/>
  <c r="D46" i="57"/>
  <c r="D51" i="57" s="1"/>
  <c r="C46" i="57"/>
  <c r="C51" i="57" s="1"/>
  <c r="B46" i="57"/>
  <c r="S45" i="57"/>
  <c r="J45" i="57"/>
  <c r="S44" i="57"/>
  <c r="J44" i="57"/>
  <c r="S43" i="57"/>
  <c r="J43" i="57"/>
  <c r="S42" i="57"/>
  <c r="J42" i="57"/>
  <c r="S41" i="57"/>
  <c r="J41" i="57"/>
  <c r="S40" i="57"/>
  <c r="J40" i="57"/>
  <c r="S39" i="57"/>
  <c r="J39" i="57"/>
  <c r="S29" i="57"/>
  <c r="R29" i="57"/>
  <c r="Q29" i="57"/>
  <c r="P29" i="57"/>
  <c r="O29" i="57"/>
  <c r="N29" i="57"/>
  <c r="M29" i="57"/>
  <c r="L29" i="57"/>
  <c r="K29" i="57"/>
  <c r="J29" i="57"/>
  <c r="I29" i="57"/>
  <c r="H29" i="57"/>
  <c r="G29" i="57"/>
  <c r="F29" i="57"/>
  <c r="E29" i="57"/>
  <c r="D29" i="57"/>
  <c r="C29" i="57"/>
  <c r="B29" i="57"/>
  <c r="S28" i="57"/>
  <c r="R28" i="57"/>
  <c r="Q28" i="57"/>
  <c r="P28" i="57"/>
  <c r="O28" i="57"/>
  <c r="N28" i="57"/>
  <c r="M28" i="57"/>
  <c r="L28" i="57"/>
  <c r="K28" i="57"/>
  <c r="J28" i="57"/>
  <c r="I28" i="57"/>
  <c r="H28" i="57"/>
  <c r="G28" i="57"/>
  <c r="F28" i="57"/>
  <c r="E28" i="57"/>
  <c r="D28" i="57"/>
  <c r="C28" i="57"/>
  <c r="B28" i="57"/>
  <c r="T27" i="57"/>
  <c r="S25" i="57"/>
  <c r="S30" i="57" s="1"/>
  <c r="R25" i="57"/>
  <c r="R30" i="57" s="1"/>
  <c r="Q25" i="57"/>
  <c r="Q30" i="57" s="1"/>
  <c r="P25" i="57"/>
  <c r="P30" i="57" s="1"/>
  <c r="O25" i="57"/>
  <c r="O30" i="57" s="1"/>
  <c r="N25" i="57"/>
  <c r="N30" i="57" s="1"/>
  <c r="M25" i="57"/>
  <c r="M30" i="57" s="1"/>
  <c r="L25" i="57"/>
  <c r="L30" i="57" s="1"/>
  <c r="K25" i="57"/>
  <c r="K30" i="57" s="1"/>
  <c r="J25" i="57"/>
  <c r="J30" i="57" s="1"/>
  <c r="I25" i="57"/>
  <c r="I30" i="57" s="1"/>
  <c r="H25" i="57"/>
  <c r="H30" i="57" s="1"/>
  <c r="G25" i="57"/>
  <c r="G30" i="57" s="1"/>
  <c r="F25" i="57"/>
  <c r="F30" i="57" s="1"/>
  <c r="E25" i="57"/>
  <c r="E30" i="57" s="1"/>
  <c r="D25" i="57"/>
  <c r="C25" i="57"/>
  <c r="C30" i="57" s="1"/>
  <c r="B25" i="57"/>
  <c r="B30" i="57" s="1"/>
  <c r="T24" i="57"/>
  <c r="T23" i="57"/>
  <c r="T22" i="57"/>
  <c r="T21" i="57"/>
  <c r="T20" i="57"/>
  <c r="T19" i="57"/>
  <c r="T18" i="57"/>
  <c r="J46" i="57" l="1"/>
  <c r="J47" i="57" s="1"/>
  <c r="B51" i="57"/>
  <c r="S46" i="57"/>
  <c r="S47" i="57" s="1"/>
  <c r="T25" i="57"/>
  <c r="T26" i="57" s="1"/>
  <c r="D30" i="57"/>
  <c r="T65" i="57"/>
  <c r="S48" i="55"/>
  <c r="J49" i="57" l="1"/>
  <c r="S49" i="57"/>
  <c r="U27" i="57"/>
  <c r="T68" i="57"/>
  <c r="T66" i="57"/>
  <c r="S69" i="56"/>
  <c r="R69" i="56"/>
  <c r="Q69" i="56"/>
  <c r="P69" i="56"/>
  <c r="O69" i="56"/>
  <c r="N69" i="56"/>
  <c r="M69" i="56"/>
  <c r="L69" i="56"/>
  <c r="K69" i="56"/>
  <c r="J69" i="56"/>
  <c r="I69" i="56"/>
  <c r="H69" i="56"/>
  <c r="G69" i="56"/>
  <c r="F69" i="56"/>
  <c r="E69" i="56"/>
  <c r="D69" i="56"/>
  <c r="C69" i="56"/>
  <c r="B69" i="56"/>
  <c r="S68" i="56"/>
  <c r="R68" i="56"/>
  <c r="Q68" i="56"/>
  <c r="P68" i="56"/>
  <c r="O68" i="56"/>
  <c r="N68" i="56"/>
  <c r="M68" i="56"/>
  <c r="L68" i="56"/>
  <c r="K68" i="56"/>
  <c r="J68" i="56"/>
  <c r="I68" i="56"/>
  <c r="H68" i="56"/>
  <c r="G68" i="56"/>
  <c r="F68" i="56"/>
  <c r="E68" i="56"/>
  <c r="D68" i="56"/>
  <c r="C68" i="56"/>
  <c r="B68" i="56"/>
  <c r="T67" i="56"/>
  <c r="S65" i="56"/>
  <c r="S70" i="56" s="1"/>
  <c r="R65" i="56"/>
  <c r="R70" i="56" s="1"/>
  <c r="Q65" i="56"/>
  <c r="Q70" i="56" s="1"/>
  <c r="P65" i="56"/>
  <c r="P70" i="56" s="1"/>
  <c r="O65" i="56"/>
  <c r="O70" i="56" s="1"/>
  <c r="N65" i="56"/>
  <c r="N70" i="56" s="1"/>
  <c r="M65" i="56"/>
  <c r="M70" i="56" s="1"/>
  <c r="L65" i="56"/>
  <c r="L70" i="56" s="1"/>
  <c r="K65" i="56"/>
  <c r="K70" i="56" s="1"/>
  <c r="J65" i="56"/>
  <c r="J70" i="56" s="1"/>
  <c r="I65" i="56"/>
  <c r="I70" i="56" s="1"/>
  <c r="H65" i="56"/>
  <c r="H70" i="56" s="1"/>
  <c r="G65" i="56"/>
  <c r="G70" i="56" s="1"/>
  <c r="F65" i="56"/>
  <c r="F70" i="56" s="1"/>
  <c r="E65" i="56"/>
  <c r="E70" i="56" s="1"/>
  <c r="D65" i="56"/>
  <c r="D70" i="56" s="1"/>
  <c r="C65" i="56"/>
  <c r="C70" i="56" s="1"/>
  <c r="B65" i="56"/>
  <c r="B70" i="56" s="1"/>
  <c r="T64" i="56"/>
  <c r="T63" i="56"/>
  <c r="T62" i="56"/>
  <c r="T61" i="56"/>
  <c r="T60" i="56"/>
  <c r="T59" i="56"/>
  <c r="T58" i="56"/>
  <c r="H51" i="56"/>
  <c r="R50" i="56"/>
  <c r="Q50" i="56"/>
  <c r="P50" i="56"/>
  <c r="O50" i="56"/>
  <c r="N50" i="56"/>
  <c r="M50" i="56"/>
  <c r="I50" i="56"/>
  <c r="H50" i="56"/>
  <c r="G50" i="56"/>
  <c r="F50" i="56"/>
  <c r="E50" i="56"/>
  <c r="D50" i="56"/>
  <c r="C50" i="56"/>
  <c r="B50" i="56"/>
  <c r="R49" i="56"/>
  <c r="Q49" i="56"/>
  <c r="P49" i="56"/>
  <c r="O49" i="56"/>
  <c r="N49" i="56"/>
  <c r="M49" i="56"/>
  <c r="I49" i="56"/>
  <c r="H49" i="56"/>
  <c r="G49" i="56"/>
  <c r="F49" i="56"/>
  <c r="E49" i="56"/>
  <c r="D49" i="56"/>
  <c r="C49" i="56"/>
  <c r="B49" i="56"/>
  <c r="S48" i="56"/>
  <c r="J48" i="56"/>
  <c r="R46" i="56"/>
  <c r="R51" i="56" s="1"/>
  <c r="Q46" i="56"/>
  <c r="Q51" i="56" s="1"/>
  <c r="P46" i="56"/>
  <c r="P51" i="56" s="1"/>
  <c r="O46" i="56"/>
  <c r="O51" i="56" s="1"/>
  <c r="N46" i="56"/>
  <c r="N51" i="56" s="1"/>
  <c r="M46" i="56"/>
  <c r="I46" i="56"/>
  <c r="I51" i="56" s="1"/>
  <c r="H46" i="56"/>
  <c r="G46" i="56"/>
  <c r="G51" i="56" s="1"/>
  <c r="F46" i="56"/>
  <c r="F51" i="56" s="1"/>
  <c r="E46" i="56"/>
  <c r="E51" i="56" s="1"/>
  <c r="D46" i="56"/>
  <c r="D51" i="56" s="1"/>
  <c r="C46" i="56"/>
  <c r="C51" i="56" s="1"/>
  <c r="B46" i="56"/>
  <c r="B51" i="56" s="1"/>
  <c r="S45" i="56"/>
  <c r="J45" i="56"/>
  <c r="S44" i="56"/>
  <c r="J44" i="56"/>
  <c r="S43" i="56"/>
  <c r="J43" i="56"/>
  <c r="S42" i="56"/>
  <c r="J42" i="56"/>
  <c r="S41" i="56"/>
  <c r="J41" i="56"/>
  <c r="S40" i="56"/>
  <c r="J40" i="56"/>
  <c r="S39" i="56"/>
  <c r="J39" i="56"/>
  <c r="S29" i="56"/>
  <c r="R29" i="56"/>
  <c r="Q29" i="56"/>
  <c r="P29" i="56"/>
  <c r="O29" i="56"/>
  <c r="N29" i="56"/>
  <c r="M29" i="56"/>
  <c r="L29" i="56"/>
  <c r="K29" i="56"/>
  <c r="J29" i="56"/>
  <c r="I29" i="56"/>
  <c r="H29" i="56"/>
  <c r="G29" i="56"/>
  <c r="F29" i="56"/>
  <c r="E29" i="56"/>
  <c r="D29" i="56"/>
  <c r="C29" i="56"/>
  <c r="B29" i="56"/>
  <c r="S28" i="56"/>
  <c r="R28" i="56"/>
  <c r="Q28" i="56"/>
  <c r="P28" i="56"/>
  <c r="O28" i="56"/>
  <c r="N28" i="56"/>
  <c r="M28" i="56"/>
  <c r="L28" i="56"/>
  <c r="K28" i="56"/>
  <c r="J28" i="56"/>
  <c r="I28" i="56"/>
  <c r="H28" i="56"/>
  <c r="G28" i="56"/>
  <c r="F28" i="56"/>
  <c r="E28" i="56"/>
  <c r="D28" i="56"/>
  <c r="C28" i="56"/>
  <c r="B28" i="56"/>
  <c r="T27" i="56"/>
  <c r="S25" i="56"/>
  <c r="S30" i="56" s="1"/>
  <c r="R25" i="56"/>
  <c r="R30" i="56" s="1"/>
  <c r="Q25" i="56"/>
  <c r="Q30" i="56" s="1"/>
  <c r="P25" i="56"/>
  <c r="P30" i="56" s="1"/>
  <c r="O25" i="56"/>
  <c r="O30" i="56" s="1"/>
  <c r="N25" i="56"/>
  <c r="N30" i="56" s="1"/>
  <c r="M25" i="56"/>
  <c r="M30" i="56" s="1"/>
  <c r="L25" i="56"/>
  <c r="L30" i="56" s="1"/>
  <c r="K25" i="56"/>
  <c r="K30" i="56" s="1"/>
  <c r="J25" i="56"/>
  <c r="J30" i="56" s="1"/>
  <c r="I25" i="56"/>
  <c r="I30" i="56" s="1"/>
  <c r="H25" i="56"/>
  <c r="H30" i="56" s="1"/>
  <c r="G25" i="56"/>
  <c r="G30" i="56" s="1"/>
  <c r="F25" i="56"/>
  <c r="F30" i="56" s="1"/>
  <c r="E25" i="56"/>
  <c r="E30" i="56" s="1"/>
  <c r="D25" i="56"/>
  <c r="D30" i="56" s="1"/>
  <c r="C25" i="56"/>
  <c r="C30" i="56" s="1"/>
  <c r="B25" i="56"/>
  <c r="B30" i="56" s="1"/>
  <c r="T24" i="56"/>
  <c r="T23" i="56"/>
  <c r="T22" i="56"/>
  <c r="T21" i="56"/>
  <c r="T20" i="56"/>
  <c r="T19" i="56"/>
  <c r="T18" i="56"/>
  <c r="T67" i="55"/>
  <c r="S46" i="56" l="1"/>
  <c r="S47" i="56" s="1"/>
  <c r="M51" i="56"/>
  <c r="T25" i="56"/>
  <c r="J46" i="56"/>
  <c r="T65" i="56"/>
  <c r="C28" i="55"/>
  <c r="B29" i="55"/>
  <c r="S69" i="55"/>
  <c r="R69" i="55"/>
  <c r="Q69" i="55"/>
  <c r="P69" i="55"/>
  <c r="O69" i="55"/>
  <c r="N69" i="55"/>
  <c r="M69" i="55"/>
  <c r="L69" i="55"/>
  <c r="K69" i="55"/>
  <c r="J69" i="55"/>
  <c r="I69" i="55"/>
  <c r="H69" i="55"/>
  <c r="G69" i="55"/>
  <c r="F69" i="55"/>
  <c r="E69" i="55"/>
  <c r="D69" i="55"/>
  <c r="C69" i="55"/>
  <c r="B69" i="55"/>
  <c r="S68" i="55"/>
  <c r="R68" i="55"/>
  <c r="Q68" i="55"/>
  <c r="P68" i="55"/>
  <c r="O68" i="55"/>
  <c r="N68" i="55"/>
  <c r="M68" i="55"/>
  <c r="L68" i="55"/>
  <c r="K68" i="55"/>
  <c r="J68" i="55"/>
  <c r="I68" i="55"/>
  <c r="H68" i="55"/>
  <c r="G68" i="55"/>
  <c r="F68" i="55"/>
  <c r="E68" i="55"/>
  <c r="D68" i="55"/>
  <c r="C68" i="55"/>
  <c r="B68" i="55"/>
  <c r="S65" i="55"/>
  <c r="S70" i="55" s="1"/>
  <c r="R65" i="55"/>
  <c r="R70" i="55" s="1"/>
  <c r="Q65" i="55"/>
  <c r="Q70" i="55" s="1"/>
  <c r="P65" i="55"/>
  <c r="P70" i="55" s="1"/>
  <c r="O65" i="55"/>
  <c r="O70" i="55" s="1"/>
  <c r="N65" i="55"/>
  <c r="N70" i="55" s="1"/>
  <c r="M65" i="55"/>
  <c r="M70" i="55" s="1"/>
  <c r="L65" i="55"/>
  <c r="L70" i="55" s="1"/>
  <c r="K65" i="55"/>
  <c r="K70" i="55" s="1"/>
  <c r="J65" i="55"/>
  <c r="J70" i="55" s="1"/>
  <c r="I65" i="55"/>
  <c r="I70" i="55" s="1"/>
  <c r="H65" i="55"/>
  <c r="H70" i="55" s="1"/>
  <c r="G65" i="55"/>
  <c r="G70" i="55" s="1"/>
  <c r="F65" i="55"/>
  <c r="F70" i="55" s="1"/>
  <c r="E65" i="55"/>
  <c r="E70" i="55" s="1"/>
  <c r="D65" i="55"/>
  <c r="D70" i="55" s="1"/>
  <c r="C65" i="55"/>
  <c r="C70" i="55" s="1"/>
  <c r="B65" i="55"/>
  <c r="B70" i="55" s="1"/>
  <c r="T64" i="55"/>
  <c r="T63" i="55"/>
  <c r="T62" i="55"/>
  <c r="T61" i="55"/>
  <c r="T60" i="55"/>
  <c r="T59" i="55"/>
  <c r="T58" i="55"/>
  <c r="D51" i="55"/>
  <c r="C51" i="55"/>
  <c r="R50" i="55"/>
  <c r="Q50" i="55"/>
  <c r="P50" i="55"/>
  <c r="O50" i="55"/>
  <c r="N50" i="55"/>
  <c r="M50" i="55"/>
  <c r="I50" i="55"/>
  <c r="H50" i="55"/>
  <c r="G50" i="55"/>
  <c r="F50" i="55"/>
  <c r="E50" i="55"/>
  <c r="D50" i="55"/>
  <c r="C50" i="55"/>
  <c r="B50" i="55"/>
  <c r="R49" i="55"/>
  <c r="Q49" i="55"/>
  <c r="P49" i="55"/>
  <c r="O49" i="55"/>
  <c r="N49" i="55"/>
  <c r="M49" i="55"/>
  <c r="I49" i="55"/>
  <c r="H49" i="55"/>
  <c r="G49" i="55"/>
  <c r="F49" i="55"/>
  <c r="E49" i="55"/>
  <c r="D49" i="55"/>
  <c r="C49" i="55"/>
  <c r="B49" i="55"/>
  <c r="J48" i="55"/>
  <c r="R46" i="55"/>
  <c r="R51" i="55" s="1"/>
  <c r="Q46" i="55"/>
  <c r="Q51" i="55" s="1"/>
  <c r="P46" i="55"/>
  <c r="P51" i="55" s="1"/>
  <c r="O46" i="55"/>
  <c r="O51" i="55" s="1"/>
  <c r="N46" i="55"/>
  <c r="N51" i="55" s="1"/>
  <c r="M46" i="55"/>
  <c r="M51" i="55" s="1"/>
  <c r="I46" i="55"/>
  <c r="I51" i="55" s="1"/>
  <c r="H46" i="55"/>
  <c r="H51" i="55" s="1"/>
  <c r="G46" i="55"/>
  <c r="G51" i="55" s="1"/>
  <c r="F46" i="55"/>
  <c r="F51" i="55" s="1"/>
  <c r="E46" i="55"/>
  <c r="E51" i="55" s="1"/>
  <c r="D46" i="55"/>
  <c r="C46" i="55"/>
  <c r="B46" i="55"/>
  <c r="B51" i="55" s="1"/>
  <c r="S45" i="55"/>
  <c r="J45" i="55"/>
  <c r="S44" i="55"/>
  <c r="J44" i="55"/>
  <c r="S43" i="55"/>
  <c r="J43" i="55"/>
  <c r="S42" i="55"/>
  <c r="J42" i="55"/>
  <c r="S41" i="55"/>
  <c r="J41" i="55"/>
  <c r="S40" i="55"/>
  <c r="J40" i="55"/>
  <c r="S39" i="55"/>
  <c r="J39" i="55"/>
  <c r="S25" i="55"/>
  <c r="R25" i="55"/>
  <c r="Q25" i="55"/>
  <c r="P25" i="55"/>
  <c r="O25" i="55"/>
  <c r="N25" i="55"/>
  <c r="M25" i="55"/>
  <c r="L25" i="55"/>
  <c r="K25" i="55"/>
  <c r="J25" i="55"/>
  <c r="I25" i="55"/>
  <c r="H25" i="55"/>
  <c r="G25" i="55"/>
  <c r="F25" i="55"/>
  <c r="E25" i="55"/>
  <c r="D25" i="55"/>
  <c r="C25" i="55"/>
  <c r="B25" i="55"/>
  <c r="T24" i="55"/>
  <c r="T23" i="55"/>
  <c r="T22" i="55"/>
  <c r="T21" i="55"/>
  <c r="T20" i="55"/>
  <c r="T19" i="55"/>
  <c r="T18" i="55"/>
  <c r="S49" i="56" l="1"/>
  <c r="T66" i="56"/>
  <c r="T68" i="56"/>
  <c r="J47" i="56"/>
  <c r="J49" i="56"/>
  <c r="T26" i="56"/>
  <c r="U27" i="56"/>
  <c r="B30" i="55"/>
  <c r="C30" i="55"/>
  <c r="C29" i="55"/>
  <c r="T27" i="55"/>
  <c r="B28" i="55"/>
  <c r="S46" i="55"/>
  <c r="S49" i="55" s="1"/>
  <c r="J46" i="55"/>
  <c r="J49" i="55" s="1"/>
  <c r="T25" i="55"/>
  <c r="T65" i="55"/>
  <c r="S69" i="54"/>
  <c r="R69" i="54"/>
  <c r="Q69" i="54"/>
  <c r="P69" i="54"/>
  <c r="O69" i="54"/>
  <c r="N69" i="54"/>
  <c r="M69" i="54"/>
  <c r="L69" i="54"/>
  <c r="K69" i="54"/>
  <c r="J69" i="54"/>
  <c r="I69" i="54"/>
  <c r="H69" i="54"/>
  <c r="G69" i="54"/>
  <c r="F69" i="54"/>
  <c r="E69" i="54"/>
  <c r="D69" i="54"/>
  <c r="C69" i="54"/>
  <c r="B69" i="54"/>
  <c r="S68" i="54"/>
  <c r="R68" i="54"/>
  <c r="Q68" i="54"/>
  <c r="P68" i="54"/>
  <c r="O68" i="54"/>
  <c r="N68" i="54"/>
  <c r="M68" i="54"/>
  <c r="L68" i="54"/>
  <c r="K68" i="54"/>
  <c r="J68" i="54"/>
  <c r="I68" i="54"/>
  <c r="H68" i="54"/>
  <c r="G68" i="54"/>
  <c r="F68" i="54"/>
  <c r="E68" i="54"/>
  <c r="D68" i="54"/>
  <c r="C68" i="54"/>
  <c r="B68" i="54"/>
  <c r="T67" i="54"/>
  <c r="S65" i="54"/>
  <c r="S70" i="54" s="1"/>
  <c r="R65" i="54"/>
  <c r="R70" i="54" s="1"/>
  <c r="Q65" i="54"/>
  <c r="Q70" i="54" s="1"/>
  <c r="P65" i="54"/>
  <c r="P70" i="54" s="1"/>
  <c r="O65" i="54"/>
  <c r="O70" i="54" s="1"/>
  <c r="N65" i="54"/>
  <c r="N70" i="54" s="1"/>
  <c r="M65" i="54"/>
  <c r="M70" i="54" s="1"/>
  <c r="L65" i="54"/>
  <c r="L70" i="54" s="1"/>
  <c r="K65" i="54"/>
  <c r="K70" i="54" s="1"/>
  <c r="J65" i="54"/>
  <c r="J70" i="54" s="1"/>
  <c r="I65" i="54"/>
  <c r="I70" i="54" s="1"/>
  <c r="H65" i="54"/>
  <c r="H70" i="54" s="1"/>
  <c r="G65" i="54"/>
  <c r="G70" i="54" s="1"/>
  <c r="F65" i="54"/>
  <c r="F70" i="54" s="1"/>
  <c r="E65" i="54"/>
  <c r="E70" i="54" s="1"/>
  <c r="D65" i="54"/>
  <c r="C65" i="54"/>
  <c r="C70" i="54" s="1"/>
  <c r="B65" i="54"/>
  <c r="B70" i="54" s="1"/>
  <c r="T64" i="54"/>
  <c r="T63" i="54"/>
  <c r="T62" i="54"/>
  <c r="T61" i="54"/>
  <c r="T60" i="54"/>
  <c r="T59" i="54"/>
  <c r="T58" i="54"/>
  <c r="I51" i="54"/>
  <c r="H51" i="54"/>
  <c r="R50" i="54"/>
  <c r="Q50" i="54"/>
  <c r="P50" i="54"/>
  <c r="O50" i="54"/>
  <c r="N50" i="54"/>
  <c r="M50" i="54"/>
  <c r="I50" i="54"/>
  <c r="H50" i="54"/>
  <c r="G50" i="54"/>
  <c r="F50" i="54"/>
  <c r="E50" i="54"/>
  <c r="D50" i="54"/>
  <c r="C50" i="54"/>
  <c r="B50" i="54"/>
  <c r="R49" i="54"/>
  <c r="Q49" i="54"/>
  <c r="P49" i="54"/>
  <c r="O49" i="54"/>
  <c r="N49" i="54"/>
  <c r="M49" i="54"/>
  <c r="I49" i="54"/>
  <c r="H49" i="54"/>
  <c r="G49" i="54"/>
  <c r="F49" i="54"/>
  <c r="E49" i="54"/>
  <c r="D49" i="54"/>
  <c r="C49" i="54"/>
  <c r="B49" i="54"/>
  <c r="S48" i="54"/>
  <c r="J48" i="54"/>
  <c r="R46" i="54"/>
  <c r="R51" i="54" s="1"/>
  <c r="Q46" i="54"/>
  <c r="Q51" i="54" s="1"/>
  <c r="P46" i="54"/>
  <c r="P51" i="54" s="1"/>
  <c r="O46" i="54"/>
  <c r="O51" i="54" s="1"/>
  <c r="N46" i="54"/>
  <c r="N51" i="54" s="1"/>
  <c r="M46" i="54"/>
  <c r="M51" i="54" s="1"/>
  <c r="I46" i="54"/>
  <c r="H46" i="54"/>
  <c r="G46" i="54"/>
  <c r="G51" i="54" s="1"/>
  <c r="F46" i="54"/>
  <c r="F51" i="54" s="1"/>
  <c r="E46" i="54"/>
  <c r="E51" i="54" s="1"/>
  <c r="D46" i="54"/>
  <c r="D51" i="54" s="1"/>
  <c r="C46" i="54"/>
  <c r="C51" i="54" s="1"/>
  <c r="B46" i="54"/>
  <c r="B51" i="54" s="1"/>
  <c r="S45" i="54"/>
  <c r="J45" i="54"/>
  <c r="S44" i="54"/>
  <c r="J44" i="54"/>
  <c r="S43" i="54"/>
  <c r="J43" i="54"/>
  <c r="S42" i="54"/>
  <c r="J42" i="54"/>
  <c r="S41" i="54"/>
  <c r="J41" i="54"/>
  <c r="S40" i="54"/>
  <c r="J40" i="54"/>
  <c r="S39" i="54"/>
  <c r="J39" i="54"/>
  <c r="S29" i="54"/>
  <c r="R29" i="54"/>
  <c r="Q29" i="54"/>
  <c r="P29" i="54"/>
  <c r="O29" i="54"/>
  <c r="N29" i="54"/>
  <c r="M29" i="54"/>
  <c r="L29" i="54"/>
  <c r="K29" i="54"/>
  <c r="J29" i="54"/>
  <c r="I29" i="54"/>
  <c r="H29" i="54"/>
  <c r="G29" i="54"/>
  <c r="F29" i="54"/>
  <c r="E29" i="54"/>
  <c r="D29" i="54"/>
  <c r="C29" i="54"/>
  <c r="B29" i="54"/>
  <c r="S28" i="54"/>
  <c r="R28" i="54"/>
  <c r="Q28" i="54"/>
  <c r="P28" i="54"/>
  <c r="O28" i="54"/>
  <c r="N28" i="54"/>
  <c r="M28" i="54"/>
  <c r="L28" i="54"/>
  <c r="K28" i="54"/>
  <c r="J28" i="54"/>
  <c r="I28" i="54"/>
  <c r="H28" i="54"/>
  <c r="G28" i="54"/>
  <c r="F28" i="54"/>
  <c r="E28" i="54"/>
  <c r="D28" i="54"/>
  <c r="C28" i="54"/>
  <c r="B28" i="54"/>
  <c r="T27" i="54"/>
  <c r="S25" i="54"/>
  <c r="S30" i="54" s="1"/>
  <c r="R25" i="54"/>
  <c r="R30" i="54" s="1"/>
  <c r="Q25" i="54"/>
  <c r="Q30" i="54" s="1"/>
  <c r="P25" i="54"/>
  <c r="P30" i="54" s="1"/>
  <c r="O25" i="54"/>
  <c r="O30" i="54" s="1"/>
  <c r="N25" i="54"/>
  <c r="N30" i="54" s="1"/>
  <c r="M25" i="54"/>
  <c r="M30" i="54" s="1"/>
  <c r="L25" i="54"/>
  <c r="L30" i="54" s="1"/>
  <c r="K25" i="54"/>
  <c r="K30" i="54" s="1"/>
  <c r="J25" i="54"/>
  <c r="J30" i="54" s="1"/>
  <c r="I25" i="54"/>
  <c r="I30" i="54" s="1"/>
  <c r="H25" i="54"/>
  <c r="H30" i="54" s="1"/>
  <c r="G25" i="54"/>
  <c r="G30" i="54" s="1"/>
  <c r="F25" i="54"/>
  <c r="F30" i="54" s="1"/>
  <c r="E25" i="54"/>
  <c r="E30" i="54" s="1"/>
  <c r="D25" i="54"/>
  <c r="D30" i="54" s="1"/>
  <c r="C25" i="54"/>
  <c r="C30" i="54" s="1"/>
  <c r="B25" i="54"/>
  <c r="B30" i="54" s="1"/>
  <c r="T24" i="54"/>
  <c r="T23" i="54"/>
  <c r="T22" i="54"/>
  <c r="T21" i="54"/>
  <c r="T20" i="54"/>
  <c r="T19" i="54"/>
  <c r="T18" i="54"/>
  <c r="S47" i="55" l="1"/>
  <c r="D28" i="55"/>
  <c r="D29" i="55"/>
  <c r="D30" i="55"/>
  <c r="E28" i="55"/>
  <c r="E30" i="55"/>
  <c r="E29" i="55"/>
  <c r="J47" i="55"/>
  <c r="T66" i="55"/>
  <c r="T68" i="55"/>
  <c r="T26" i="55"/>
  <c r="U27" i="55"/>
  <c r="T65" i="54"/>
  <c r="T66" i="54" s="1"/>
  <c r="D70" i="54"/>
  <c r="S46" i="54"/>
  <c r="T25" i="54"/>
  <c r="J46" i="54"/>
  <c r="G29" i="55" l="1"/>
  <c r="G28" i="55"/>
  <c r="G30" i="55"/>
  <c r="F29" i="55"/>
  <c r="F28" i="55"/>
  <c r="F30" i="55"/>
  <c r="T68" i="54"/>
  <c r="J47" i="54"/>
  <c r="J49" i="54"/>
  <c r="S49" i="54"/>
  <c r="S47" i="54"/>
  <c r="U27" i="54"/>
  <c r="T26" i="54"/>
  <c r="I28" i="55" l="1"/>
  <c r="I29" i="55"/>
  <c r="I30" i="55"/>
  <c r="H29" i="55"/>
  <c r="H28" i="55"/>
  <c r="H30" i="55"/>
  <c r="S69" i="53"/>
  <c r="R69" i="53"/>
  <c r="Q69" i="53"/>
  <c r="P69" i="53"/>
  <c r="O69" i="53"/>
  <c r="N69" i="53"/>
  <c r="M69" i="53"/>
  <c r="L69" i="53"/>
  <c r="K69" i="53"/>
  <c r="J69" i="53"/>
  <c r="I69" i="53"/>
  <c r="H69" i="53"/>
  <c r="G69" i="53"/>
  <c r="F69" i="53"/>
  <c r="E69" i="53"/>
  <c r="D69" i="53"/>
  <c r="C69" i="53"/>
  <c r="B69" i="53"/>
  <c r="S68" i="53"/>
  <c r="R68" i="53"/>
  <c r="Q68" i="53"/>
  <c r="P68" i="53"/>
  <c r="O68" i="53"/>
  <c r="N68" i="53"/>
  <c r="M68" i="53"/>
  <c r="L68" i="53"/>
  <c r="K68" i="53"/>
  <c r="J68" i="53"/>
  <c r="I68" i="53"/>
  <c r="H68" i="53"/>
  <c r="G68" i="53"/>
  <c r="F68" i="53"/>
  <c r="E68" i="53"/>
  <c r="D68" i="53"/>
  <c r="C68" i="53"/>
  <c r="B68" i="53"/>
  <c r="T67" i="53"/>
  <c r="S65" i="53"/>
  <c r="S70" i="53" s="1"/>
  <c r="R65" i="53"/>
  <c r="R70" i="53" s="1"/>
  <c r="Q65" i="53"/>
  <c r="Q70" i="53" s="1"/>
  <c r="P65" i="53"/>
  <c r="P70" i="53" s="1"/>
  <c r="O65" i="53"/>
  <c r="O70" i="53" s="1"/>
  <c r="N65" i="53"/>
  <c r="N70" i="53" s="1"/>
  <c r="M65" i="53"/>
  <c r="M70" i="53" s="1"/>
  <c r="L65" i="53"/>
  <c r="L70" i="53" s="1"/>
  <c r="K65" i="53"/>
  <c r="K70" i="53" s="1"/>
  <c r="J65" i="53"/>
  <c r="J70" i="53" s="1"/>
  <c r="I65" i="53"/>
  <c r="I70" i="53" s="1"/>
  <c r="H65" i="53"/>
  <c r="H70" i="53" s="1"/>
  <c r="G65" i="53"/>
  <c r="G70" i="53" s="1"/>
  <c r="F65" i="53"/>
  <c r="F70" i="53" s="1"/>
  <c r="E65" i="53"/>
  <c r="E70" i="53" s="1"/>
  <c r="D65" i="53"/>
  <c r="D70" i="53" s="1"/>
  <c r="C65" i="53"/>
  <c r="C70" i="53" s="1"/>
  <c r="B65" i="53"/>
  <c r="B70" i="53" s="1"/>
  <c r="T64" i="53"/>
  <c r="T63" i="53"/>
  <c r="T62" i="53"/>
  <c r="T61" i="53"/>
  <c r="T60" i="53"/>
  <c r="T59" i="53"/>
  <c r="T58" i="53"/>
  <c r="R50" i="53"/>
  <c r="Q50" i="53"/>
  <c r="P50" i="53"/>
  <c r="O50" i="53"/>
  <c r="N50" i="53"/>
  <c r="M50" i="53"/>
  <c r="I50" i="53"/>
  <c r="H50" i="53"/>
  <c r="G50" i="53"/>
  <c r="F50" i="53"/>
  <c r="E50" i="53"/>
  <c r="D50" i="53"/>
  <c r="C50" i="53"/>
  <c r="B50" i="53"/>
  <c r="R49" i="53"/>
  <c r="Q49" i="53"/>
  <c r="P49" i="53"/>
  <c r="O49" i="53"/>
  <c r="N49" i="53"/>
  <c r="M49" i="53"/>
  <c r="I49" i="53"/>
  <c r="H49" i="53"/>
  <c r="G49" i="53"/>
  <c r="F49" i="53"/>
  <c r="E49" i="53"/>
  <c r="D49" i="53"/>
  <c r="C49" i="53"/>
  <c r="B49" i="53"/>
  <c r="S48" i="53"/>
  <c r="J48" i="53"/>
  <c r="R46" i="53"/>
  <c r="R51" i="53" s="1"/>
  <c r="Q46" i="53"/>
  <c r="Q51" i="53" s="1"/>
  <c r="P46" i="53"/>
  <c r="P51" i="53" s="1"/>
  <c r="O46" i="53"/>
  <c r="O51" i="53" s="1"/>
  <c r="N46" i="53"/>
  <c r="M46" i="53"/>
  <c r="M51" i="53" s="1"/>
  <c r="I46" i="53"/>
  <c r="I51" i="53" s="1"/>
  <c r="H46" i="53"/>
  <c r="H51" i="53" s="1"/>
  <c r="G46" i="53"/>
  <c r="G51" i="53" s="1"/>
  <c r="F46" i="53"/>
  <c r="F51" i="53" s="1"/>
  <c r="E46" i="53"/>
  <c r="E51" i="53" s="1"/>
  <c r="D46" i="53"/>
  <c r="D51" i="53" s="1"/>
  <c r="C46" i="53"/>
  <c r="C51" i="53" s="1"/>
  <c r="B46" i="53"/>
  <c r="S45" i="53"/>
  <c r="J45" i="53"/>
  <c r="S44" i="53"/>
  <c r="J44" i="53"/>
  <c r="S43" i="53"/>
  <c r="J43" i="53"/>
  <c r="S42" i="53"/>
  <c r="J42" i="53"/>
  <c r="S41" i="53"/>
  <c r="J41" i="53"/>
  <c r="S40" i="53"/>
  <c r="J40" i="53"/>
  <c r="S39" i="53"/>
  <c r="J39" i="53"/>
  <c r="S29" i="53"/>
  <c r="R29" i="53"/>
  <c r="Q29" i="53"/>
  <c r="P29" i="53"/>
  <c r="O29" i="53"/>
  <c r="N29" i="53"/>
  <c r="M29" i="53"/>
  <c r="L29" i="53"/>
  <c r="K29" i="53"/>
  <c r="J29" i="53"/>
  <c r="I29" i="53"/>
  <c r="H29" i="53"/>
  <c r="G29" i="53"/>
  <c r="F29" i="53"/>
  <c r="E29" i="53"/>
  <c r="D29" i="53"/>
  <c r="C29" i="53"/>
  <c r="B29" i="53"/>
  <c r="S28" i="53"/>
  <c r="R28" i="53"/>
  <c r="Q28" i="53"/>
  <c r="P28" i="53"/>
  <c r="O28" i="53"/>
  <c r="N28" i="53"/>
  <c r="M28" i="53"/>
  <c r="L28" i="53"/>
  <c r="K28" i="53"/>
  <c r="J28" i="53"/>
  <c r="I28" i="53"/>
  <c r="H28" i="53"/>
  <c r="G28" i="53"/>
  <c r="F28" i="53"/>
  <c r="E28" i="53"/>
  <c r="D28" i="53"/>
  <c r="C28" i="53"/>
  <c r="B28" i="53"/>
  <c r="T27" i="53"/>
  <c r="S25" i="53"/>
  <c r="S30" i="53" s="1"/>
  <c r="R25" i="53"/>
  <c r="R30" i="53" s="1"/>
  <c r="Q25" i="53"/>
  <c r="Q30" i="53" s="1"/>
  <c r="P25" i="53"/>
  <c r="P30" i="53" s="1"/>
  <c r="O25" i="53"/>
  <c r="O30" i="53" s="1"/>
  <c r="N25" i="53"/>
  <c r="N30" i="53" s="1"/>
  <c r="M25" i="53"/>
  <c r="M30" i="53" s="1"/>
  <c r="L25" i="53"/>
  <c r="L30" i="53" s="1"/>
  <c r="K25" i="53"/>
  <c r="K30" i="53" s="1"/>
  <c r="J25" i="53"/>
  <c r="J30" i="53" s="1"/>
  <c r="I25" i="53"/>
  <c r="I30" i="53" s="1"/>
  <c r="H25" i="53"/>
  <c r="H30" i="53" s="1"/>
  <c r="G25" i="53"/>
  <c r="G30" i="53" s="1"/>
  <c r="F25" i="53"/>
  <c r="F30" i="53" s="1"/>
  <c r="E25" i="53"/>
  <c r="E30" i="53" s="1"/>
  <c r="D25" i="53"/>
  <c r="D30" i="53" s="1"/>
  <c r="C25" i="53"/>
  <c r="C30" i="53" s="1"/>
  <c r="B25" i="53"/>
  <c r="B30" i="53" s="1"/>
  <c r="T24" i="53"/>
  <c r="T23" i="53"/>
  <c r="T22" i="53"/>
  <c r="T21" i="53"/>
  <c r="T20" i="53"/>
  <c r="T19" i="53"/>
  <c r="T18" i="53"/>
  <c r="J29" i="55" l="1"/>
  <c r="J28" i="55"/>
  <c r="J30" i="55"/>
  <c r="K28" i="55"/>
  <c r="K29" i="55"/>
  <c r="K30" i="55"/>
  <c r="S46" i="53"/>
  <c r="S47" i="53" s="1"/>
  <c r="J46" i="53"/>
  <c r="J49" i="53" s="1"/>
  <c r="B51" i="53"/>
  <c r="N51" i="53"/>
  <c r="T25" i="53"/>
  <c r="T65" i="53"/>
  <c r="L28" i="55" l="1"/>
  <c r="L30" i="55"/>
  <c r="L29" i="55"/>
  <c r="M30" i="55"/>
  <c r="M28" i="55"/>
  <c r="M29" i="55"/>
  <c r="S49" i="53"/>
  <c r="J47" i="53"/>
  <c r="T26" i="53"/>
  <c r="U27" i="53"/>
  <c r="T68" i="53"/>
  <c r="T66" i="53"/>
  <c r="N29" i="55" l="1"/>
  <c r="N28" i="55"/>
  <c r="N30" i="55"/>
  <c r="O29" i="55"/>
  <c r="O28" i="55"/>
  <c r="O30" i="55"/>
  <c r="S69" i="52"/>
  <c r="R69" i="52"/>
  <c r="Q69" i="52"/>
  <c r="P69" i="52"/>
  <c r="O69" i="52"/>
  <c r="N69" i="52"/>
  <c r="M69" i="52"/>
  <c r="L69" i="52"/>
  <c r="K69" i="52"/>
  <c r="J69" i="52"/>
  <c r="I69" i="52"/>
  <c r="H69" i="52"/>
  <c r="G69" i="52"/>
  <c r="F69" i="52"/>
  <c r="E69" i="52"/>
  <c r="D69" i="52"/>
  <c r="C69" i="52"/>
  <c r="B69" i="52"/>
  <c r="S68" i="52"/>
  <c r="R68" i="52"/>
  <c r="Q68" i="52"/>
  <c r="P68" i="52"/>
  <c r="O68" i="52"/>
  <c r="N68" i="52"/>
  <c r="M68" i="52"/>
  <c r="L68" i="52"/>
  <c r="K68" i="52"/>
  <c r="J68" i="52"/>
  <c r="I68" i="52"/>
  <c r="H68" i="52"/>
  <c r="G68" i="52"/>
  <c r="F68" i="52"/>
  <c r="E68" i="52"/>
  <c r="D68" i="52"/>
  <c r="C68" i="52"/>
  <c r="B68" i="52"/>
  <c r="T67" i="52"/>
  <c r="S65" i="52"/>
  <c r="S70" i="52" s="1"/>
  <c r="R65" i="52"/>
  <c r="R70" i="52" s="1"/>
  <c r="Q65" i="52"/>
  <c r="Q70" i="52" s="1"/>
  <c r="P65" i="52"/>
  <c r="P70" i="52" s="1"/>
  <c r="O65" i="52"/>
  <c r="O70" i="52" s="1"/>
  <c r="N65" i="52"/>
  <c r="N70" i="52" s="1"/>
  <c r="M65" i="52"/>
  <c r="M70" i="52" s="1"/>
  <c r="L65" i="52"/>
  <c r="L70" i="52" s="1"/>
  <c r="K65" i="52"/>
  <c r="K70" i="52" s="1"/>
  <c r="J65" i="52"/>
  <c r="J70" i="52" s="1"/>
  <c r="I65" i="52"/>
  <c r="I70" i="52" s="1"/>
  <c r="H65" i="52"/>
  <c r="H70" i="52" s="1"/>
  <c r="G65" i="52"/>
  <c r="G70" i="52" s="1"/>
  <c r="F65" i="52"/>
  <c r="F70" i="52" s="1"/>
  <c r="E65" i="52"/>
  <c r="E70" i="52" s="1"/>
  <c r="D65" i="52"/>
  <c r="D70" i="52" s="1"/>
  <c r="C65" i="52"/>
  <c r="C70" i="52" s="1"/>
  <c r="B65" i="52"/>
  <c r="B70" i="52" s="1"/>
  <c r="T64" i="52"/>
  <c r="T63" i="52"/>
  <c r="T62" i="52"/>
  <c r="T61" i="52"/>
  <c r="T60" i="52"/>
  <c r="T59" i="52"/>
  <c r="T58" i="52"/>
  <c r="I51" i="52"/>
  <c r="H51" i="52"/>
  <c r="R50" i="52"/>
  <c r="Q50" i="52"/>
  <c r="P50" i="52"/>
  <c r="O50" i="52"/>
  <c r="N50" i="52"/>
  <c r="M50" i="52"/>
  <c r="I50" i="52"/>
  <c r="H50" i="52"/>
  <c r="G50" i="52"/>
  <c r="F50" i="52"/>
  <c r="E50" i="52"/>
  <c r="D50" i="52"/>
  <c r="C50" i="52"/>
  <c r="B50" i="52"/>
  <c r="R49" i="52"/>
  <c r="Q49" i="52"/>
  <c r="P49" i="52"/>
  <c r="O49" i="52"/>
  <c r="N49" i="52"/>
  <c r="M49" i="52"/>
  <c r="I49" i="52"/>
  <c r="H49" i="52"/>
  <c r="G49" i="52"/>
  <c r="F49" i="52"/>
  <c r="E49" i="52"/>
  <c r="D49" i="52"/>
  <c r="C49" i="52"/>
  <c r="B49" i="52"/>
  <c r="S48" i="52"/>
  <c r="J48" i="52"/>
  <c r="R46" i="52"/>
  <c r="R51" i="52" s="1"/>
  <c r="Q46" i="52"/>
  <c r="Q51" i="52" s="1"/>
  <c r="P46" i="52"/>
  <c r="P51" i="52" s="1"/>
  <c r="O46" i="52"/>
  <c r="O51" i="52" s="1"/>
  <c r="N46" i="52"/>
  <c r="N51" i="52" s="1"/>
  <c r="M46" i="52"/>
  <c r="M51" i="52" s="1"/>
  <c r="I46" i="52"/>
  <c r="H46" i="52"/>
  <c r="G46" i="52"/>
  <c r="G51" i="52" s="1"/>
  <c r="F46" i="52"/>
  <c r="F51" i="52" s="1"/>
  <c r="E46" i="52"/>
  <c r="E51" i="52" s="1"/>
  <c r="D46" i="52"/>
  <c r="D51" i="52" s="1"/>
  <c r="C46" i="52"/>
  <c r="C51" i="52" s="1"/>
  <c r="B46" i="52"/>
  <c r="B51" i="52" s="1"/>
  <c r="S45" i="52"/>
  <c r="J45" i="52"/>
  <c r="S44" i="52"/>
  <c r="J44" i="52"/>
  <c r="S43" i="52"/>
  <c r="J43" i="52"/>
  <c r="S42" i="52"/>
  <c r="J42" i="52"/>
  <c r="S41" i="52"/>
  <c r="J41" i="52"/>
  <c r="S40" i="52"/>
  <c r="J40" i="52"/>
  <c r="S39" i="52"/>
  <c r="J39" i="52"/>
  <c r="S29" i="52"/>
  <c r="R29" i="52"/>
  <c r="Q29" i="52"/>
  <c r="P29" i="52"/>
  <c r="O29" i="52"/>
  <c r="N29" i="52"/>
  <c r="M29" i="52"/>
  <c r="L29" i="52"/>
  <c r="K29" i="52"/>
  <c r="J29" i="52"/>
  <c r="I29" i="52"/>
  <c r="H29" i="52"/>
  <c r="G29" i="52"/>
  <c r="F29" i="52"/>
  <c r="E29" i="52"/>
  <c r="D29" i="52"/>
  <c r="C29" i="52"/>
  <c r="B29" i="52"/>
  <c r="S28" i="52"/>
  <c r="R28" i="52"/>
  <c r="Q28" i="52"/>
  <c r="P28" i="52"/>
  <c r="O28" i="52"/>
  <c r="N28" i="52"/>
  <c r="M28" i="52"/>
  <c r="L28" i="52"/>
  <c r="K28" i="52"/>
  <c r="J28" i="52"/>
  <c r="I28" i="52"/>
  <c r="H28" i="52"/>
  <c r="G28" i="52"/>
  <c r="F28" i="52"/>
  <c r="E28" i="52"/>
  <c r="D28" i="52"/>
  <c r="C28" i="52"/>
  <c r="B28" i="52"/>
  <c r="T27" i="52"/>
  <c r="S25" i="52"/>
  <c r="S30" i="52" s="1"/>
  <c r="R25" i="52"/>
  <c r="R30" i="52" s="1"/>
  <c r="Q25" i="52"/>
  <c r="Q30" i="52" s="1"/>
  <c r="P25" i="52"/>
  <c r="P30" i="52" s="1"/>
  <c r="O25" i="52"/>
  <c r="O30" i="52" s="1"/>
  <c r="N25" i="52"/>
  <c r="N30" i="52" s="1"/>
  <c r="M25" i="52"/>
  <c r="M30" i="52" s="1"/>
  <c r="L25" i="52"/>
  <c r="L30" i="52" s="1"/>
  <c r="K25" i="52"/>
  <c r="K30" i="52" s="1"/>
  <c r="J25" i="52"/>
  <c r="J30" i="52" s="1"/>
  <c r="I25" i="52"/>
  <c r="I30" i="52" s="1"/>
  <c r="H25" i="52"/>
  <c r="H30" i="52" s="1"/>
  <c r="G25" i="52"/>
  <c r="G30" i="52" s="1"/>
  <c r="F25" i="52"/>
  <c r="F30" i="52" s="1"/>
  <c r="E25" i="52"/>
  <c r="E30" i="52" s="1"/>
  <c r="D25" i="52"/>
  <c r="D30" i="52" s="1"/>
  <c r="C25" i="52"/>
  <c r="C30" i="52" s="1"/>
  <c r="B25" i="52"/>
  <c r="B30" i="52" s="1"/>
  <c r="T24" i="52"/>
  <c r="T23" i="52"/>
  <c r="T22" i="52"/>
  <c r="T21" i="52"/>
  <c r="T20" i="52"/>
  <c r="T19" i="52"/>
  <c r="T18" i="52"/>
  <c r="P29" i="55" l="1"/>
  <c r="P28" i="55"/>
  <c r="P30" i="55"/>
  <c r="Q29" i="55"/>
  <c r="Q28" i="55"/>
  <c r="Q30" i="55"/>
  <c r="T65" i="52"/>
  <c r="T66" i="52" s="1"/>
  <c r="S46" i="52"/>
  <c r="J46" i="52"/>
  <c r="T25" i="52"/>
  <c r="S29" i="55" l="1"/>
  <c r="S28" i="55"/>
  <c r="S30" i="55"/>
  <c r="R29" i="55"/>
  <c r="R28" i="55"/>
  <c r="R30" i="55"/>
  <c r="T68" i="52"/>
  <c r="S47" i="52"/>
  <c r="S49" i="52"/>
  <c r="T26" i="52"/>
  <c r="U27" i="52"/>
  <c r="J47" i="52"/>
  <c r="J49" i="52"/>
  <c r="S69" i="51" l="1"/>
  <c r="R69" i="51"/>
  <c r="Q69" i="51"/>
  <c r="P69" i="51"/>
  <c r="O69" i="51"/>
  <c r="N69" i="51"/>
  <c r="M69" i="51"/>
  <c r="L69" i="51"/>
  <c r="K69" i="51"/>
  <c r="J69" i="51"/>
  <c r="I69" i="51"/>
  <c r="H69" i="51"/>
  <c r="G69" i="51"/>
  <c r="F69" i="51"/>
  <c r="E69" i="51"/>
  <c r="D69" i="51"/>
  <c r="C69" i="51"/>
  <c r="B69" i="51"/>
  <c r="S68" i="51"/>
  <c r="R68" i="51"/>
  <c r="Q68" i="51"/>
  <c r="P68" i="51"/>
  <c r="O68" i="51"/>
  <c r="N68" i="51"/>
  <c r="M68" i="51"/>
  <c r="L68" i="51"/>
  <c r="K68" i="51"/>
  <c r="J68" i="51"/>
  <c r="I68" i="51"/>
  <c r="H68" i="51"/>
  <c r="G68" i="51"/>
  <c r="F68" i="51"/>
  <c r="E68" i="51"/>
  <c r="D68" i="51"/>
  <c r="C68" i="51"/>
  <c r="B68" i="51"/>
  <c r="T67" i="51"/>
  <c r="S65" i="51"/>
  <c r="S70" i="51" s="1"/>
  <c r="R65" i="51"/>
  <c r="R70" i="51" s="1"/>
  <c r="Q65" i="51"/>
  <c r="Q70" i="51" s="1"/>
  <c r="P65" i="51"/>
  <c r="P70" i="51" s="1"/>
  <c r="O65" i="51"/>
  <c r="O70" i="51" s="1"/>
  <c r="N65" i="51"/>
  <c r="N70" i="51" s="1"/>
  <c r="M65" i="51"/>
  <c r="M70" i="51" s="1"/>
  <c r="L65" i="51"/>
  <c r="L70" i="51" s="1"/>
  <c r="K65" i="51"/>
  <c r="K70" i="51" s="1"/>
  <c r="J65" i="51"/>
  <c r="J70" i="51" s="1"/>
  <c r="I65" i="51"/>
  <c r="I70" i="51" s="1"/>
  <c r="H65" i="51"/>
  <c r="H70" i="51" s="1"/>
  <c r="G65" i="51"/>
  <c r="G70" i="51" s="1"/>
  <c r="F65" i="51"/>
  <c r="F70" i="51" s="1"/>
  <c r="E65" i="51"/>
  <c r="E70" i="51" s="1"/>
  <c r="D65" i="51"/>
  <c r="D70" i="51" s="1"/>
  <c r="C65" i="51"/>
  <c r="C70" i="51" s="1"/>
  <c r="B65" i="51"/>
  <c r="B70" i="51" s="1"/>
  <c r="T64" i="51"/>
  <c r="T63" i="51"/>
  <c r="T62" i="51"/>
  <c r="T61" i="51"/>
  <c r="T60" i="51"/>
  <c r="T59" i="51"/>
  <c r="T58" i="51"/>
  <c r="I51" i="51"/>
  <c r="R50" i="51"/>
  <c r="Q50" i="51"/>
  <c r="P50" i="51"/>
  <c r="O50" i="51"/>
  <c r="N50" i="51"/>
  <c r="M50" i="51"/>
  <c r="I50" i="51"/>
  <c r="H50" i="51"/>
  <c r="G50" i="51"/>
  <c r="F50" i="51"/>
  <c r="E50" i="51"/>
  <c r="D50" i="51"/>
  <c r="C50" i="51"/>
  <c r="B50" i="51"/>
  <c r="R49" i="51"/>
  <c r="Q49" i="51"/>
  <c r="P49" i="51"/>
  <c r="O49" i="51"/>
  <c r="N49" i="51"/>
  <c r="M49" i="51"/>
  <c r="I49" i="51"/>
  <c r="H49" i="51"/>
  <c r="G49" i="51"/>
  <c r="F49" i="51"/>
  <c r="E49" i="51"/>
  <c r="D49" i="51"/>
  <c r="C49" i="51"/>
  <c r="B49" i="51"/>
  <c r="S48" i="51"/>
  <c r="J48" i="51"/>
  <c r="R46" i="51"/>
  <c r="R51" i="51" s="1"/>
  <c r="Q46" i="51"/>
  <c r="Q51" i="51" s="1"/>
  <c r="P46" i="51"/>
  <c r="P51" i="51" s="1"/>
  <c r="O46" i="51"/>
  <c r="O51" i="51" s="1"/>
  <c r="N46" i="51"/>
  <c r="N51" i="51" s="1"/>
  <c r="M46" i="51"/>
  <c r="M51" i="51" s="1"/>
  <c r="I46" i="51"/>
  <c r="H46" i="51"/>
  <c r="H51" i="51" s="1"/>
  <c r="G46" i="51"/>
  <c r="G51" i="51" s="1"/>
  <c r="F46" i="51"/>
  <c r="F51" i="51" s="1"/>
  <c r="E46" i="51"/>
  <c r="E51" i="51" s="1"/>
  <c r="D46" i="51"/>
  <c r="D51" i="51" s="1"/>
  <c r="C46" i="51"/>
  <c r="C51" i="51" s="1"/>
  <c r="B46" i="51"/>
  <c r="B51" i="51" s="1"/>
  <c r="S45" i="51"/>
  <c r="J45" i="51"/>
  <c r="S44" i="51"/>
  <c r="J44" i="51"/>
  <c r="S43" i="51"/>
  <c r="J43" i="51"/>
  <c r="S42" i="51"/>
  <c r="J42" i="51"/>
  <c r="S41" i="51"/>
  <c r="J41" i="51"/>
  <c r="S40" i="51"/>
  <c r="J40" i="51"/>
  <c r="S39" i="51"/>
  <c r="J3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E29" i="51"/>
  <c r="D29" i="51"/>
  <c r="C29" i="51"/>
  <c r="B29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E28" i="51"/>
  <c r="D28" i="51"/>
  <c r="C28" i="51"/>
  <c r="B28" i="51"/>
  <c r="T27" i="51"/>
  <c r="S25" i="51"/>
  <c r="S30" i="51" s="1"/>
  <c r="R25" i="51"/>
  <c r="R30" i="51" s="1"/>
  <c r="Q25" i="51"/>
  <c r="Q30" i="51" s="1"/>
  <c r="P25" i="51"/>
  <c r="P30" i="51" s="1"/>
  <c r="O25" i="51"/>
  <c r="O30" i="51" s="1"/>
  <c r="N25" i="51"/>
  <c r="N30" i="51" s="1"/>
  <c r="M25" i="51"/>
  <c r="M30" i="51" s="1"/>
  <c r="L25" i="51"/>
  <c r="L30" i="51" s="1"/>
  <c r="K25" i="51"/>
  <c r="K30" i="51" s="1"/>
  <c r="J25" i="51"/>
  <c r="J30" i="51" s="1"/>
  <c r="I25" i="51"/>
  <c r="I30" i="51" s="1"/>
  <c r="H25" i="51"/>
  <c r="H30" i="51" s="1"/>
  <c r="G25" i="51"/>
  <c r="G30" i="51" s="1"/>
  <c r="F25" i="51"/>
  <c r="F30" i="51" s="1"/>
  <c r="E25" i="51"/>
  <c r="E30" i="51" s="1"/>
  <c r="D25" i="51"/>
  <c r="D30" i="51" s="1"/>
  <c r="C25" i="51"/>
  <c r="C30" i="51" s="1"/>
  <c r="B25" i="51"/>
  <c r="B30" i="51" s="1"/>
  <c r="T24" i="51"/>
  <c r="T23" i="51"/>
  <c r="T22" i="51"/>
  <c r="T21" i="51"/>
  <c r="T20" i="51"/>
  <c r="T19" i="51"/>
  <c r="T18" i="51"/>
  <c r="T65" i="51" l="1"/>
  <c r="T66" i="51" s="1"/>
  <c r="S46" i="51"/>
  <c r="T25" i="51"/>
  <c r="J46" i="51"/>
  <c r="T68" i="51" l="1"/>
  <c r="U27" i="51"/>
  <c r="T26" i="51"/>
  <c r="S49" i="51"/>
  <c r="S47" i="51"/>
  <c r="J47" i="51"/>
  <c r="J49" i="51"/>
  <c r="S69" i="50" l="1"/>
  <c r="R69" i="50"/>
  <c r="Q69" i="50"/>
  <c r="P69" i="50"/>
  <c r="O69" i="50"/>
  <c r="N69" i="50"/>
  <c r="M69" i="50"/>
  <c r="L69" i="50"/>
  <c r="K69" i="50"/>
  <c r="J69" i="50"/>
  <c r="I69" i="50"/>
  <c r="H69" i="50"/>
  <c r="G69" i="50"/>
  <c r="F69" i="50"/>
  <c r="E69" i="50"/>
  <c r="D69" i="50"/>
  <c r="C69" i="50"/>
  <c r="B69" i="50"/>
  <c r="S68" i="50"/>
  <c r="R68" i="50"/>
  <c r="Q68" i="50"/>
  <c r="P68" i="50"/>
  <c r="O68" i="50"/>
  <c r="N68" i="50"/>
  <c r="M68" i="50"/>
  <c r="L68" i="50"/>
  <c r="K68" i="50"/>
  <c r="J68" i="50"/>
  <c r="I68" i="50"/>
  <c r="H68" i="50"/>
  <c r="G68" i="50"/>
  <c r="F68" i="50"/>
  <c r="E68" i="50"/>
  <c r="D68" i="50"/>
  <c r="C68" i="50"/>
  <c r="B68" i="50"/>
  <c r="T67" i="50"/>
  <c r="S65" i="50"/>
  <c r="S70" i="50" s="1"/>
  <c r="R65" i="50"/>
  <c r="R70" i="50" s="1"/>
  <c r="Q65" i="50"/>
  <c r="Q70" i="50" s="1"/>
  <c r="P65" i="50"/>
  <c r="P70" i="50" s="1"/>
  <c r="O65" i="50"/>
  <c r="O70" i="50" s="1"/>
  <c r="N65" i="50"/>
  <c r="N70" i="50" s="1"/>
  <c r="M65" i="50"/>
  <c r="M70" i="50" s="1"/>
  <c r="L65" i="50"/>
  <c r="L70" i="50" s="1"/>
  <c r="K65" i="50"/>
  <c r="K70" i="50" s="1"/>
  <c r="J65" i="50"/>
  <c r="J70" i="50" s="1"/>
  <c r="I65" i="50"/>
  <c r="I70" i="50" s="1"/>
  <c r="H65" i="50"/>
  <c r="H70" i="50" s="1"/>
  <c r="G65" i="50"/>
  <c r="G70" i="50" s="1"/>
  <c r="F65" i="50"/>
  <c r="F70" i="50" s="1"/>
  <c r="E65" i="50"/>
  <c r="E70" i="50" s="1"/>
  <c r="D65" i="50"/>
  <c r="D70" i="50" s="1"/>
  <c r="C65" i="50"/>
  <c r="C70" i="50" s="1"/>
  <c r="B65" i="50"/>
  <c r="B70" i="50" s="1"/>
  <c r="T64" i="50"/>
  <c r="T63" i="50"/>
  <c r="T62" i="50"/>
  <c r="T61" i="50"/>
  <c r="T60" i="50"/>
  <c r="T59" i="50"/>
  <c r="T58" i="50"/>
  <c r="R50" i="50"/>
  <c r="Q50" i="50"/>
  <c r="P50" i="50"/>
  <c r="O50" i="50"/>
  <c r="N50" i="50"/>
  <c r="M50" i="50"/>
  <c r="I50" i="50"/>
  <c r="H50" i="50"/>
  <c r="G50" i="50"/>
  <c r="F50" i="50"/>
  <c r="E50" i="50"/>
  <c r="D50" i="50"/>
  <c r="C50" i="50"/>
  <c r="B50" i="50"/>
  <c r="R49" i="50"/>
  <c r="Q49" i="50"/>
  <c r="P49" i="50"/>
  <c r="O49" i="50"/>
  <c r="N49" i="50"/>
  <c r="M49" i="50"/>
  <c r="I49" i="50"/>
  <c r="H49" i="50"/>
  <c r="G49" i="50"/>
  <c r="F49" i="50"/>
  <c r="E49" i="50"/>
  <c r="D49" i="50"/>
  <c r="C49" i="50"/>
  <c r="B49" i="50"/>
  <c r="S48" i="50"/>
  <c r="J48" i="50"/>
  <c r="R46" i="50"/>
  <c r="R51" i="50" s="1"/>
  <c r="Q46" i="50"/>
  <c r="Q51" i="50" s="1"/>
  <c r="P46" i="50"/>
  <c r="P51" i="50" s="1"/>
  <c r="O46" i="50"/>
  <c r="O51" i="50" s="1"/>
  <c r="N46" i="50"/>
  <c r="N51" i="50" s="1"/>
  <c r="M46" i="50"/>
  <c r="M51" i="50" s="1"/>
  <c r="I46" i="50"/>
  <c r="I51" i="50" s="1"/>
  <c r="H46" i="50"/>
  <c r="H51" i="50" s="1"/>
  <c r="G46" i="50"/>
  <c r="G51" i="50" s="1"/>
  <c r="F46" i="50"/>
  <c r="F51" i="50" s="1"/>
  <c r="E46" i="50"/>
  <c r="E51" i="50" s="1"/>
  <c r="D46" i="50"/>
  <c r="D51" i="50" s="1"/>
  <c r="C46" i="50"/>
  <c r="C51" i="50" s="1"/>
  <c r="B46" i="50"/>
  <c r="B51" i="50" s="1"/>
  <c r="S45" i="50"/>
  <c r="J45" i="50"/>
  <c r="S44" i="50"/>
  <c r="J44" i="50"/>
  <c r="S43" i="50"/>
  <c r="J43" i="50"/>
  <c r="S42" i="50"/>
  <c r="J42" i="50"/>
  <c r="S41" i="50"/>
  <c r="J41" i="50"/>
  <c r="S40" i="50"/>
  <c r="J40" i="50"/>
  <c r="S39" i="50"/>
  <c r="J39" i="50"/>
  <c r="S29" i="50"/>
  <c r="R29" i="50"/>
  <c r="Q29" i="50"/>
  <c r="P29" i="50"/>
  <c r="O29" i="50"/>
  <c r="N29" i="50"/>
  <c r="M29" i="50"/>
  <c r="L29" i="50"/>
  <c r="K29" i="50"/>
  <c r="J29" i="50"/>
  <c r="I29" i="50"/>
  <c r="H29" i="50"/>
  <c r="G29" i="50"/>
  <c r="F29" i="50"/>
  <c r="E29" i="50"/>
  <c r="D29" i="50"/>
  <c r="C29" i="50"/>
  <c r="B29" i="50"/>
  <c r="S28" i="50"/>
  <c r="R28" i="50"/>
  <c r="Q28" i="50"/>
  <c r="P28" i="50"/>
  <c r="O28" i="50"/>
  <c r="N28" i="50"/>
  <c r="M28" i="50"/>
  <c r="L28" i="50"/>
  <c r="K28" i="50"/>
  <c r="J28" i="50"/>
  <c r="I28" i="50"/>
  <c r="H28" i="50"/>
  <c r="G28" i="50"/>
  <c r="F28" i="50"/>
  <c r="E28" i="50"/>
  <c r="D28" i="50"/>
  <c r="C28" i="50"/>
  <c r="B28" i="50"/>
  <c r="T27" i="50"/>
  <c r="S25" i="50"/>
  <c r="S30" i="50" s="1"/>
  <c r="R25" i="50"/>
  <c r="R30" i="50" s="1"/>
  <c r="Q25" i="50"/>
  <c r="Q30" i="50" s="1"/>
  <c r="P25" i="50"/>
  <c r="P30" i="50" s="1"/>
  <c r="O25" i="50"/>
  <c r="O30" i="50" s="1"/>
  <c r="N25" i="50"/>
  <c r="N30" i="50" s="1"/>
  <c r="M25" i="50"/>
  <c r="M30" i="50" s="1"/>
  <c r="L25" i="50"/>
  <c r="L30" i="50" s="1"/>
  <c r="K25" i="50"/>
  <c r="K30" i="50" s="1"/>
  <c r="J25" i="50"/>
  <c r="J30" i="50" s="1"/>
  <c r="I25" i="50"/>
  <c r="I30" i="50" s="1"/>
  <c r="H25" i="50"/>
  <c r="H30" i="50" s="1"/>
  <c r="G25" i="50"/>
  <c r="G30" i="50" s="1"/>
  <c r="F25" i="50"/>
  <c r="F30" i="50" s="1"/>
  <c r="E25" i="50"/>
  <c r="E30" i="50" s="1"/>
  <c r="D25" i="50"/>
  <c r="D30" i="50" s="1"/>
  <c r="C25" i="50"/>
  <c r="C30" i="50" s="1"/>
  <c r="B25" i="50"/>
  <c r="B30" i="50" s="1"/>
  <c r="T24" i="50"/>
  <c r="T23" i="50"/>
  <c r="T22" i="50"/>
  <c r="T21" i="50"/>
  <c r="T20" i="50"/>
  <c r="T19" i="50"/>
  <c r="T18" i="50"/>
  <c r="T65" i="50" l="1"/>
  <c r="T66" i="50" s="1"/>
  <c r="S46" i="50"/>
  <c r="T25" i="50"/>
  <c r="J46" i="50"/>
  <c r="S69" i="49"/>
  <c r="R69" i="49"/>
  <c r="Q69" i="49"/>
  <c r="P69" i="49"/>
  <c r="O69" i="49"/>
  <c r="N69" i="49"/>
  <c r="M69" i="49"/>
  <c r="L69" i="49"/>
  <c r="K69" i="49"/>
  <c r="J69" i="49"/>
  <c r="I69" i="49"/>
  <c r="H69" i="49"/>
  <c r="G69" i="49"/>
  <c r="F69" i="49"/>
  <c r="E69" i="49"/>
  <c r="D69" i="49"/>
  <c r="C69" i="49"/>
  <c r="B69" i="49"/>
  <c r="S68" i="49"/>
  <c r="R68" i="49"/>
  <c r="Q68" i="49"/>
  <c r="P68" i="49"/>
  <c r="O68" i="49"/>
  <c r="N68" i="49"/>
  <c r="M68" i="49"/>
  <c r="L68" i="49"/>
  <c r="K68" i="49"/>
  <c r="J68" i="49"/>
  <c r="I68" i="49"/>
  <c r="H68" i="49"/>
  <c r="G68" i="49"/>
  <c r="F68" i="49"/>
  <c r="E68" i="49"/>
  <c r="D68" i="49"/>
  <c r="C68" i="49"/>
  <c r="B68" i="49"/>
  <c r="T67" i="49"/>
  <c r="S65" i="49"/>
  <c r="S70" i="49" s="1"/>
  <c r="R65" i="49"/>
  <c r="R70" i="49" s="1"/>
  <c r="Q65" i="49"/>
  <c r="Q70" i="49" s="1"/>
  <c r="P65" i="49"/>
  <c r="P70" i="49" s="1"/>
  <c r="O65" i="49"/>
  <c r="O70" i="49" s="1"/>
  <c r="N65" i="49"/>
  <c r="N70" i="49" s="1"/>
  <c r="M65" i="49"/>
  <c r="M70" i="49" s="1"/>
  <c r="L65" i="49"/>
  <c r="L70" i="49" s="1"/>
  <c r="K65" i="49"/>
  <c r="K70" i="49" s="1"/>
  <c r="J65" i="49"/>
  <c r="J70" i="49" s="1"/>
  <c r="I65" i="49"/>
  <c r="I70" i="49" s="1"/>
  <c r="H65" i="49"/>
  <c r="H70" i="49" s="1"/>
  <c r="G65" i="49"/>
  <c r="G70" i="49" s="1"/>
  <c r="F65" i="49"/>
  <c r="F70" i="49" s="1"/>
  <c r="E65" i="49"/>
  <c r="E70" i="49" s="1"/>
  <c r="D65" i="49"/>
  <c r="D70" i="49" s="1"/>
  <c r="C65" i="49"/>
  <c r="C70" i="49" s="1"/>
  <c r="B65" i="49"/>
  <c r="B70" i="49" s="1"/>
  <c r="T64" i="49"/>
  <c r="T63" i="49"/>
  <c r="T62" i="49"/>
  <c r="T61" i="49"/>
  <c r="T60" i="49"/>
  <c r="T59" i="49"/>
  <c r="T58" i="49"/>
  <c r="G51" i="49"/>
  <c r="R50" i="49"/>
  <c r="Q50" i="49"/>
  <c r="P50" i="49"/>
  <c r="O50" i="49"/>
  <c r="N50" i="49"/>
  <c r="M50" i="49"/>
  <c r="I50" i="49"/>
  <c r="H50" i="49"/>
  <c r="G50" i="49"/>
  <c r="F50" i="49"/>
  <c r="E50" i="49"/>
  <c r="D50" i="49"/>
  <c r="C50" i="49"/>
  <c r="B50" i="49"/>
  <c r="R49" i="49"/>
  <c r="Q49" i="49"/>
  <c r="P49" i="49"/>
  <c r="O49" i="49"/>
  <c r="N49" i="49"/>
  <c r="M49" i="49"/>
  <c r="I49" i="49"/>
  <c r="H49" i="49"/>
  <c r="G49" i="49"/>
  <c r="F49" i="49"/>
  <c r="E49" i="49"/>
  <c r="D49" i="49"/>
  <c r="C49" i="49"/>
  <c r="B49" i="49"/>
  <c r="S48" i="49"/>
  <c r="J48" i="49"/>
  <c r="R46" i="49"/>
  <c r="R51" i="49" s="1"/>
  <c r="Q46" i="49"/>
  <c r="Q51" i="49" s="1"/>
  <c r="P46" i="49"/>
  <c r="P51" i="49" s="1"/>
  <c r="O46" i="49"/>
  <c r="O51" i="49" s="1"/>
  <c r="N46" i="49"/>
  <c r="M46" i="49"/>
  <c r="M51" i="49" s="1"/>
  <c r="I46" i="49"/>
  <c r="I51" i="49" s="1"/>
  <c r="H46" i="49"/>
  <c r="H51" i="49" s="1"/>
  <c r="G46" i="49"/>
  <c r="F46" i="49"/>
  <c r="F51" i="49" s="1"/>
  <c r="E46" i="49"/>
  <c r="E51" i="49" s="1"/>
  <c r="D46" i="49"/>
  <c r="D51" i="49" s="1"/>
  <c r="C46" i="49"/>
  <c r="C51" i="49" s="1"/>
  <c r="B46" i="49"/>
  <c r="S45" i="49"/>
  <c r="J45" i="49"/>
  <c r="S44" i="49"/>
  <c r="J44" i="49"/>
  <c r="S43" i="49"/>
  <c r="J43" i="49"/>
  <c r="S42" i="49"/>
  <c r="J42" i="49"/>
  <c r="S41" i="49"/>
  <c r="J41" i="49"/>
  <c r="S40" i="49"/>
  <c r="J40" i="49"/>
  <c r="S39" i="49"/>
  <c r="J39" i="49"/>
  <c r="S29" i="49"/>
  <c r="R29" i="49"/>
  <c r="Q29" i="49"/>
  <c r="P29" i="49"/>
  <c r="O29" i="49"/>
  <c r="N29" i="49"/>
  <c r="M29" i="49"/>
  <c r="L29" i="49"/>
  <c r="K29" i="49"/>
  <c r="J29" i="49"/>
  <c r="I29" i="49"/>
  <c r="H29" i="49"/>
  <c r="G29" i="49"/>
  <c r="F29" i="49"/>
  <c r="E29" i="49"/>
  <c r="D29" i="49"/>
  <c r="C29" i="49"/>
  <c r="B29" i="49"/>
  <c r="S28" i="49"/>
  <c r="R28" i="49"/>
  <c r="Q28" i="49"/>
  <c r="P28" i="49"/>
  <c r="O28" i="49"/>
  <c r="N28" i="49"/>
  <c r="M28" i="49"/>
  <c r="L28" i="49"/>
  <c r="K28" i="49"/>
  <c r="J28" i="49"/>
  <c r="I28" i="49"/>
  <c r="H28" i="49"/>
  <c r="G28" i="49"/>
  <c r="F28" i="49"/>
  <c r="E28" i="49"/>
  <c r="D28" i="49"/>
  <c r="C28" i="49"/>
  <c r="B28" i="49"/>
  <c r="T27" i="49"/>
  <c r="S25" i="49"/>
  <c r="S30" i="49" s="1"/>
  <c r="R25" i="49"/>
  <c r="R30" i="49" s="1"/>
  <c r="Q25" i="49"/>
  <c r="Q30" i="49" s="1"/>
  <c r="P25" i="49"/>
  <c r="P30" i="49" s="1"/>
  <c r="O25" i="49"/>
  <c r="O30" i="49" s="1"/>
  <c r="N25" i="49"/>
  <c r="N30" i="49" s="1"/>
  <c r="M25" i="49"/>
  <c r="M30" i="49" s="1"/>
  <c r="L25" i="49"/>
  <c r="L30" i="49" s="1"/>
  <c r="K25" i="49"/>
  <c r="K30" i="49" s="1"/>
  <c r="J25" i="49"/>
  <c r="J30" i="49" s="1"/>
  <c r="I25" i="49"/>
  <c r="I30" i="49" s="1"/>
  <c r="H25" i="49"/>
  <c r="H30" i="49" s="1"/>
  <c r="G25" i="49"/>
  <c r="G30" i="49" s="1"/>
  <c r="F25" i="49"/>
  <c r="F30" i="49" s="1"/>
  <c r="E25" i="49"/>
  <c r="E30" i="49" s="1"/>
  <c r="D25" i="49"/>
  <c r="D30" i="49" s="1"/>
  <c r="C25" i="49"/>
  <c r="C30" i="49" s="1"/>
  <c r="B25" i="49"/>
  <c r="B30" i="49" s="1"/>
  <c r="T24" i="49"/>
  <c r="T23" i="49"/>
  <c r="T22" i="49"/>
  <c r="T21" i="49"/>
  <c r="T20" i="49"/>
  <c r="T19" i="49"/>
  <c r="T18" i="49"/>
  <c r="T68" i="50" l="1"/>
  <c r="S47" i="50"/>
  <c r="S49" i="50"/>
  <c r="J47" i="50"/>
  <c r="J49" i="50"/>
  <c r="U27" i="50"/>
  <c r="T26" i="50"/>
  <c r="J46" i="49"/>
  <c r="S46" i="49"/>
  <c r="S49" i="49" s="1"/>
  <c r="B51" i="49"/>
  <c r="J47" i="49"/>
  <c r="J49" i="49"/>
  <c r="N51" i="49"/>
  <c r="T25" i="49"/>
  <c r="T65" i="49"/>
  <c r="S69" i="48"/>
  <c r="R69" i="48"/>
  <c r="Q69" i="48"/>
  <c r="P69" i="48"/>
  <c r="O69" i="48"/>
  <c r="N69" i="48"/>
  <c r="M69" i="48"/>
  <c r="L69" i="48"/>
  <c r="K69" i="48"/>
  <c r="J69" i="48"/>
  <c r="I69" i="48"/>
  <c r="H69" i="48"/>
  <c r="G69" i="48"/>
  <c r="F69" i="48"/>
  <c r="E69" i="48"/>
  <c r="D69" i="48"/>
  <c r="C69" i="48"/>
  <c r="B69" i="48"/>
  <c r="S68" i="48"/>
  <c r="R68" i="48"/>
  <c r="Q68" i="48"/>
  <c r="P68" i="48"/>
  <c r="O68" i="48"/>
  <c r="N68" i="48"/>
  <c r="M68" i="48"/>
  <c r="L68" i="48"/>
  <c r="K68" i="48"/>
  <c r="J68" i="48"/>
  <c r="I68" i="48"/>
  <c r="H68" i="48"/>
  <c r="G68" i="48"/>
  <c r="F68" i="48"/>
  <c r="E68" i="48"/>
  <c r="D68" i="48"/>
  <c r="C68" i="48"/>
  <c r="B68" i="48"/>
  <c r="T67" i="48"/>
  <c r="S65" i="48"/>
  <c r="S70" i="48" s="1"/>
  <c r="R65" i="48"/>
  <c r="R70" i="48" s="1"/>
  <c r="Q65" i="48"/>
  <c r="Q70" i="48" s="1"/>
  <c r="P65" i="48"/>
  <c r="P70" i="48" s="1"/>
  <c r="O65" i="48"/>
  <c r="O70" i="48" s="1"/>
  <c r="N65" i="48"/>
  <c r="N70" i="48" s="1"/>
  <c r="M65" i="48"/>
  <c r="M70" i="48" s="1"/>
  <c r="L65" i="48"/>
  <c r="L70" i="48" s="1"/>
  <c r="K65" i="48"/>
  <c r="K70" i="48" s="1"/>
  <c r="J65" i="48"/>
  <c r="J70" i="48" s="1"/>
  <c r="I65" i="48"/>
  <c r="I70" i="48" s="1"/>
  <c r="H65" i="48"/>
  <c r="H70" i="48" s="1"/>
  <c r="G65" i="48"/>
  <c r="G70" i="48" s="1"/>
  <c r="F65" i="48"/>
  <c r="F70" i="48" s="1"/>
  <c r="E65" i="48"/>
  <c r="E70" i="48" s="1"/>
  <c r="D65" i="48"/>
  <c r="D70" i="48" s="1"/>
  <c r="C65" i="48"/>
  <c r="C70" i="48" s="1"/>
  <c r="B65" i="48"/>
  <c r="B70" i="48" s="1"/>
  <c r="T64" i="48"/>
  <c r="T63" i="48"/>
  <c r="T62" i="48"/>
  <c r="T61" i="48"/>
  <c r="T60" i="48"/>
  <c r="T59" i="48"/>
  <c r="T58" i="48"/>
  <c r="I51" i="48"/>
  <c r="R50" i="48"/>
  <c r="Q50" i="48"/>
  <c r="P50" i="48"/>
  <c r="O50" i="48"/>
  <c r="N50" i="48"/>
  <c r="M50" i="48"/>
  <c r="I50" i="48"/>
  <c r="H50" i="48"/>
  <c r="G50" i="48"/>
  <c r="F50" i="48"/>
  <c r="E50" i="48"/>
  <c r="D50" i="48"/>
  <c r="C50" i="48"/>
  <c r="B50" i="48"/>
  <c r="R49" i="48"/>
  <c r="Q49" i="48"/>
  <c r="P49" i="48"/>
  <c r="O49" i="48"/>
  <c r="N49" i="48"/>
  <c r="M49" i="48"/>
  <c r="I49" i="48"/>
  <c r="H49" i="48"/>
  <c r="G49" i="48"/>
  <c r="F49" i="48"/>
  <c r="E49" i="48"/>
  <c r="D49" i="48"/>
  <c r="C49" i="48"/>
  <c r="B49" i="48"/>
  <c r="S48" i="48"/>
  <c r="J48" i="48"/>
  <c r="R46" i="48"/>
  <c r="R51" i="48" s="1"/>
  <c r="Q46" i="48"/>
  <c r="Q51" i="48" s="1"/>
  <c r="P46" i="48"/>
  <c r="P51" i="48" s="1"/>
  <c r="O46" i="48"/>
  <c r="O51" i="48" s="1"/>
  <c r="N46" i="48"/>
  <c r="N51" i="48" s="1"/>
  <c r="M46" i="48"/>
  <c r="I46" i="48"/>
  <c r="H46" i="48"/>
  <c r="H51" i="48" s="1"/>
  <c r="G46" i="48"/>
  <c r="G51" i="48" s="1"/>
  <c r="F46" i="48"/>
  <c r="F51" i="48" s="1"/>
  <c r="E46" i="48"/>
  <c r="E51" i="48" s="1"/>
  <c r="D46" i="48"/>
  <c r="D51" i="48" s="1"/>
  <c r="C46" i="48"/>
  <c r="C51" i="48" s="1"/>
  <c r="B46" i="48"/>
  <c r="B51" i="48" s="1"/>
  <c r="S45" i="48"/>
  <c r="J45" i="48"/>
  <c r="S44" i="48"/>
  <c r="J44" i="48"/>
  <c r="S43" i="48"/>
  <c r="J43" i="48"/>
  <c r="S42" i="48"/>
  <c r="J42" i="48"/>
  <c r="S41" i="48"/>
  <c r="J41" i="48"/>
  <c r="S40" i="48"/>
  <c r="J40" i="48"/>
  <c r="S39" i="48"/>
  <c r="J39" i="48"/>
  <c r="S29" i="48"/>
  <c r="R29" i="48"/>
  <c r="Q29" i="48"/>
  <c r="P29" i="48"/>
  <c r="O29" i="48"/>
  <c r="N29" i="48"/>
  <c r="M29" i="48"/>
  <c r="L29" i="48"/>
  <c r="K29" i="48"/>
  <c r="J29" i="48"/>
  <c r="I29" i="48"/>
  <c r="H29" i="48"/>
  <c r="G29" i="48"/>
  <c r="F29" i="48"/>
  <c r="E29" i="48"/>
  <c r="D29" i="48"/>
  <c r="C29" i="48"/>
  <c r="B29" i="48"/>
  <c r="S28" i="48"/>
  <c r="R28" i="48"/>
  <c r="Q28" i="48"/>
  <c r="P28" i="48"/>
  <c r="O28" i="48"/>
  <c r="N28" i="48"/>
  <c r="M28" i="48"/>
  <c r="L28" i="48"/>
  <c r="K28" i="48"/>
  <c r="J28" i="48"/>
  <c r="I28" i="48"/>
  <c r="H28" i="48"/>
  <c r="G28" i="48"/>
  <c r="F28" i="48"/>
  <c r="E28" i="48"/>
  <c r="D28" i="48"/>
  <c r="C28" i="48"/>
  <c r="B28" i="48"/>
  <c r="T27" i="48"/>
  <c r="S25" i="48"/>
  <c r="S30" i="48" s="1"/>
  <c r="R25" i="48"/>
  <c r="R30" i="48" s="1"/>
  <c r="Q25" i="48"/>
  <c r="Q30" i="48" s="1"/>
  <c r="P25" i="48"/>
  <c r="P30" i="48" s="1"/>
  <c r="O25" i="48"/>
  <c r="O30" i="48" s="1"/>
  <c r="N25" i="48"/>
  <c r="N30" i="48" s="1"/>
  <c r="M25" i="48"/>
  <c r="M30" i="48" s="1"/>
  <c r="L25" i="48"/>
  <c r="L30" i="48" s="1"/>
  <c r="K25" i="48"/>
  <c r="K30" i="48" s="1"/>
  <c r="J25" i="48"/>
  <c r="J30" i="48" s="1"/>
  <c r="I25" i="48"/>
  <c r="I30" i="48" s="1"/>
  <c r="H25" i="48"/>
  <c r="H30" i="48" s="1"/>
  <c r="G25" i="48"/>
  <c r="G30" i="48" s="1"/>
  <c r="F25" i="48"/>
  <c r="F30" i="48" s="1"/>
  <c r="E25" i="48"/>
  <c r="E30" i="48" s="1"/>
  <c r="D25" i="48"/>
  <c r="D30" i="48" s="1"/>
  <c r="C25" i="48"/>
  <c r="C30" i="48" s="1"/>
  <c r="B25" i="48"/>
  <c r="B30" i="48" s="1"/>
  <c r="T24" i="48"/>
  <c r="T23" i="48"/>
  <c r="T22" i="48"/>
  <c r="T21" i="48"/>
  <c r="T20" i="48"/>
  <c r="T19" i="48"/>
  <c r="T18" i="48"/>
  <c r="S47" i="49" l="1"/>
  <c r="T26" i="49"/>
  <c r="U27" i="49"/>
  <c r="T66" i="49"/>
  <c r="T68" i="49"/>
  <c r="S46" i="48"/>
  <c r="S49" i="48" s="1"/>
  <c r="J46" i="48"/>
  <c r="J49" i="48" s="1"/>
  <c r="M51" i="48"/>
  <c r="T65" i="48"/>
  <c r="T25" i="48"/>
  <c r="S69" i="47"/>
  <c r="R69" i="47"/>
  <c r="Q69" i="47"/>
  <c r="P69" i="47"/>
  <c r="O69" i="47"/>
  <c r="N69" i="47"/>
  <c r="M69" i="47"/>
  <c r="L69" i="47"/>
  <c r="K69" i="47"/>
  <c r="J69" i="47"/>
  <c r="I69" i="47"/>
  <c r="H69" i="47"/>
  <c r="G69" i="47"/>
  <c r="F69" i="47"/>
  <c r="E69" i="47"/>
  <c r="D69" i="47"/>
  <c r="C69" i="47"/>
  <c r="B69" i="47"/>
  <c r="S68" i="47"/>
  <c r="R68" i="47"/>
  <c r="Q68" i="47"/>
  <c r="P68" i="47"/>
  <c r="O68" i="47"/>
  <c r="N68" i="47"/>
  <c r="M68" i="47"/>
  <c r="L68" i="47"/>
  <c r="K68" i="47"/>
  <c r="J68" i="47"/>
  <c r="I68" i="47"/>
  <c r="H68" i="47"/>
  <c r="G68" i="47"/>
  <c r="F68" i="47"/>
  <c r="E68" i="47"/>
  <c r="D68" i="47"/>
  <c r="C68" i="47"/>
  <c r="B68" i="47"/>
  <c r="T67" i="47"/>
  <c r="S65" i="47"/>
  <c r="S70" i="47" s="1"/>
  <c r="R65" i="47"/>
  <c r="R70" i="47" s="1"/>
  <c r="Q65" i="47"/>
  <c r="Q70" i="47" s="1"/>
  <c r="P65" i="47"/>
  <c r="P70" i="47" s="1"/>
  <c r="O65" i="47"/>
  <c r="O70" i="47" s="1"/>
  <c r="N65" i="47"/>
  <c r="N70" i="47" s="1"/>
  <c r="M65" i="47"/>
  <c r="M70" i="47" s="1"/>
  <c r="L65" i="47"/>
  <c r="L70" i="47" s="1"/>
  <c r="K65" i="47"/>
  <c r="K70" i="47" s="1"/>
  <c r="J65" i="47"/>
  <c r="J70" i="47" s="1"/>
  <c r="I65" i="47"/>
  <c r="I70" i="47" s="1"/>
  <c r="H65" i="47"/>
  <c r="H70" i="47" s="1"/>
  <c r="G65" i="47"/>
  <c r="G70" i="47" s="1"/>
  <c r="F65" i="47"/>
  <c r="F70" i="47" s="1"/>
  <c r="E65" i="47"/>
  <c r="E70" i="47" s="1"/>
  <c r="D65" i="47"/>
  <c r="D70" i="47" s="1"/>
  <c r="C65" i="47"/>
  <c r="C70" i="47" s="1"/>
  <c r="B65" i="47"/>
  <c r="B70" i="47" s="1"/>
  <c r="T64" i="47"/>
  <c r="T63" i="47"/>
  <c r="T62" i="47"/>
  <c r="T61" i="47"/>
  <c r="T60" i="47"/>
  <c r="T59" i="47"/>
  <c r="T58" i="47"/>
  <c r="O51" i="47"/>
  <c r="N51" i="47"/>
  <c r="C51" i="47"/>
  <c r="R50" i="47"/>
  <c r="Q50" i="47"/>
  <c r="P50" i="47"/>
  <c r="O50" i="47"/>
  <c r="N50" i="47"/>
  <c r="M50" i="47"/>
  <c r="I50" i="47"/>
  <c r="H50" i="47"/>
  <c r="G50" i="47"/>
  <c r="F50" i="47"/>
  <c r="E50" i="47"/>
  <c r="D50" i="47"/>
  <c r="C50" i="47"/>
  <c r="B50" i="47"/>
  <c r="R49" i="47"/>
  <c r="Q49" i="47"/>
  <c r="P49" i="47"/>
  <c r="O49" i="47"/>
  <c r="N49" i="47"/>
  <c r="M49" i="47"/>
  <c r="I49" i="47"/>
  <c r="H49" i="47"/>
  <c r="G49" i="47"/>
  <c r="F49" i="47"/>
  <c r="E49" i="47"/>
  <c r="D49" i="47"/>
  <c r="C49" i="47"/>
  <c r="B49" i="47"/>
  <c r="S48" i="47"/>
  <c r="J48" i="47"/>
  <c r="R46" i="47"/>
  <c r="R51" i="47" s="1"/>
  <c r="Q46" i="47"/>
  <c r="Q51" i="47" s="1"/>
  <c r="P46" i="47"/>
  <c r="P51" i="47" s="1"/>
  <c r="O46" i="47"/>
  <c r="N46" i="47"/>
  <c r="M46" i="47"/>
  <c r="M51" i="47" s="1"/>
  <c r="I46" i="47"/>
  <c r="I51" i="47" s="1"/>
  <c r="H46" i="47"/>
  <c r="H51" i="47" s="1"/>
  <c r="G46" i="47"/>
  <c r="G51" i="47" s="1"/>
  <c r="F46" i="47"/>
  <c r="F51" i="47" s="1"/>
  <c r="E46" i="47"/>
  <c r="E51" i="47" s="1"/>
  <c r="D46" i="47"/>
  <c r="D51" i="47" s="1"/>
  <c r="C46" i="47"/>
  <c r="B46" i="47"/>
  <c r="B51" i="47" s="1"/>
  <c r="S45" i="47"/>
  <c r="J45" i="47"/>
  <c r="S44" i="47"/>
  <c r="J44" i="47"/>
  <c r="S43" i="47"/>
  <c r="J43" i="47"/>
  <c r="S42" i="47"/>
  <c r="J42" i="47"/>
  <c r="S41" i="47"/>
  <c r="J41" i="47"/>
  <c r="S40" i="47"/>
  <c r="J40" i="47"/>
  <c r="S39" i="47"/>
  <c r="J39" i="47"/>
  <c r="M30" i="47"/>
  <c r="E30" i="47"/>
  <c r="S29" i="47"/>
  <c r="R29" i="47"/>
  <c r="Q29" i="47"/>
  <c r="P29" i="47"/>
  <c r="O29" i="47"/>
  <c r="N29" i="47"/>
  <c r="M29" i="47"/>
  <c r="L29" i="47"/>
  <c r="K29" i="47"/>
  <c r="J29" i="47"/>
  <c r="I29" i="47"/>
  <c r="H29" i="47"/>
  <c r="G29" i="47"/>
  <c r="F29" i="47"/>
  <c r="E29" i="47"/>
  <c r="D29" i="47"/>
  <c r="C29" i="47"/>
  <c r="B29" i="47"/>
  <c r="S28" i="47"/>
  <c r="R28" i="47"/>
  <c r="Q28" i="47"/>
  <c r="P28" i="47"/>
  <c r="O28" i="47"/>
  <c r="N28" i="47"/>
  <c r="M28" i="47"/>
  <c r="L28" i="47"/>
  <c r="K28" i="47"/>
  <c r="J28" i="47"/>
  <c r="I28" i="47"/>
  <c r="H28" i="47"/>
  <c r="G28" i="47"/>
  <c r="F28" i="47"/>
  <c r="E28" i="47"/>
  <c r="D28" i="47"/>
  <c r="C28" i="47"/>
  <c r="B28" i="47"/>
  <c r="T27" i="47"/>
  <c r="S25" i="47"/>
  <c r="S30" i="47" s="1"/>
  <c r="R25" i="47"/>
  <c r="R30" i="47" s="1"/>
  <c r="Q25" i="47"/>
  <c r="Q30" i="47" s="1"/>
  <c r="P25" i="47"/>
  <c r="P30" i="47" s="1"/>
  <c r="O25" i="47"/>
  <c r="O30" i="47" s="1"/>
  <c r="N25" i="47"/>
  <c r="N30" i="47" s="1"/>
  <c r="M25" i="47"/>
  <c r="L25" i="47"/>
  <c r="L30" i="47" s="1"/>
  <c r="K25" i="47"/>
  <c r="K30" i="47" s="1"/>
  <c r="J25" i="47"/>
  <c r="J30" i="47" s="1"/>
  <c r="I25" i="47"/>
  <c r="I30" i="47" s="1"/>
  <c r="H25" i="47"/>
  <c r="H30" i="47" s="1"/>
  <c r="G25" i="47"/>
  <c r="G30" i="47" s="1"/>
  <c r="F25" i="47"/>
  <c r="F30" i="47" s="1"/>
  <c r="E25" i="47"/>
  <c r="D25" i="47"/>
  <c r="D30" i="47" s="1"/>
  <c r="C25" i="47"/>
  <c r="C30" i="47" s="1"/>
  <c r="B25" i="47"/>
  <c r="B30" i="47" s="1"/>
  <c r="T24" i="47"/>
  <c r="T23" i="47"/>
  <c r="T22" i="47"/>
  <c r="T21" i="47"/>
  <c r="T20" i="47"/>
  <c r="T19" i="47"/>
  <c r="T18" i="47"/>
  <c r="S47" i="48" l="1"/>
  <c r="J47" i="48"/>
  <c r="T26" i="48"/>
  <c r="U27" i="48"/>
  <c r="T66" i="48"/>
  <c r="T68" i="48"/>
  <c r="T65" i="47"/>
  <c r="T66" i="47" s="1"/>
  <c r="S46" i="47"/>
  <c r="T25" i="47"/>
  <c r="J46" i="47"/>
  <c r="T68" i="47" l="1"/>
  <c r="T26" i="47"/>
  <c r="U27" i="47"/>
  <c r="S47" i="47"/>
  <c r="S49" i="47"/>
  <c r="J47" i="47"/>
  <c r="J49" i="47"/>
  <c r="S69" i="46" l="1"/>
  <c r="R69" i="46"/>
  <c r="Q69" i="46"/>
  <c r="P69" i="46"/>
  <c r="O69" i="46"/>
  <c r="N69" i="46"/>
  <c r="M69" i="46"/>
  <c r="L69" i="46"/>
  <c r="K69" i="46"/>
  <c r="J69" i="46"/>
  <c r="I69" i="46"/>
  <c r="H69" i="46"/>
  <c r="G69" i="46"/>
  <c r="F69" i="46"/>
  <c r="E69" i="46"/>
  <c r="D69" i="46"/>
  <c r="C69" i="46"/>
  <c r="B69" i="46"/>
  <c r="S68" i="46"/>
  <c r="R68" i="46"/>
  <c r="Q68" i="46"/>
  <c r="P68" i="46"/>
  <c r="O68" i="46"/>
  <c r="N68" i="46"/>
  <c r="M68" i="46"/>
  <c r="L68" i="46"/>
  <c r="K68" i="46"/>
  <c r="J68" i="46"/>
  <c r="I68" i="46"/>
  <c r="H68" i="46"/>
  <c r="G68" i="46"/>
  <c r="F68" i="46"/>
  <c r="E68" i="46"/>
  <c r="D68" i="46"/>
  <c r="C68" i="46"/>
  <c r="B68" i="46"/>
  <c r="T67" i="46"/>
  <c r="S65" i="46"/>
  <c r="S70" i="46" s="1"/>
  <c r="R65" i="46"/>
  <c r="R70" i="46" s="1"/>
  <c r="Q65" i="46"/>
  <c r="Q70" i="46" s="1"/>
  <c r="P65" i="46"/>
  <c r="P70" i="46" s="1"/>
  <c r="O65" i="46"/>
  <c r="O70" i="46" s="1"/>
  <c r="N65" i="46"/>
  <c r="N70" i="46" s="1"/>
  <c r="M65" i="46"/>
  <c r="M70" i="46" s="1"/>
  <c r="L65" i="46"/>
  <c r="L70" i="46" s="1"/>
  <c r="K65" i="46"/>
  <c r="K70" i="46" s="1"/>
  <c r="J65" i="46"/>
  <c r="J70" i="46" s="1"/>
  <c r="I65" i="46"/>
  <c r="I70" i="46" s="1"/>
  <c r="H65" i="46"/>
  <c r="H70" i="46" s="1"/>
  <c r="G65" i="46"/>
  <c r="G70" i="46" s="1"/>
  <c r="F65" i="46"/>
  <c r="F70" i="46" s="1"/>
  <c r="E65" i="46"/>
  <c r="E70" i="46" s="1"/>
  <c r="D65" i="46"/>
  <c r="D70" i="46" s="1"/>
  <c r="C65" i="46"/>
  <c r="C70" i="46" s="1"/>
  <c r="B65" i="46"/>
  <c r="B70" i="46" s="1"/>
  <c r="T64" i="46"/>
  <c r="T63" i="46"/>
  <c r="T62" i="46"/>
  <c r="T61" i="46"/>
  <c r="T60" i="46"/>
  <c r="T59" i="46"/>
  <c r="T58" i="46"/>
  <c r="H51" i="46"/>
  <c r="R50" i="46"/>
  <c r="Q50" i="46"/>
  <c r="P50" i="46"/>
  <c r="O50" i="46"/>
  <c r="N50" i="46"/>
  <c r="M50" i="46"/>
  <c r="I50" i="46"/>
  <c r="H50" i="46"/>
  <c r="G50" i="46"/>
  <c r="F50" i="46"/>
  <c r="E50" i="46"/>
  <c r="D50" i="46"/>
  <c r="C50" i="46"/>
  <c r="B50" i="46"/>
  <c r="R49" i="46"/>
  <c r="Q49" i="46"/>
  <c r="P49" i="46"/>
  <c r="O49" i="46"/>
  <c r="N49" i="46"/>
  <c r="M49" i="46"/>
  <c r="I49" i="46"/>
  <c r="H49" i="46"/>
  <c r="G49" i="46"/>
  <c r="F49" i="46"/>
  <c r="E49" i="46"/>
  <c r="D49" i="46"/>
  <c r="C49" i="46"/>
  <c r="B49" i="46"/>
  <c r="S48" i="46"/>
  <c r="J48" i="46"/>
  <c r="R46" i="46"/>
  <c r="R51" i="46" s="1"/>
  <c r="Q46" i="46"/>
  <c r="Q51" i="46" s="1"/>
  <c r="P46" i="46"/>
  <c r="P51" i="46" s="1"/>
  <c r="O46" i="46"/>
  <c r="O51" i="46" s="1"/>
  <c r="N46" i="46"/>
  <c r="M46" i="46"/>
  <c r="M51" i="46" s="1"/>
  <c r="I46" i="46"/>
  <c r="I51" i="46" s="1"/>
  <c r="H46" i="46"/>
  <c r="G46" i="46"/>
  <c r="G51" i="46" s="1"/>
  <c r="F46" i="46"/>
  <c r="F51" i="46" s="1"/>
  <c r="E46" i="46"/>
  <c r="E51" i="46" s="1"/>
  <c r="D46" i="46"/>
  <c r="D51" i="46" s="1"/>
  <c r="C46" i="46"/>
  <c r="C51" i="46" s="1"/>
  <c r="B46" i="46"/>
  <c r="B51" i="46" s="1"/>
  <c r="S45" i="46"/>
  <c r="J45" i="46"/>
  <c r="S44" i="46"/>
  <c r="J44" i="46"/>
  <c r="S43" i="46"/>
  <c r="J43" i="46"/>
  <c r="S42" i="46"/>
  <c r="J42" i="46"/>
  <c r="S41" i="46"/>
  <c r="J41" i="46"/>
  <c r="S40" i="46"/>
  <c r="J40" i="46"/>
  <c r="S39" i="46"/>
  <c r="J39" i="46"/>
  <c r="S29" i="46"/>
  <c r="R29" i="46"/>
  <c r="Q29" i="46"/>
  <c r="P29" i="46"/>
  <c r="O29" i="46"/>
  <c r="N29" i="46"/>
  <c r="M29" i="46"/>
  <c r="L29" i="46"/>
  <c r="K29" i="46"/>
  <c r="J29" i="46"/>
  <c r="I29" i="46"/>
  <c r="H29" i="46"/>
  <c r="G29" i="46"/>
  <c r="F29" i="46"/>
  <c r="E29" i="46"/>
  <c r="D29" i="46"/>
  <c r="C29" i="46"/>
  <c r="B29" i="46"/>
  <c r="S28" i="46"/>
  <c r="R28" i="46"/>
  <c r="Q28" i="46"/>
  <c r="P28" i="46"/>
  <c r="O28" i="46"/>
  <c r="N28" i="46"/>
  <c r="M28" i="46"/>
  <c r="L28" i="46"/>
  <c r="K28" i="46"/>
  <c r="J28" i="46"/>
  <c r="I28" i="46"/>
  <c r="H28" i="46"/>
  <c r="G28" i="46"/>
  <c r="F28" i="46"/>
  <c r="E28" i="46"/>
  <c r="D28" i="46"/>
  <c r="C28" i="46"/>
  <c r="B28" i="46"/>
  <c r="T27" i="46"/>
  <c r="S25" i="46"/>
  <c r="S30" i="46" s="1"/>
  <c r="R25" i="46"/>
  <c r="R30" i="46" s="1"/>
  <c r="Q25" i="46"/>
  <c r="Q30" i="46" s="1"/>
  <c r="P25" i="46"/>
  <c r="P30" i="46" s="1"/>
  <c r="O25" i="46"/>
  <c r="O30" i="46" s="1"/>
  <c r="N25" i="46"/>
  <c r="N30" i="46" s="1"/>
  <c r="M25" i="46"/>
  <c r="M30" i="46" s="1"/>
  <c r="L25" i="46"/>
  <c r="L30" i="46" s="1"/>
  <c r="K25" i="46"/>
  <c r="K30" i="46" s="1"/>
  <c r="J25" i="46"/>
  <c r="J30" i="46" s="1"/>
  <c r="I25" i="46"/>
  <c r="I30" i="46" s="1"/>
  <c r="H25" i="46"/>
  <c r="H30" i="46" s="1"/>
  <c r="G25" i="46"/>
  <c r="G30" i="46" s="1"/>
  <c r="F25" i="46"/>
  <c r="F30" i="46" s="1"/>
  <c r="E25" i="46"/>
  <c r="E30" i="46" s="1"/>
  <c r="D25" i="46"/>
  <c r="D30" i="46" s="1"/>
  <c r="C25" i="46"/>
  <c r="C30" i="46" s="1"/>
  <c r="B25" i="46"/>
  <c r="B30" i="46" s="1"/>
  <c r="T24" i="46"/>
  <c r="T23" i="46"/>
  <c r="T22" i="46"/>
  <c r="T21" i="46"/>
  <c r="T20" i="46"/>
  <c r="T19" i="46"/>
  <c r="T18" i="46"/>
  <c r="S46" i="46" l="1"/>
  <c r="S47" i="46" s="1"/>
  <c r="N51" i="46"/>
  <c r="T25" i="46"/>
  <c r="J46" i="46"/>
  <c r="T65" i="46"/>
  <c r="S49" i="46" l="1"/>
  <c r="J49" i="46"/>
  <c r="J47" i="46"/>
  <c r="T26" i="46"/>
  <c r="U27" i="46"/>
  <c r="T66" i="46"/>
  <c r="T68" i="46"/>
  <c r="S69" i="45" l="1"/>
  <c r="R69" i="45"/>
  <c r="Q69" i="45"/>
  <c r="P69" i="45"/>
  <c r="O69" i="45"/>
  <c r="N69" i="45"/>
  <c r="M69" i="45"/>
  <c r="L69" i="45"/>
  <c r="K69" i="45"/>
  <c r="J69" i="45"/>
  <c r="I69" i="45"/>
  <c r="H69" i="45"/>
  <c r="G69" i="45"/>
  <c r="F69" i="45"/>
  <c r="E69" i="45"/>
  <c r="D69" i="45"/>
  <c r="C69" i="45"/>
  <c r="B69" i="45"/>
  <c r="S68" i="45"/>
  <c r="R68" i="45"/>
  <c r="Q68" i="45"/>
  <c r="P68" i="45"/>
  <c r="O68" i="45"/>
  <c r="N68" i="45"/>
  <c r="M68" i="45"/>
  <c r="L68" i="45"/>
  <c r="K68" i="45"/>
  <c r="J68" i="45"/>
  <c r="I68" i="45"/>
  <c r="H68" i="45"/>
  <c r="G68" i="45"/>
  <c r="F68" i="45"/>
  <c r="E68" i="45"/>
  <c r="D68" i="45"/>
  <c r="C68" i="45"/>
  <c r="B68" i="45"/>
  <c r="T67" i="45"/>
  <c r="S65" i="45"/>
  <c r="S70" i="45" s="1"/>
  <c r="R65" i="45"/>
  <c r="R70" i="45" s="1"/>
  <c r="Q65" i="45"/>
  <c r="P65" i="45"/>
  <c r="P70" i="45" s="1"/>
  <c r="O65" i="45"/>
  <c r="O70" i="45" s="1"/>
  <c r="N65" i="45"/>
  <c r="N70" i="45" s="1"/>
  <c r="M65" i="45"/>
  <c r="M70" i="45" s="1"/>
  <c r="L65" i="45"/>
  <c r="L70" i="45" s="1"/>
  <c r="K65" i="45"/>
  <c r="K70" i="45" s="1"/>
  <c r="J65" i="45"/>
  <c r="J70" i="45" s="1"/>
  <c r="I65" i="45"/>
  <c r="I70" i="45" s="1"/>
  <c r="H65" i="45"/>
  <c r="H70" i="45" s="1"/>
  <c r="G65" i="45"/>
  <c r="G70" i="45" s="1"/>
  <c r="F65" i="45"/>
  <c r="F70" i="45" s="1"/>
  <c r="E65" i="45"/>
  <c r="E70" i="45" s="1"/>
  <c r="D65" i="45"/>
  <c r="D70" i="45" s="1"/>
  <c r="C65" i="45"/>
  <c r="C70" i="45" s="1"/>
  <c r="B65" i="45"/>
  <c r="B70" i="45" s="1"/>
  <c r="T64" i="45"/>
  <c r="T63" i="45"/>
  <c r="T62" i="45"/>
  <c r="T61" i="45"/>
  <c r="T60" i="45"/>
  <c r="T59" i="45"/>
  <c r="T58" i="45"/>
  <c r="R50" i="45"/>
  <c r="Q50" i="45"/>
  <c r="P50" i="45"/>
  <c r="O50" i="45"/>
  <c r="N50" i="45"/>
  <c r="M50" i="45"/>
  <c r="I50" i="45"/>
  <c r="H50" i="45"/>
  <c r="G50" i="45"/>
  <c r="F50" i="45"/>
  <c r="E50" i="45"/>
  <c r="D50" i="45"/>
  <c r="C50" i="45"/>
  <c r="B50" i="45"/>
  <c r="R49" i="45"/>
  <c r="Q49" i="45"/>
  <c r="P49" i="45"/>
  <c r="O49" i="45"/>
  <c r="N49" i="45"/>
  <c r="M49" i="45"/>
  <c r="I49" i="45"/>
  <c r="H49" i="45"/>
  <c r="G49" i="45"/>
  <c r="F49" i="45"/>
  <c r="E49" i="45"/>
  <c r="D49" i="45"/>
  <c r="C49" i="45"/>
  <c r="B49" i="45"/>
  <c r="S48" i="45"/>
  <c r="J48" i="45"/>
  <c r="R46" i="45"/>
  <c r="Q46" i="45"/>
  <c r="Q51" i="45" s="1"/>
  <c r="P46" i="45"/>
  <c r="P51" i="45" s="1"/>
  <c r="O46" i="45"/>
  <c r="O51" i="45" s="1"/>
  <c r="N46" i="45"/>
  <c r="N51" i="45" s="1"/>
  <c r="M46" i="45"/>
  <c r="M51" i="45" s="1"/>
  <c r="I46" i="45"/>
  <c r="I51" i="45" s="1"/>
  <c r="H46" i="45"/>
  <c r="G46" i="45"/>
  <c r="G51" i="45" s="1"/>
  <c r="F46" i="45"/>
  <c r="F51" i="45" s="1"/>
  <c r="E46" i="45"/>
  <c r="E51" i="45" s="1"/>
  <c r="D46" i="45"/>
  <c r="D51" i="45" s="1"/>
  <c r="C46" i="45"/>
  <c r="C51" i="45" s="1"/>
  <c r="B46" i="45"/>
  <c r="B51" i="45" s="1"/>
  <c r="S45" i="45"/>
  <c r="J45" i="45"/>
  <c r="S44" i="45"/>
  <c r="J44" i="45"/>
  <c r="S43" i="45"/>
  <c r="J43" i="45"/>
  <c r="S42" i="45"/>
  <c r="J42" i="45"/>
  <c r="S41" i="45"/>
  <c r="J41" i="45"/>
  <c r="S40" i="45"/>
  <c r="J40" i="45"/>
  <c r="S39" i="45"/>
  <c r="J39" i="45"/>
  <c r="S29" i="45"/>
  <c r="R29" i="45"/>
  <c r="Q29" i="45"/>
  <c r="P29" i="45"/>
  <c r="O29" i="45"/>
  <c r="N29" i="45"/>
  <c r="M29" i="45"/>
  <c r="L29" i="45"/>
  <c r="K29" i="45"/>
  <c r="J29" i="45"/>
  <c r="I29" i="45"/>
  <c r="H29" i="45"/>
  <c r="G29" i="45"/>
  <c r="F29" i="45"/>
  <c r="E29" i="45"/>
  <c r="D29" i="45"/>
  <c r="C29" i="45"/>
  <c r="B29" i="45"/>
  <c r="S28" i="45"/>
  <c r="R28" i="45"/>
  <c r="Q28" i="45"/>
  <c r="P28" i="45"/>
  <c r="O28" i="45"/>
  <c r="N28" i="45"/>
  <c r="M28" i="45"/>
  <c r="L28" i="45"/>
  <c r="K28" i="45"/>
  <c r="J28" i="45"/>
  <c r="I28" i="45"/>
  <c r="H28" i="45"/>
  <c r="G28" i="45"/>
  <c r="F28" i="45"/>
  <c r="E28" i="45"/>
  <c r="D28" i="45"/>
  <c r="C28" i="45"/>
  <c r="B28" i="45"/>
  <c r="T27" i="45"/>
  <c r="S25" i="45"/>
  <c r="S30" i="45" s="1"/>
  <c r="R25" i="45"/>
  <c r="R30" i="45" s="1"/>
  <c r="Q25" i="45"/>
  <c r="Q30" i="45" s="1"/>
  <c r="P25" i="45"/>
  <c r="P30" i="45" s="1"/>
  <c r="O25" i="45"/>
  <c r="O30" i="45" s="1"/>
  <c r="N25" i="45"/>
  <c r="N30" i="45" s="1"/>
  <c r="M25" i="45"/>
  <c r="M30" i="45" s="1"/>
  <c r="L25" i="45"/>
  <c r="L30" i="45" s="1"/>
  <c r="K25" i="45"/>
  <c r="K30" i="45" s="1"/>
  <c r="J25" i="45"/>
  <c r="J30" i="45" s="1"/>
  <c r="I25" i="45"/>
  <c r="I30" i="45" s="1"/>
  <c r="H25" i="45"/>
  <c r="H30" i="45" s="1"/>
  <c r="G25" i="45"/>
  <c r="G30" i="45" s="1"/>
  <c r="F25" i="45"/>
  <c r="F30" i="45" s="1"/>
  <c r="E25" i="45"/>
  <c r="E30" i="45" s="1"/>
  <c r="D25" i="45"/>
  <c r="D30" i="45" s="1"/>
  <c r="C25" i="45"/>
  <c r="C30" i="45" s="1"/>
  <c r="B25" i="45"/>
  <c r="T24" i="45"/>
  <c r="T23" i="45"/>
  <c r="T22" i="45"/>
  <c r="T21" i="45"/>
  <c r="T20" i="45"/>
  <c r="T19" i="45"/>
  <c r="T18" i="45"/>
  <c r="T65" i="45" l="1"/>
  <c r="T66" i="45" s="1"/>
  <c r="S46" i="45"/>
  <c r="S47" i="45" s="1"/>
  <c r="J46" i="45"/>
  <c r="J49" i="45" s="1"/>
  <c r="T25" i="45"/>
  <c r="T26" i="45" s="1"/>
  <c r="B30" i="45"/>
  <c r="H51" i="45"/>
  <c r="R51" i="45"/>
  <c r="Q70" i="45"/>
  <c r="S69" i="44"/>
  <c r="R69" i="44"/>
  <c r="Q69" i="44"/>
  <c r="P69" i="44"/>
  <c r="O69" i="44"/>
  <c r="N69" i="44"/>
  <c r="M69" i="44"/>
  <c r="L69" i="44"/>
  <c r="K69" i="44"/>
  <c r="J69" i="44"/>
  <c r="I69" i="44"/>
  <c r="H69" i="44"/>
  <c r="G69" i="44"/>
  <c r="F69" i="44"/>
  <c r="E69" i="44"/>
  <c r="D69" i="44"/>
  <c r="C69" i="44"/>
  <c r="B69" i="44"/>
  <c r="S68" i="44"/>
  <c r="R68" i="44"/>
  <c r="Q68" i="44"/>
  <c r="P68" i="44"/>
  <c r="O68" i="44"/>
  <c r="N68" i="44"/>
  <c r="M68" i="44"/>
  <c r="L68" i="44"/>
  <c r="K68" i="44"/>
  <c r="J68" i="44"/>
  <c r="I68" i="44"/>
  <c r="H68" i="44"/>
  <c r="G68" i="44"/>
  <c r="F68" i="44"/>
  <c r="E68" i="44"/>
  <c r="D68" i="44"/>
  <c r="C68" i="44"/>
  <c r="B68" i="44"/>
  <c r="T67" i="44"/>
  <c r="S65" i="44"/>
  <c r="S70" i="44" s="1"/>
  <c r="R65" i="44"/>
  <c r="R70" i="44" s="1"/>
  <c r="Q65" i="44"/>
  <c r="Q70" i="44" s="1"/>
  <c r="P65" i="44"/>
  <c r="P70" i="44" s="1"/>
  <c r="O65" i="44"/>
  <c r="O70" i="44" s="1"/>
  <c r="N65" i="44"/>
  <c r="N70" i="44" s="1"/>
  <c r="M65" i="44"/>
  <c r="M70" i="44" s="1"/>
  <c r="L65" i="44"/>
  <c r="L70" i="44" s="1"/>
  <c r="K65" i="44"/>
  <c r="K70" i="44" s="1"/>
  <c r="J65" i="44"/>
  <c r="J70" i="44" s="1"/>
  <c r="I65" i="44"/>
  <c r="I70" i="44" s="1"/>
  <c r="H65" i="44"/>
  <c r="H70" i="44" s="1"/>
  <c r="G65" i="44"/>
  <c r="G70" i="44" s="1"/>
  <c r="F65" i="44"/>
  <c r="F70" i="44" s="1"/>
  <c r="E65" i="44"/>
  <c r="E70" i="44" s="1"/>
  <c r="D65" i="44"/>
  <c r="D70" i="44" s="1"/>
  <c r="C65" i="44"/>
  <c r="C70" i="44" s="1"/>
  <c r="B65" i="44"/>
  <c r="B70" i="44" s="1"/>
  <c r="T64" i="44"/>
  <c r="T63" i="44"/>
  <c r="T62" i="44"/>
  <c r="T61" i="44"/>
  <c r="T60" i="44"/>
  <c r="T59" i="44"/>
  <c r="T58" i="44"/>
  <c r="I51" i="44"/>
  <c r="D51" i="44"/>
  <c r="C51" i="44"/>
  <c r="R50" i="44"/>
  <c r="Q50" i="44"/>
  <c r="P50" i="44"/>
  <c r="O50" i="44"/>
  <c r="N50" i="44"/>
  <c r="M50" i="44"/>
  <c r="I50" i="44"/>
  <c r="H50" i="44"/>
  <c r="G50" i="44"/>
  <c r="F50" i="44"/>
  <c r="E50" i="44"/>
  <c r="D50" i="44"/>
  <c r="C50" i="44"/>
  <c r="B50" i="44"/>
  <c r="R49" i="44"/>
  <c r="Q49" i="44"/>
  <c r="P49" i="44"/>
  <c r="O49" i="44"/>
  <c r="N49" i="44"/>
  <c r="M49" i="44"/>
  <c r="I49" i="44"/>
  <c r="H49" i="44"/>
  <c r="G49" i="44"/>
  <c r="F49" i="44"/>
  <c r="E49" i="44"/>
  <c r="D49" i="44"/>
  <c r="C49" i="44"/>
  <c r="B49" i="44"/>
  <c r="S48" i="44"/>
  <c r="J48" i="44"/>
  <c r="R46" i="44"/>
  <c r="R51" i="44" s="1"/>
  <c r="Q46" i="44"/>
  <c r="Q51" i="44" s="1"/>
  <c r="P46" i="44"/>
  <c r="P51" i="44" s="1"/>
  <c r="O46" i="44"/>
  <c r="O51" i="44" s="1"/>
  <c r="N46" i="44"/>
  <c r="N51" i="44" s="1"/>
  <c r="M46" i="44"/>
  <c r="M51" i="44" s="1"/>
  <c r="I46" i="44"/>
  <c r="H46" i="44"/>
  <c r="H51" i="44" s="1"/>
  <c r="G46" i="44"/>
  <c r="G51" i="44" s="1"/>
  <c r="F46" i="44"/>
  <c r="F51" i="44" s="1"/>
  <c r="E46" i="44"/>
  <c r="E51" i="44" s="1"/>
  <c r="D46" i="44"/>
  <c r="C46" i="44"/>
  <c r="B46" i="44"/>
  <c r="S45" i="44"/>
  <c r="J45" i="44"/>
  <c r="S44" i="44"/>
  <c r="J44" i="44"/>
  <c r="S43" i="44"/>
  <c r="J43" i="44"/>
  <c r="S42" i="44"/>
  <c r="J42" i="44"/>
  <c r="S41" i="44"/>
  <c r="J41" i="44"/>
  <c r="S40" i="44"/>
  <c r="J40" i="44"/>
  <c r="S39" i="44"/>
  <c r="J39" i="44"/>
  <c r="C30" i="44"/>
  <c r="S29" i="44"/>
  <c r="R29" i="44"/>
  <c r="Q29" i="44"/>
  <c r="P29" i="44"/>
  <c r="O29" i="44"/>
  <c r="N29" i="44"/>
  <c r="M29" i="44"/>
  <c r="L29" i="44"/>
  <c r="K29" i="44"/>
  <c r="J29" i="44"/>
  <c r="I29" i="44"/>
  <c r="H29" i="44"/>
  <c r="G29" i="44"/>
  <c r="F29" i="44"/>
  <c r="E29" i="44"/>
  <c r="D29" i="44"/>
  <c r="C29" i="44"/>
  <c r="B29" i="44"/>
  <c r="S28" i="44"/>
  <c r="R28" i="44"/>
  <c r="Q28" i="44"/>
  <c r="P28" i="44"/>
  <c r="O28" i="44"/>
  <c r="N28" i="44"/>
  <c r="M28" i="44"/>
  <c r="L28" i="44"/>
  <c r="K28" i="44"/>
  <c r="J28" i="44"/>
  <c r="I28" i="44"/>
  <c r="H28" i="44"/>
  <c r="G28" i="44"/>
  <c r="F28" i="44"/>
  <c r="E28" i="44"/>
  <c r="D28" i="44"/>
  <c r="C28" i="44"/>
  <c r="B28" i="44"/>
  <c r="T27" i="44"/>
  <c r="S25" i="44"/>
  <c r="S30" i="44" s="1"/>
  <c r="R25" i="44"/>
  <c r="R30" i="44" s="1"/>
  <c r="Q25" i="44"/>
  <c r="Q30" i="44" s="1"/>
  <c r="P25" i="44"/>
  <c r="P30" i="44" s="1"/>
  <c r="O25" i="44"/>
  <c r="O30" i="44" s="1"/>
  <c r="N25" i="44"/>
  <c r="N30" i="44" s="1"/>
  <c r="M25" i="44"/>
  <c r="M30" i="44" s="1"/>
  <c r="L25" i="44"/>
  <c r="L30" i="44" s="1"/>
  <c r="K25" i="44"/>
  <c r="K30" i="44" s="1"/>
  <c r="J25" i="44"/>
  <c r="J30" i="44" s="1"/>
  <c r="I25" i="44"/>
  <c r="I30" i="44" s="1"/>
  <c r="H25" i="44"/>
  <c r="H30" i="44" s="1"/>
  <c r="G25" i="44"/>
  <c r="G30" i="44" s="1"/>
  <c r="F25" i="44"/>
  <c r="F30" i="44" s="1"/>
  <c r="E25" i="44"/>
  <c r="E30" i="44" s="1"/>
  <c r="D25" i="44"/>
  <c r="D30" i="44" s="1"/>
  <c r="C25" i="44"/>
  <c r="B25" i="44"/>
  <c r="B30" i="44" s="1"/>
  <c r="T24" i="44"/>
  <c r="T23" i="44"/>
  <c r="T22" i="44"/>
  <c r="T21" i="44"/>
  <c r="T20" i="44"/>
  <c r="T19" i="44"/>
  <c r="T18" i="44"/>
  <c r="S49" i="45" l="1"/>
  <c r="T68" i="45"/>
  <c r="J47" i="45"/>
  <c r="U27" i="45"/>
  <c r="T65" i="44"/>
  <c r="T66" i="44" s="1"/>
  <c r="J46" i="44"/>
  <c r="J47" i="44" s="1"/>
  <c r="B51" i="44"/>
  <c r="S46" i="44"/>
  <c r="T25" i="44"/>
  <c r="S68" i="43"/>
  <c r="R68" i="43"/>
  <c r="Q68" i="43"/>
  <c r="P68" i="43"/>
  <c r="O68" i="43"/>
  <c r="N68" i="43"/>
  <c r="M68" i="43"/>
  <c r="L68" i="43"/>
  <c r="K68" i="43"/>
  <c r="J68" i="43"/>
  <c r="I68" i="43"/>
  <c r="H68" i="43"/>
  <c r="G68" i="43"/>
  <c r="F68" i="43"/>
  <c r="E68" i="43"/>
  <c r="D68" i="43"/>
  <c r="C68" i="43"/>
  <c r="B68" i="43"/>
  <c r="R49" i="43"/>
  <c r="Q49" i="43"/>
  <c r="P49" i="43"/>
  <c r="O49" i="43"/>
  <c r="N49" i="43"/>
  <c r="M49" i="43"/>
  <c r="T68" i="44" l="1"/>
  <c r="J49" i="44"/>
  <c r="T26" i="44"/>
  <c r="U27" i="44"/>
  <c r="S47" i="44"/>
  <c r="S49" i="44"/>
  <c r="S69" i="43"/>
  <c r="R69" i="43"/>
  <c r="Q69" i="43"/>
  <c r="P69" i="43"/>
  <c r="O69" i="43"/>
  <c r="N69" i="43"/>
  <c r="M69" i="43"/>
  <c r="L69" i="43"/>
  <c r="K69" i="43"/>
  <c r="J69" i="43"/>
  <c r="I69" i="43"/>
  <c r="H69" i="43"/>
  <c r="G69" i="43"/>
  <c r="F69" i="43"/>
  <c r="E69" i="43"/>
  <c r="D69" i="43"/>
  <c r="C69" i="43"/>
  <c r="B69" i="43"/>
  <c r="T67" i="43"/>
  <c r="S65" i="43"/>
  <c r="S70" i="43" s="1"/>
  <c r="R65" i="43"/>
  <c r="R70" i="43" s="1"/>
  <c r="Q65" i="43"/>
  <c r="Q70" i="43" s="1"/>
  <c r="P65" i="43"/>
  <c r="P70" i="43" s="1"/>
  <c r="O65" i="43"/>
  <c r="O70" i="43" s="1"/>
  <c r="N65" i="43"/>
  <c r="N70" i="43" s="1"/>
  <c r="M65" i="43"/>
  <c r="M70" i="43" s="1"/>
  <c r="L65" i="43"/>
  <c r="L70" i="43" s="1"/>
  <c r="K65" i="43"/>
  <c r="K70" i="43" s="1"/>
  <c r="J65" i="43"/>
  <c r="J70" i="43" s="1"/>
  <c r="I65" i="43"/>
  <c r="I70" i="43" s="1"/>
  <c r="H65" i="43"/>
  <c r="H70" i="43" s="1"/>
  <c r="G65" i="43"/>
  <c r="G70" i="43" s="1"/>
  <c r="F65" i="43"/>
  <c r="F70" i="43" s="1"/>
  <c r="E65" i="43"/>
  <c r="E70" i="43" s="1"/>
  <c r="D65" i="43"/>
  <c r="D70" i="43" s="1"/>
  <c r="C65" i="43"/>
  <c r="B65" i="43"/>
  <c r="B70" i="43" s="1"/>
  <c r="T64" i="43"/>
  <c r="T63" i="43"/>
  <c r="T62" i="43"/>
  <c r="T61" i="43"/>
  <c r="T60" i="43"/>
  <c r="T59" i="43"/>
  <c r="T58" i="43"/>
  <c r="I51" i="43"/>
  <c r="H51" i="43"/>
  <c r="R50" i="43"/>
  <c r="Q50" i="43"/>
  <c r="P50" i="43"/>
  <c r="O50" i="43"/>
  <c r="N50" i="43"/>
  <c r="M50" i="43"/>
  <c r="I50" i="43"/>
  <c r="H50" i="43"/>
  <c r="G50" i="43"/>
  <c r="F50" i="43"/>
  <c r="E50" i="43"/>
  <c r="D50" i="43"/>
  <c r="C50" i="43"/>
  <c r="B50" i="43"/>
  <c r="I49" i="43"/>
  <c r="H49" i="43"/>
  <c r="G49" i="43"/>
  <c r="F49" i="43"/>
  <c r="E49" i="43"/>
  <c r="D49" i="43"/>
  <c r="C49" i="43"/>
  <c r="B49" i="43"/>
  <c r="S48" i="43"/>
  <c r="J48" i="43"/>
  <c r="R46" i="43"/>
  <c r="R51" i="43" s="1"/>
  <c r="Q46" i="43"/>
  <c r="Q51" i="43" s="1"/>
  <c r="P46" i="43"/>
  <c r="P51" i="43" s="1"/>
  <c r="O46" i="43"/>
  <c r="O51" i="43" s="1"/>
  <c r="N46" i="43"/>
  <c r="N51" i="43" s="1"/>
  <c r="M46" i="43"/>
  <c r="I46" i="43"/>
  <c r="H46" i="43"/>
  <c r="G46" i="43"/>
  <c r="G51" i="43" s="1"/>
  <c r="F46" i="43"/>
  <c r="F51" i="43" s="1"/>
  <c r="E46" i="43"/>
  <c r="E51" i="43" s="1"/>
  <c r="D46" i="43"/>
  <c r="D51" i="43" s="1"/>
  <c r="C46" i="43"/>
  <c r="C51" i="43" s="1"/>
  <c r="B46" i="43"/>
  <c r="B51" i="43" s="1"/>
  <c r="S45" i="43"/>
  <c r="J45" i="43"/>
  <c r="S44" i="43"/>
  <c r="J44" i="43"/>
  <c r="S43" i="43"/>
  <c r="J43" i="43"/>
  <c r="S42" i="43"/>
  <c r="J42" i="43"/>
  <c r="S41" i="43"/>
  <c r="J41" i="43"/>
  <c r="S40" i="43"/>
  <c r="J40" i="43"/>
  <c r="S39" i="43"/>
  <c r="J39" i="43"/>
  <c r="S29" i="43"/>
  <c r="R29" i="43"/>
  <c r="Q29" i="43"/>
  <c r="P29" i="43"/>
  <c r="O29" i="43"/>
  <c r="N29" i="43"/>
  <c r="M29" i="43"/>
  <c r="L29" i="43"/>
  <c r="K29" i="43"/>
  <c r="J29" i="43"/>
  <c r="I29" i="43"/>
  <c r="H29" i="43"/>
  <c r="G29" i="43"/>
  <c r="F29" i="43"/>
  <c r="E29" i="43"/>
  <c r="D29" i="43"/>
  <c r="C29" i="43"/>
  <c r="B29" i="43"/>
  <c r="S28" i="43"/>
  <c r="R28" i="43"/>
  <c r="Q28" i="43"/>
  <c r="P28" i="43"/>
  <c r="O28" i="43"/>
  <c r="N28" i="43"/>
  <c r="M28" i="43"/>
  <c r="L28" i="43"/>
  <c r="K28" i="43"/>
  <c r="J28" i="43"/>
  <c r="I28" i="43"/>
  <c r="H28" i="43"/>
  <c r="G28" i="43"/>
  <c r="F28" i="43"/>
  <c r="E28" i="43"/>
  <c r="D28" i="43"/>
  <c r="C28" i="43"/>
  <c r="B28" i="43"/>
  <c r="T27" i="43"/>
  <c r="S25" i="43"/>
  <c r="S30" i="43" s="1"/>
  <c r="R25" i="43"/>
  <c r="R30" i="43" s="1"/>
  <c r="Q25" i="43"/>
  <c r="Q30" i="43" s="1"/>
  <c r="P25" i="43"/>
  <c r="P30" i="43" s="1"/>
  <c r="O25" i="43"/>
  <c r="O30" i="43" s="1"/>
  <c r="N25" i="43"/>
  <c r="N30" i="43" s="1"/>
  <c r="M25" i="43"/>
  <c r="M30" i="43" s="1"/>
  <c r="L25" i="43"/>
  <c r="L30" i="43" s="1"/>
  <c r="K25" i="43"/>
  <c r="K30" i="43" s="1"/>
  <c r="J25" i="43"/>
  <c r="J30" i="43" s="1"/>
  <c r="I25" i="43"/>
  <c r="I30" i="43" s="1"/>
  <c r="H25" i="43"/>
  <c r="H30" i="43" s="1"/>
  <c r="G25" i="43"/>
  <c r="G30" i="43" s="1"/>
  <c r="F25" i="43"/>
  <c r="F30" i="43" s="1"/>
  <c r="E25" i="43"/>
  <c r="E30" i="43" s="1"/>
  <c r="D25" i="43"/>
  <c r="C25" i="43"/>
  <c r="C30" i="43" s="1"/>
  <c r="B25" i="43"/>
  <c r="B30" i="43" s="1"/>
  <c r="T24" i="43"/>
  <c r="T23" i="43"/>
  <c r="T22" i="43"/>
  <c r="T21" i="43"/>
  <c r="T20" i="43"/>
  <c r="T19" i="43"/>
  <c r="T18" i="43"/>
  <c r="T65" i="43" l="1"/>
  <c r="T68" i="43" s="1"/>
  <c r="S46" i="43"/>
  <c r="S49" i="43" s="1"/>
  <c r="T25" i="43"/>
  <c r="T26" i="43" s="1"/>
  <c r="J46" i="43"/>
  <c r="D30" i="43"/>
  <c r="M51" i="43"/>
  <c r="C70" i="43"/>
  <c r="S68" i="42"/>
  <c r="R68" i="42"/>
  <c r="Q68" i="42"/>
  <c r="P68" i="42"/>
  <c r="O68" i="42"/>
  <c r="N68" i="42"/>
  <c r="M68" i="42"/>
  <c r="L68" i="42"/>
  <c r="K68" i="42"/>
  <c r="J68" i="42"/>
  <c r="I68" i="42"/>
  <c r="H68" i="42"/>
  <c r="G68" i="42"/>
  <c r="F68" i="42"/>
  <c r="E68" i="42"/>
  <c r="D68" i="42"/>
  <c r="C68" i="42"/>
  <c r="B68" i="42"/>
  <c r="R49" i="42"/>
  <c r="Q49" i="42"/>
  <c r="P49" i="42"/>
  <c r="O49" i="42"/>
  <c r="N49" i="42"/>
  <c r="M49" i="42"/>
  <c r="T66" i="43" l="1"/>
  <c r="S47" i="43"/>
  <c r="U27" i="43"/>
  <c r="J49" i="43"/>
  <c r="J47" i="43"/>
  <c r="S28" i="42"/>
  <c r="R28" i="42"/>
  <c r="Q28" i="42"/>
  <c r="P28" i="42"/>
  <c r="O28" i="42"/>
  <c r="N28" i="42"/>
  <c r="M28" i="42"/>
  <c r="L28" i="42"/>
  <c r="K28" i="42"/>
  <c r="J28" i="42"/>
  <c r="I28" i="42"/>
  <c r="H28" i="42"/>
  <c r="G28" i="42"/>
  <c r="F28" i="42"/>
  <c r="E28" i="42"/>
  <c r="D28" i="42"/>
  <c r="C28" i="42"/>
  <c r="B28" i="42"/>
  <c r="S69" i="42"/>
  <c r="R69" i="42"/>
  <c r="Q69" i="42"/>
  <c r="P69" i="42"/>
  <c r="O69" i="42"/>
  <c r="N69" i="42"/>
  <c r="M69" i="42"/>
  <c r="L69" i="42"/>
  <c r="K69" i="42"/>
  <c r="J69" i="42"/>
  <c r="I69" i="42"/>
  <c r="H69" i="42"/>
  <c r="G69" i="42"/>
  <c r="F69" i="42"/>
  <c r="E69" i="42"/>
  <c r="D69" i="42"/>
  <c r="C69" i="42"/>
  <c r="B69" i="42"/>
  <c r="T67" i="42"/>
  <c r="S65" i="42"/>
  <c r="S70" i="42" s="1"/>
  <c r="R65" i="42"/>
  <c r="R70" i="42" s="1"/>
  <c r="Q65" i="42"/>
  <c r="Q70" i="42" s="1"/>
  <c r="P65" i="42"/>
  <c r="P70" i="42" s="1"/>
  <c r="O65" i="42"/>
  <c r="O70" i="42" s="1"/>
  <c r="N65" i="42"/>
  <c r="N70" i="42" s="1"/>
  <c r="M65" i="42"/>
  <c r="M70" i="42" s="1"/>
  <c r="L65" i="42"/>
  <c r="L70" i="42" s="1"/>
  <c r="K65" i="42"/>
  <c r="K70" i="42" s="1"/>
  <c r="J65" i="42"/>
  <c r="J70" i="42" s="1"/>
  <c r="I65" i="42"/>
  <c r="I70" i="42" s="1"/>
  <c r="H65" i="42"/>
  <c r="H70" i="42" s="1"/>
  <c r="G65" i="42"/>
  <c r="G70" i="42" s="1"/>
  <c r="F65" i="42"/>
  <c r="F70" i="42" s="1"/>
  <c r="E65" i="42"/>
  <c r="E70" i="42" s="1"/>
  <c r="D65" i="42"/>
  <c r="D70" i="42" s="1"/>
  <c r="C65" i="42"/>
  <c r="C70" i="42" s="1"/>
  <c r="B65" i="42"/>
  <c r="B70" i="42" s="1"/>
  <c r="T64" i="42"/>
  <c r="T63" i="42"/>
  <c r="T62" i="42"/>
  <c r="T61" i="42"/>
  <c r="T60" i="42"/>
  <c r="T59" i="42"/>
  <c r="T58" i="42"/>
  <c r="I51" i="42"/>
  <c r="H51" i="42"/>
  <c r="R50" i="42"/>
  <c r="Q50" i="42"/>
  <c r="P50" i="42"/>
  <c r="O50" i="42"/>
  <c r="N50" i="42"/>
  <c r="M50" i="42"/>
  <c r="I50" i="42"/>
  <c r="H50" i="42"/>
  <c r="G50" i="42"/>
  <c r="F50" i="42"/>
  <c r="E50" i="42"/>
  <c r="D50" i="42"/>
  <c r="C50" i="42"/>
  <c r="B50" i="42"/>
  <c r="I49" i="42"/>
  <c r="H49" i="42"/>
  <c r="G49" i="42"/>
  <c r="F49" i="42"/>
  <c r="E49" i="42"/>
  <c r="D49" i="42"/>
  <c r="C49" i="42"/>
  <c r="B49" i="42"/>
  <c r="S48" i="42"/>
  <c r="J48" i="42"/>
  <c r="R46" i="42"/>
  <c r="R51" i="42" s="1"/>
  <c r="Q46" i="42"/>
  <c r="Q51" i="42" s="1"/>
  <c r="P46" i="42"/>
  <c r="P51" i="42" s="1"/>
  <c r="O46" i="42"/>
  <c r="O51" i="42" s="1"/>
  <c r="N46" i="42"/>
  <c r="N51" i="42" s="1"/>
  <c r="M46" i="42"/>
  <c r="M51" i="42" s="1"/>
  <c r="I46" i="42"/>
  <c r="H46" i="42"/>
  <c r="G46" i="42"/>
  <c r="G51" i="42" s="1"/>
  <c r="F46" i="42"/>
  <c r="F51" i="42" s="1"/>
  <c r="E46" i="42"/>
  <c r="E51" i="42" s="1"/>
  <c r="D46" i="42"/>
  <c r="D51" i="42" s="1"/>
  <c r="C46" i="42"/>
  <c r="C51" i="42" s="1"/>
  <c r="B46" i="42"/>
  <c r="B51" i="42" s="1"/>
  <c r="S45" i="42"/>
  <c r="J45" i="42"/>
  <c r="S44" i="42"/>
  <c r="J44" i="42"/>
  <c r="S43" i="42"/>
  <c r="J43" i="42"/>
  <c r="S42" i="42"/>
  <c r="J42" i="42"/>
  <c r="S41" i="42"/>
  <c r="J41" i="42"/>
  <c r="S40" i="42"/>
  <c r="J40" i="42"/>
  <c r="S39" i="42"/>
  <c r="J39" i="42"/>
  <c r="S29" i="42"/>
  <c r="R29" i="42"/>
  <c r="Q29" i="42"/>
  <c r="P29" i="42"/>
  <c r="O29" i="42"/>
  <c r="N29" i="42"/>
  <c r="M29" i="42"/>
  <c r="L29" i="42"/>
  <c r="K29" i="42"/>
  <c r="J29" i="42"/>
  <c r="I29" i="42"/>
  <c r="H29" i="42"/>
  <c r="G29" i="42"/>
  <c r="F29" i="42"/>
  <c r="E29" i="42"/>
  <c r="D29" i="42"/>
  <c r="C29" i="42"/>
  <c r="B29" i="42"/>
  <c r="T27" i="42"/>
  <c r="S25" i="42"/>
  <c r="S30" i="42" s="1"/>
  <c r="R25" i="42"/>
  <c r="R30" i="42" s="1"/>
  <c r="Q25" i="42"/>
  <c r="Q30" i="42" s="1"/>
  <c r="P25" i="42"/>
  <c r="P30" i="42" s="1"/>
  <c r="O25" i="42"/>
  <c r="O30" i="42" s="1"/>
  <c r="N25" i="42"/>
  <c r="N30" i="42" s="1"/>
  <c r="M25" i="42"/>
  <c r="M30" i="42" s="1"/>
  <c r="L25" i="42"/>
  <c r="L30" i="42" s="1"/>
  <c r="K25" i="42"/>
  <c r="K30" i="42" s="1"/>
  <c r="J25" i="42"/>
  <c r="J30" i="42" s="1"/>
  <c r="I25" i="42"/>
  <c r="I30" i="42" s="1"/>
  <c r="H25" i="42"/>
  <c r="H30" i="42" s="1"/>
  <c r="G25" i="42"/>
  <c r="G30" i="42" s="1"/>
  <c r="F25" i="42"/>
  <c r="F30" i="42" s="1"/>
  <c r="E25" i="42"/>
  <c r="E30" i="42" s="1"/>
  <c r="D25" i="42"/>
  <c r="D30" i="42" s="1"/>
  <c r="C25" i="42"/>
  <c r="C30" i="42" s="1"/>
  <c r="B25" i="42"/>
  <c r="B30" i="42" s="1"/>
  <c r="T24" i="42"/>
  <c r="T23" i="42"/>
  <c r="T22" i="42"/>
  <c r="T21" i="42"/>
  <c r="T20" i="42"/>
  <c r="T19" i="42"/>
  <c r="T18" i="42"/>
  <c r="T65" i="42" l="1"/>
  <c r="T66" i="42" s="1"/>
  <c r="S46" i="42"/>
  <c r="T25" i="42"/>
  <c r="J46" i="42"/>
  <c r="T68" i="42" l="1"/>
  <c r="T26" i="42"/>
  <c r="U27" i="42"/>
  <c r="S47" i="42"/>
  <c r="S49" i="42"/>
  <c r="J47" i="42"/>
  <c r="J49" i="42"/>
  <c r="S69" i="41" l="1"/>
  <c r="R69" i="41"/>
  <c r="Q69" i="41"/>
  <c r="P69" i="41"/>
  <c r="O69" i="41"/>
  <c r="N69" i="41"/>
  <c r="M69" i="41"/>
  <c r="L69" i="41"/>
  <c r="K69" i="41"/>
  <c r="J69" i="41"/>
  <c r="I69" i="41"/>
  <c r="H69" i="41"/>
  <c r="G69" i="41"/>
  <c r="F69" i="41"/>
  <c r="E69" i="41"/>
  <c r="D69" i="41"/>
  <c r="C69" i="41"/>
  <c r="B69" i="41"/>
  <c r="S68" i="41"/>
  <c r="R68" i="41"/>
  <c r="Q68" i="41"/>
  <c r="P68" i="41"/>
  <c r="O68" i="41"/>
  <c r="N68" i="41"/>
  <c r="M68" i="41"/>
  <c r="L68" i="41"/>
  <c r="K68" i="41"/>
  <c r="J68" i="41"/>
  <c r="I68" i="41"/>
  <c r="H68" i="41"/>
  <c r="G68" i="41"/>
  <c r="F68" i="41"/>
  <c r="E68" i="41"/>
  <c r="D68" i="41"/>
  <c r="C68" i="41"/>
  <c r="B68" i="41"/>
  <c r="T67" i="41"/>
  <c r="S65" i="41"/>
  <c r="S70" i="41" s="1"/>
  <c r="R65" i="41"/>
  <c r="R70" i="41" s="1"/>
  <c r="Q65" i="41"/>
  <c r="Q70" i="41" s="1"/>
  <c r="P65" i="41"/>
  <c r="P70" i="41" s="1"/>
  <c r="O65" i="41"/>
  <c r="O70" i="41" s="1"/>
  <c r="N65" i="41"/>
  <c r="N70" i="41" s="1"/>
  <c r="M65" i="41"/>
  <c r="M70" i="41" s="1"/>
  <c r="L65" i="41"/>
  <c r="L70" i="41" s="1"/>
  <c r="K65" i="41"/>
  <c r="K70" i="41" s="1"/>
  <c r="J65" i="41"/>
  <c r="J70" i="41" s="1"/>
  <c r="I65" i="41"/>
  <c r="I70" i="41" s="1"/>
  <c r="H65" i="41"/>
  <c r="H70" i="41" s="1"/>
  <c r="G65" i="41"/>
  <c r="G70" i="41" s="1"/>
  <c r="F65" i="41"/>
  <c r="F70" i="41" s="1"/>
  <c r="E65" i="41"/>
  <c r="E70" i="41" s="1"/>
  <c r="D65" i="41"/>
  <c r="D70" i="41" s="1"/>
  <c r="C65" i="41"/>
  <c r="C70" i="41" s="1"/>
  <c r="B65" i="41"/>
  <c r="B70" i="41" s="1"/>
  <c r="T64" i="41"/>
  <c r="T63" i="41"/>
  <c r="T62" i="41"/>
  <c r="T61" i="41"/>
  <c r="T60" i="41"/>
  <c r="T59" i="41"/>
  <c r="T58" i="41"/>
  <c r="R50" i="41"/>
  <c r="Q50" i="41"/>
  <c r="P50" i="41"/>
  <c r="O50" i="41"/>
  <c r="N50" i="41"/>
  <c r="M50" i="41"/>
  <c r="I50" i="41"/>
  <c r="H50" i="41"/>
  <c r="G50" i="41"/>
  <c r="F50" i="41"/>
  <c r="E50" i="41"/>
  <c r="D50" i="41"/>
  <c r="C50" i="41"/>
  <c r="B50" i="41"/>
  <c r="R49" i="41"/>
  <c r="Q49" i="41"/>
  <c r="P49" i="41"/>
  <c r="O49" i="41"/>
  <c r="N49" i="41"/>
  <c r="M49" i="41"/>
  <c r="I49" i="41"/>
  <c r="H49" i="41"/>
  <c r="G49" i="41"/>
  <c r="F49" i="41"/>
  <c r="E49" i="41"/>
  <c r="D49" i="41"/>
  <c r="C49" i="41"/>
  <c r="B49" i="41"/>
  <c r="S48" i="41"/>
  <c r="J48" i="41"/>
  <c r="R46" i="41"/>
  <c r="R51" i="41" s="1"/>
  <c r="Q46" i="41"/>
  <c r="Q51" i="41" s="1"/>
  <c r="P46" i="41"/>
  <c r="P51" i="41" s="1"/>
  <c r="O46" i="41"/>
  <c r="O51" i="41" s="1"/>
  <c r="N46" i="41"/>
  <c r="M46" i="41"/>
  <c r="M51" i="41" s="1"/>
  <c r="I46" i="41"/>
  <c r="I51" i="41" s="1"/>
  <c r="H46" i="41"/>
  <c r="H51" i="41" s="1"/>
  <c r="G46" i="41"/>
  <c r="G51" i="41" s="1"/>
  <c r="F46" i="41"/>
  <c r="F51" i="41" s="1"/>
  <c r="E46" i="41"/>
  <c r="E51" i="41" s="1"/>
  <c r="D46" i="41"/>
  <c r="D51" i="41" s="1"/>
  <c r="C46" i="41"/>
  <c r="C51" i="41" s="1"/>
  <c r="B46" i="41"/>
  <c r="B51" i="41" s="1"/>
  <c r="S45" i="41"/>
  <c r="J45" i="41"/>
  <c r="S44" i="41"/>
  <c r="J44" i="41"/>
  <c r="S43" i="41"/>
  <c r="J43" i="41"/>
  <c r="S42" i="41"/>
  <c r="J42" i="41"/>
  <c r="S41" i="41"/>
  <c r="J41" i="41"/>
  <c r="S40" i="41"/>
  <c r="J40" i="41"/>
  <c r="S39" i="41"/>
  <c r="J39" i="41"/>
  <c r="S29" i="41"/>
  <c r="R29" i="41"/>
  <c r="Q29" i="41"/>
  <c r="P29" i="41"/>
  <c r="O29" i="41"/>
  <c r="N29" i="41"/>
  <c r="M29" i="41"/>
  <c r="L29" i="41"/>
  <c r="K29" i="41"/>
  <c r="J29" i="41"/>
  <c r="I29" i="41"/>
  <c r="H29" i="41"/>
  <c r="G29" i="41"/>
  <c r="F29" i="41"/>
  <c r="E29" i="41"/>
  <c r="D29" i="41"/>
  <c r="C29" i="41"/>
  <c r="B29" i="41"/>
  <c r="S28" i="41"/>
  <c r="R28" i="41"/>
  <c r="Q28" i="41"/>
  <c r="P28" i="41"/>
  <c r="O28" i="41"/>
  <c r="N28" i="41"/>
  <c r="M28" i="41"/>
  <c r="L28" i="41"/>
  <c r="K28" i="41"/>
  <c r="J28" i="41"/>
  <c r="I28" i="41"/>
  <c r="H28" i="41"/>
  <c r="G28" i="41"/>
  <c r="F28" i="41"/>
  <c r="E28" i="41"/>
  <c r="D28" i="41"/>
  <c r="C28" i="41"/>
  <c r="B28" i="41"/>
  <c r="T27" i="41"/>
  <c r="S25" i="41"/>
  <c r="S30" i="41" s="1"/>
  <c r="R25" i="41"/>
  <c r="R30" i="41" s="1"/>
  <c r="Q25" i="41"/>
  <c r="Q30" i="41" s="1"/>
  <c r="P25" i="41"/>
  <c r="P30" i="41" s="1"/>
  <c r="O25" i="41"/>
  <c r="O30" i="41" s="1"/>
  <c r="N25" i="41"/>
  <c r="N30" i="41" s="1"/>
  <c r="M25" i="41"/>
  <c r="M30" i="41" s="1"/>
  <c r="L25" i="41"/>
  <c r="L30" i="41" s="1"/>
  <c r="K25" i="41"/>
  <c r="K30" i="41" s="1"/>
  <c r="J25" i="41"/>
  <c r="J30" i="41" s="1"/>
  <c r="I25" i="41"/>
  <c r="I30" i="41" s="1"/>
  <c r="H25" i="41"/>
  <c r="H30" i="41" s="1"/>
  <c r="G25" i="41"/>
  <c r="G30" i="41" s="1"/>
  <c r="F25" i="41"/>
  <c r="F30" i="41" s="1"/>
  <c r="E25" i="41"/>
  <c r="E30" i="41" s="1"/>
  <c r="D25" i="41"/>
  <c r="D30" i="41" s="1"/>
  <c r="C25" i="41"/>
  <c r="C30" i="41" s="1"/>
  <c r="B25" i="41"/>
  <c r="B30" i="41" s="1"/>
  <c r="T24" i="41"/>
  <c r="T23" i="41"/>
  <c r="T22" i="41"/>
  <c r="T21" i="41"/>
  <c r="T20" i="41"/>
  <c r="T19" i="41"/>
  <c r="T18" i="41"/>
  <c r="S46" i="41" l="1"/>
  <c r="S47" i="41" s="1"/>
  <c r="N51" i="41"/>
  <c r="T25" i="41"/>
  <c r="J46" i="41"/>
  <c r="T65" i="41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S49" i="41" l="1"/>
  <c r="T66" i="41"/>
  <c r="T68" i="41"/>
  <c r="T26" i="41"/>
  <c r="U27" i="41"/>
  <c r="J47" i="41"/>
  <c r="J49" i="41"/>
  <c r="S69" i="40"/>
  <c r="R69" i="40"/>
  <c r="Q69" i="40"/>
  <c r="P69" i="40"/>
  <c r="O69" i="40"/>
  <c r="N69" i="40"/>
  <c r="M69" i="40"/>
  <c r="L69" i="40"/>
  <c r="K69" i="40"/>
  <c r="J69" i="40"/>
  <c r="I69" i="40"/>
  <c r="H69" i="40"/>
  <c r="G69" i="40"/>
  <c r="F69" i="40"/>
  <c r="E69" i="40"/>
  <c r="D69" i="40"/>
  <c r="C69" i="40"/>
  <c r="B69" i="40"/>
  <c r="S68" i="40"/>
  <c r="R68" i="40"/>
  <c r="Q68" i="40"/>
  <c r="P68" i="40"/>
  <c r="O68" i="40"/>
  <c r="N68" i="40"/>
  <c r="M68" i="40"/>
  <c r="L68" i="40"/>
  <c r="K68" i="40"/>
  <c r="J68" i="40"/>
  <c r="I68" i="40"/>
  <c r="H68" i="40"/>
  <c r="G68" i="40"/>
  <c r="F68" i="40"/>
  <c r="E68" i="40"/>
  <c r="D68" i="40"/>
  <c r="C68" i="40"/>
  <c r="B68" i="40"/>
  <c r="T67" i="40"/>
  <c r="S65" i="40"/>
  <c r="S70" i="40" s="1"/>
  <c r="R65" i="40"/>
  <c r="R70" i="40" s="1"/>
  <c r="Q65" i="40"/>
  <c r="Q70" i="40" s="1"/>
  <c r="P65" i="40"/>
  <c r="P70" i="40" s="1"/>
  <c r="O65" i="40"/>
  <c r="O70" i="40" s="1"/>
  <c r="N65" i="40"/>
  <c r="N70" i="40" s="1"/>
  <c r="M65" i="40"/>
  <c r="M70" i="40" s="1"/>
  <c r="L65" i="40"/>
  <c r="L70" i="40" s="1"/>
  <c r="K65" i="40"/>
  <c r="K70" i="40" s="1"/>
  <c r="J65" i="40"/>
  <c r="J70" i="40" s="1"/>
  <c r="I65" i="40"/>
  <c r="I70" i="40" s="1"/>
  <c r="H65" i="40"/>
  <c r="H70" i="40" s="1"/>
  <c r="G65" i="40"/>
  <c r="G70" i="40" s="1"/>
  <c r="F65" i="40"/>
  <c r="F70" i="40" s="1"/>
  <c r="E65" i="40"/>
  <c r="E70" i="40" s="1"/>
  <c r="D65" i="40"/>
  <c r="D70" i="40" s="1"/>
  <c r="C65" i="40"/>
  <c r="C70" i="40" s="1"/>
  <c r="B65" i="40"/>
  <c r="B70" i="40" s="1"/>
  <c r="T64" i="40"/>
  <c r="T63" i="40"/>
  <c r="T62" i="40"/>
  <c r="T61" i="40"/>
  <c r="T60" i="40"/>
  <c r="T59" i="40"/>
  <c r="T58" i="40"/>
  <c r="I51" i="40"/>
  <c r="H51" i="40"/>
  <c r="R50" i="40"/>
  <c r="Q50" i="40"/>
  <c r="P50" i="40"/>
  <c r="O50" i="40"/>
  <c r="N50" i="40"/>
  <c r="M50" i="40"/>
  <c r="I50" i="40"/>
  <c r="H50" i="40"/>
  <c r="G50" i="40"/>
  <c r="F50" i="40"/>
  <c r="E50" i="40"/>
  <c r="D50" i="40"/>
  <c r="C50" i="40"/>
  <c r="B50" i="40"/>
  <c r="R49" i="40"/>
  <c r="Q49" i="40"/>
  <c r="P49" i="40"/>
  <c r="O49" i="40"/>
  <c r="N49" i="40"/>
  <c r="M49" i="40"/>
  <c r="I49" i="40"/>
  <c r="H49" i="40"/>
  <c r="G49" i="40"/>
  <c r="F49" i="40"/>
  <c r="E49" i="40"/>
  <c r="D49" i="40"/>
  <c r="C49" i="40"/>
  <c r="B49" i="40"/>
  <c r="S48" i="40"/>
  <c r="J48" i="40"/>
  <c r="R46" i="40"/>
  <c r="R51" i="40" s="1"/>
  <c r="Q46" i="40"/>
  <c r="Q51" i="40" s="1"/>
  <c r="P46" i="40"/>
  <c r="P51" i="40" s="1"/>
  <c r="O46" i="40"/>
  <c r="O51" i="40" s="1"/>
  <c r="N46" i="40"/>
  <c r="N51" i="40" s="1"/>
  <c r="M46" i="40"/>
  <c r="M51" i="40" s="1"/>
  <c r="I46" i="40"/>
  <c r="H46" i="40"/>
  <c r="G46" i="40"/>
  <c r="G51" i="40" s="1"/>
  <c r="F46" i="40"/>
  <c r="F51" i="40" s="1"/>
  <c r="E46" i="40"/>
  <c r="E51" i="40" s="1"/>
  <c r="D46" i="40"/>
  <c r="D51" i="40" s="1"/>
  <c r="C46" i="40"/>
  <c r="C51" i="40" s="1"/>
  <c r="B46" i="40"/>
  <c r="B51" i="40" s="1"/>
  <c r="S45" i="40"/>
  <c r="J45" i="40"/>
  <c r="S44" i="40"/>
  <c r="J44" i="40"/>
  <c r="S43" i="40"/>
  <c r="J43" i="40"/>
  <c r="S42" i="40"/>
  <c r="J42" i="40"/>
  <c r="S41" i="40"/>
  <c r="J41" i="40"/>
  <c r="S40" i="40"/>
  <c r="J40" i="40"/>
  <c r="S39" i="40"/>
  <c r="J39" i="40"/>
  <c r="S29" i="40"/>
  <c r="R29" i="40"/>
  <c r="Q29" i="40"/>
  <c r="P29" i="40"/>
  <c r="O29" i="40"/>
  <c r="N29" i="40"/>
  <c r="M29" i="40"/>
  <c r="L29" i="40"/>
  <c r="K29" i="40"/>
  <c r="J29" i="40"/>
  <c r="I29" i="40"/>
  <c r="H29" i="40"/>
  <c r="G29" i="40"/>
  <c r="F29" i="40"/>
  <c r="E29" i="40"/>
  <c r="D29" i="40"/>
  <c r="C29" i="40"/>
  <c r="B29" i="40"/>
  <c r="S28" i="40"/>
  <c r="R28" i="40"/>
  <c r="Q28" i="40"/>
  <c r="P28" i="40"/>
  <c r="O28" i="40"/>
  <c r="N28" i="40"/>
  <c r="M28" i="40"/>
  <c r="L28" i="40"/>
  <c r="K28" i="40"/>
  <c r="J28" i="40"/>
  <c r="I28" i="40"/>
  <c r="H28" i="40"/>
  <c r="G28" i="40"/>
  <c r="F28" i="40"/>
  <c r="E28" i="40"/>
  <c r="D28" i="40"/>
  <c r="C28" i="40"/>
  <c r="B28" i="40"/>
  <c r="T27" i="40"/>
  <c r="S25" i="40"/>
  <c r="S30" i="40" s="1"/>
  <c r="R25" i="40"/>
  <c r="R30" i="40" s="1"/>
  <c r="Q25" i="40"/>
  <c r="Q30" i="40" s="1"/>
  <c r="P25" i="40"/>
  <c r="P30" i="40" s="1"/>
  <c r="O25" i="40"/>
  <c r="O30" i="40" s="1"/>
  <c r="N25" i="40"/>
  <c r="N30" i="40" s="1"/>
  <c r="M25" i="40"/>
  <c r="M30" i="40" s="1"/>
  <c r="L25" i="40"/>
  <c r="L30" i="40" s="1"/>
  <c r="K25" i="40"/>
  <c r="K30" i="40" s="1"/>
  <c r="J25" i="40"/>
  <c r="J30" i="40" s="1"/>
  <c r="I25" i="40"/>
  <c r="I30" i="40" s="1"/>
  <c r="H25" i="40"/>
  <c r="H30" i="40" s="1"/>
  <c r="G25" i="40"/>
  <c r="G30" i="40" s="1"/>
  <c r="F25" i="40"/>
  <c r="F30" i="40" s="1"/>
  <c r="E25" i="40"/>
  <c r="E30" i="40" s="1"/>
  <c r="D25" i="40"/>
  <c r="D30" i="40" s="1"/>
  <c r="C25" i="40"/>
  <c r="C30" i="40" s="1"/>
  <c r="B25" i="40"/>
  <c r="B30" i="40" s="1"/>
  <c r="T24" i="40"/>
  <c r="T23" i="40"/>
  <c r="T22" i="40"/>
  <c r="T21" i="40"/>
  <c r="T20" i="40"/>
  <c r="T19" i="40"/>
  <c r="T18" i="40"/>
  <c r="T25" i="40" l="1"/>
  <c r="S46" i="40"/>
  <c r="J46" i="40"/>
  <c r="T65" i="40"/>
  <c r="S68" i="39"/>
  <c r="R68" i="39"/>
  <c r="Q68" i="39"/>
  <c r="P68" i="39"/>
  <c r="O68" i="39"/>
  <c r="N68" i="39"/>
  <c r="M68" i="39"/>
  <c r="L68" i="39"/>
  <c r="K68" i="39"/>
  <c r="J68" i="39"/>
  <c r="I68" i="39"/>
  <c r="H68" i="39"/>
  <c r="G68" i="39"/>
  <c r="F68" i="39"/>
  <c r="E68" i="39"/>
  <c r="D68" i="39"/>
  <c r="C68" i="39"/>
  <c r="B68" i="39"/>
  <c r="R49" i="39"/>
  <c r="Q49" i="39"/>
  <c r="P49" i="39"/>
  <c r="O49" i="39"/>
  <c r="N49" i="39"/>
  <c r="M49" i="39"/>
  <c r="U27" i="40" l="1"/>
  <c r="T26" i="40"/>
  <c r="T66" i="40"/>
  <c r="T68" i="40"/>
  <c r="J47" i="40"/>
  <c r="J49" i="40"/>
  <c r="S47" i="40"/>
  <c r="S49" i="40"/>
  <c r="S28" i="39"/>
  <c r="R28" i="39"/>
  <c r="Q28" i="39"/>
  <c r="P28" i="39"/>
  <c r="O28" i="39"/>
  <c r="N28" i="39"/>
  <c r="M28" i="39"/>
  <c r="L28" i="39"/>
  <c r="K28" i="39"/>
  <c r="J28" i="39"/>
  <c r="I28" i="39"/>
  <c r="H28" i="39"/>
  <c r="G28" i="39"/>
  <c r="F28" i="39"/>
  <c r="E28" i="39"/>
  <c r="D28" i="39"/>
  <c r="C28" i="39"/>
  <c r="B28" i="39"/>
  <c r="S69" i="39" l="1"/>
  <c r="R69" i="39"/>
  <c r="Q69" i="39"/>
  <c r="P69" i="39"/>
  <c r="O69" i="39"/>
  <c r="N69" i="39"/>
  <c r="M69" i="39"/>
  <c r="L69" i="39"/>
  <c r="K69" i="39"/>
  <c r="J69" i="39"/>
  <c r="I69" i="39"/>
  <c r="H69" i="39"/>
  <c r="G69" i="39"/>
  <c r="F69" i="39"/>
  <c r="E69" i="39"/>
  <c r="D69" i="39"/>
  <c r="C69" i="39"/>
  <c r="B69" i="39"/>
  <c r="T67" i="39"/>
  <c r="S65" i="39"/>
  <c r="S70" i="39" s="1"/>
  <c r="R65" i="39"/>
  <c r="R70" i="39" s="1"/>
  <c r="Q65" i="39"/>
  <c r="Q70" i="39" s="1"/>
  <c r="P65" i="39"/>
  <c r="P70" i="39" s="1"/>
  <c r="O65" i="39"/>
  <c r="O70" i="39" s="1"/>
  <c r="N65" i="39"/>
  <c r="N70" i="39" s="1"/>
  <c r="M65" i="39"/>
  <c r="M70" i="39" s="1"/>
  <c r="L65" i="39"/>
  <c r="L70" i="39" s="1"/>
  <c r="K65" i="39"/>
  <c r="K70" i="39" s="1"/>
  <c r="J65" i="39"/>
  <c r="J70" i="39" s="1"/>
  <c r="I65" i="39"/>
  <c r="I70" i="39" s="1"/>
  <c r="H65" i="39"/>
  <c r="H70" i="39" s="1"/>
  <c r="G65" i="39"/>
  <c r="G70" i="39" s="1"/>
  <c r="F65" i="39"/>
  <c r="F70" i="39" s="1"/>
  <c r="E65" i="39"/>
  <c r="E70" i="39" s="1"/>
  <c r="D65" i="39"/>
  <c r="D70" i="39" s="1"/>
  <c r="C65" i="39"/>
  <c r="C70" i="39" s="1"/>
  <c r="B65" i="39"/>
  <c r="B70" i="39" s="1"/>
  <c r="T64" i="39"/>
  <c r="T63" i="39"/>
  <c r="T62" i="39"/>
  <c r="T61" i="39"/>
  <c r="T60" i="39"/>
  <c r="T59" i="39"/>
  <c r="T58" i="39"/>
  <c r="R50" i="39"/>
  <c r="Q50" i="39"/>
  <c r="P50" i="39"/>
  <c r="O50" i="39"/>
  <c r="N50" i="39"/>
  <c r="M50" i="39"/>
  <c r="I50" i="39"/>
  <c r="H50" i="39"/>
  <c r="G50" i="39"/>
  <c r="F50" i="39"/>
  <c r="E50" i="39"/>
  <c r="D50" i="39"/>
  <c r="C50" i="39"/>
  <c r="B50" i="39"/>
  <c r="I49" i="39"/>
  <c r="H49" i="39"/>
  <c r="G49" i="39"/>
  <c r="F49" i="39"/>
  <c r="E49" i="39"/>
  <c r="D49" i="39"/>
  <c r="C49" i="39"/>
  <c r="B49" i="39"/>
  <c r="S48" i="39"/>
  <c r="J48" i="39"/>
  <c r="R46" i="39"/>
  <c r="R51" i="39" s="1"/>
  <c r="Q46" i="39"/>
  <c r="Q51" i="39" s="1"/>
  <c r="P46" i="39"/>
  <c r="P51" i="39" s="1"/>
  <c r="O46" i="39"/>
  <c r="O51" i="39" s="1"/>
  <c r="N46" i="39"/>
  <c r="M46" i="39"/>
  <c r="M51" i="39" s="1"/>
  <c r="I46" i="39"/>
  <c r="I51" i="39" s="1"/>
  <c r="H46" i="39"/>
  <c r="H51" i="39" s="1"/>
  <c r="G46" i="39"/>
  <c r="G51" i="39" s="1"/>
  <c r="F46" i="39"/>
  <c r="F51" i="39" s="1"/>
  <c r="E46" i="39"/>
  <c r="E51" i="39" s="1"/>
  <c r="D46" i="39"/>
  <c r="D51" i="39" s="1"/>
  <c r="C46" i="39"/>
  <c r="C51" i="39" s="1"/>
  <c r="B46" i="39"/>
  <c r="S45" i="39"/>
  <c r="J45" i="39"/>
  <c r="S44" i="39"/>
  <c r="J44" i="39"/>
  <c r="S43" i="39"/>
  <c r="J43" i="39"/>
  <c r="S42" i="39"/>
  <c r="J42" i="39"/>
  <c r="S41" i="39"/>
  <c r="J41" i="39"/>
  <c r="S40" i="39"/>
  <c r="J40" i="39"/>
  <c r="S39" i="39"/>
  <c r="J39" i="39"/>
  <c r="S29" i="39"/>
  <c r="R29" i="39"/>
  <c r="Q29" i="39"/>
  <c r="P29" i="39"/>
  <c r="O29" i="39"/>
  <c r="N29" i="39"/>
  <c r="M29" i="39"/>
  <c r="L29" i="39"/>
  <c r="K29" i="39"/>
  <c r="J29" i="39"/>
  <c r="I29" i="39"/>
  <c r="H29" i="39"/>
  <c r="G29" i="39"/>
  <c r="F29" i="39"/>
  <c r="E29" i="39"/>
  <c r="D29" i="39"/>
  <c r="C29" i="39"/>
  <c r="B29" i="39"/>
  <c r="T27" i="39"/>
  <c r="S25" i="39"/>
  <c r="S30" i="39" s="1"/>
  <c r="R25" i="39"/>
  <c r="R30" i="39" s="1"/>
  <c r="Q25" i="39"/>
  <c r="Q30" i="39" s="1"/>
  <c r="P25" i="39"/>
  <c r="P30" i="39" s="1"/>
  <c r="O25" i="39"/>
  <c r="O30" i="39" s="1"/>
  <c r="N25" i="39"/>
  <c r="N30" i="39" s="1"/>
  <c r="M25" i="39"/>
  <c r="M30" i="39" s="1"/>
  <c r="L25" i="39"/>
  <c r="L30" i="39" s="1"/>
  <c r="K25" i="39"/>
  <c r="K30" i="39" s="1"/>
  <c r="J25" i="39"/>
  <c r="J30" i="39" s="1"/>
  <c r="I25" i="39"/>
  <c r="I30" i="39" s="1"/>
  <c r="H25" i="39"/>
  <c r="H30" i="39" s="1"/>
  <c r="G25" i="39"/>
  <c r="G30" i="39" s="1"/>
  <c r="F25" i="39"/>
  <c r="F30" i="39" s="1"/>
  <c r="E25" i="39"/>
  <c r="E30" i="39" s="1"/>
  <c r="D25" i="39"/>
  <c r="D30" i="39" s="1"/>
  <c r="C25" i="39"/>
  <c r="C30" i="39" s="1"/>
  <c r="B25" i="39"/>
  <c r="B30" i="39" s="1"/>
  <c r="T24" i="39"/>
  <c r="T23" i="39"/>
  <c r="T22" i="39"/>
  <c r="T21" i="39"/>
  <c r="T20" i="39"/>
  <c r="T19" i="39"/>
  <c r="T18" i="39"/>
  <c r="S46" i="39" l="1"/>
  <c r="S47" i="39" s="1"/>
  <c r="J46" i="39"/>
  <c r="J49" i="39" s="1"/>
  <c r="B51" i="39"/>
  <c r="N51" i="39"/>
  <c r="T25" i="39"/>
  <c r="T65" i="39"/>
  <c r="R49" i="38"/>
  <c r="Q49" i="38"/>
  <c r="P49" i="38"/>
  <c r="O49" i="38"/>
  <c r="N49" i="38"/>
  <c r="M49" i="38"/>
  <c r="S68" i="38"/>
  <c r="R68" i="38"/>
  <c r="Q68" i="38"/>
  <c r="P68" i="38"/>
  <c r="O68" i="38"/>
  <c r="N68" i="38"/>
  <c r="M68" i="38"/>
  <c r="L68" i="38"/>
  <c r="K68" i="38"/>
  <c r="J68" i="38"/>
  <c r="I68" i="38"/>
  <c r="H68" i="38"/>
  <c r="G68" i="38"/>
  <c r="F68" i="38"/>
  <c r="E68" i="38"/>
  <c r="D68" i="38"/>
  <c r="C68" i="38"/>
  <c r="B68" i="38"/>
  <c r="S49" i="39" l="1"/>
  <c r="J47" i="39"/>
  <c r="T68" i="39"/>
  <c r="T66" i="39"/>
  <c r="T26" i="39"/>
  <c r="U27" i="39"/>
  <c r="S69" i="38"/>
  <c r="R69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E69" i="38"/>
  <c r="D69" i="38"/>
  <c r="C69" i="38"/>
  <c r="B69" i="38"/>
  <c r="T67" i="38"/>
  <c r="S65" i="38"/>
  <c r="S70" i="38" s="1"/>
  <c r="R65" i="38"/>
  <c r="R70" i="38" s="1"/>
  <c r="Q65" i="38"/>
  <c r="Q70" i="38" s="1"/>
  <c r="P65" i="38"/>
  <c r="P70" i="38" s="1"/>
  <c r="O65" i="38"/>
  <c r="O70" i="38" s="1"/>
  <c r="N65" i="38"/>
  <c r="N70" i="38" s="1"/>
  <c r="M65" i="38"/>
  <c r="M70" i="38" s="1"/>
  <c r="L65" i="38"/>
  <c r="L70" i="38" s="1"/>
  <c r="K65" i="38"/>
  <c r="K70" i="38" s="1"/>
  <c r="J65" i="38"/>
  <c r="J70" i="38" s="1"/>
  <c r="I65" i="38"/>
  <c r="I70" i="38" s="1"/>
  <c r="H65" i="38"/>
  <c r="H70" i="38" s="1"/>
  <c r="G65" i="38"/>
  <c r="G70" i="38" s="1"/>
  <c r="F65" i="38"/>
  <c r="F70" i="38" s="1"/>
  <c r="E65" i="38"/>
  <c r="E70" i="38" s="1"/>
  <c r="D65" i="38"/>
  <c r="D70" i="38" s="1"/>
  <c r="C65" i="38"/>
  <c r="C70" i="38" s="1"/>
  <c r="B65" i="38"/>
  <c r="B70" i="38" s="1"/>
  <c r="T64" i="38"/>
  <c r="T63" i="38"/>
  <c r="T62" i="38"/>
  <c r="T61" i="38"/>
  <c r="T60" i="38"/>
  <c r="T59" i="38"/>
  <c r="T58" i="38"/>
  <c r="I51" i="38"/>
  <c r="H51" i="38"/>
  <c r="R50" i="38"/>
  <c r="Q50" i="38"/>
  <c r="P50" i="38"/>
  <c r="O50" i="38"/>
  <c r="N50" i="38"/>
  <c r="M50" i="38"/>
  <c r="I50" i="38"/>
  <c r="H50" i="38"/>
  <c r="G50" i="38"/>
  <c r="F50" i="38"/>
  <c r="E50" i="38"/>
  <c r="D50" i="38"/>
  <c r="C50" i="38"/>
  <c r="B50" i="38"/>
  <c r="I49" i="38"/>
  <c r="H49" i="38"/>
  <c r="G49" i="38"/>
  <c r="F49" i="38"/>
  <c r="E49" i="38"/>
  <c r="D49" i="38"/>
  <c r="C49" i="38"/>
  <c r="B49" i="38"/>
  <c r="S48" i="38"/>
  <c r="J48" i="38"/>
  <c r="R46" i="38"/>
  <c r="R51" i="38" s="1"/>
  <c r="Q46" i="38"/>
  <c r="Q51" i="38" s="1"/>
  <c r="P46" i="38"/>
  <c r="P51" i="38" s="1"/>
  <c r="O46" i="38"/>
  <c r="O51" i="38" s="1"/>
  <c r="N46" i="38"/>
  <c r="N51" i="38" s="1"/>
  <c r="M46" i="38"/>
  <c r="M51" i="38" s="1"/>
  <c r="I46" i="38"/>
  <c r="H46" i="38"/>
  <c r="G46" i="38"/>
  <c r="G51" i="38" s="1"/>
  <c r="F46" i="38"/>
  <c r="F51" i="38" s="1"/>
  <c r="E46" i="38"/>
  <c r="E51" i="38" s="1"/>
  <c r="D46" i="38"/>
  <c r="D51" i="38" s="1"/>
  <c r="C46" i="38"/>
  <c r="C51" i="38" s="1"/>
  <c r="B46" i="38"/>
  <c r="B51" i="38" s="1"/>
  <c r="S45" i="38"/>
  <c r="J45" i="38"/>
  <c r="S44" i="38"/>
  <c r="J44" i="38"/>
  <c r="S43" i="38"/>
  <c r="J43" i="38"/>
  <c r="S42" i="38"/>
  <c r="J42" i="38"/>
  <c r="S41" i="38"/>
  <c r="J41" i="38"/>
  <c r="S40" i="38"/>
  <c r="J40" i="38"/>
  <c r="S39" i="38"/>
  <c r="J39" i="38"/>
  <c r="S29" i="38"/>
  <c r="R29" i="38"/>
  <c r="Q29" i="38"/>
  <c r="P29" i="38"/>
  <c r="O29" i="38"/>
  <c r="N29" i="38"/>
  <c r="M29" i="38"/>
  <c r="L29" i="38"/>
  <c r="K29" i="38"/>
  <c r="J29" i="38"/>
  <c r="I29" i="38"/>
  <c r="H29" i="38"/>
  <c r="G29" i="38"/>
  <c r="F29" i="38"/>
  <c r="E29" i="38"/>
  <c r="D29" i="38"/>
  <c r="C29" i="38"/>
  <c r="B29" i="38"/>
  <c r="S28" i="38"/>
  <c r="R28" i="38"/>
  <c r="Q28" i="38"/>
  <c r="P28" i="38"/>
  <c r="O28" i="38"/>
  <c r="N28" i="38"/>
  <c r="M28" i="38"/>
  <c r="L28" i="38"/>
  <c r="K28" i="38"/>
  <c r="J28" i="38"/>
  <c r="I28" i="38"/>
  <c r="H28" i="38"/>
  <c r="G28" i="38"/>
  <c r="F28" i="38"/>
  <c r="E28" i="38"/>
  <c r="D28" i="38"/>
  <c r="C28" i="38"/>
  <c r="B28" i="38"/>
  <c r="T27" i="38"/>
  <c r="S25" i="38"/>
  <c r="S30" i="38" s="1"/>
  <c r="R25" i="38"/>
  <c r="R30" i="38" s="1"/>
  <c r="Q25" i="38"/>
  <c r="Q30" i="38" s="1"/>
  <c r="P25" i="38"/>
  <c r="P30" i="38" s="1"/>
  <c r="O25" i="38"/>
  <c r="O30" i="38" s="1"/>
  <c r="N25" i="38"/>
  <c r="N30" i="38" s="1"/>
  <c r="M25" i="38"/>
  <c r="M30" i="38" s="1"/>
  <c r="L25" i="38"/>
  <c r="L30" i="38" s="1"/>
  <c r="K25" i="38"/>
  <c r="K30" i="38" s="1"/>
  <c r="J25" i="38"/>
  <c r="J30" i="38" s="1"/>
  <c r="I25" i="38"/>
  <c r="I30" i="38" s="1"/>
  <c r="H25" i="38"/>
  <c r="H30" i="38" s="1"/>
  <c r="G25" i="38"/>
  <c r="G30" i="38" s="1"/>
  <c r="F25" i="38"/>
  <c r="F30" i="38" s="1"/>
  <c r="E25" i="38"/>
  <c r="E30" i="38" s="1"/>
  <c r="D25" i="38"/>
  <c r="D30" i="38" s="1"/>
  <c r="C25" i="38"/>
  <c r="C30" i="38" s="1"/>
  <c r="B25" i="38"/>
  <c r="B30" i="38" s="1"/>
  <c r="T24" i="38"/>
  <c r="T23" i="38"/>
  <c r="T22" i="38"/>
  <c r="T21" i="38"/>
  <c r="T20" i="38"/>
  <c r="T19" i="38"/>
  <c r="T18" i="38"/>
  <c r="T25" i="38" l="1"/>
  <c r="S46" i="38"/>
  <c r="J46" i="38"/>
  <c r="T65" i="38"/>
  <c r="S69" i="37"/>
  <c r="R69" i="37"/>
  <c r="Q69" i="37"/>
  <c r="P69" i="37"/>
  <c r="O69" i="37"/>
  <c r="N69" i="37"/>
  <c r="M69" i="37"/>
  <c r="L69" i="37"/>
  <c r="K69" i="37"/>
  <c r="J69" i="37"/>
  <c r="I69" i="37"/>
  <c r="H69" i="37"/>
  <c r="G69" i="37"/>
  <c r="F69" i="37"/>
  <c r="E69" i="37"/>
  <c r="D69" i="37"/>
  <c r="C69" i="37"/>
  <c r="B69" i="37"/>
  <c r="S68" i="37"/>
  <c r="R68" i="37"/>
  <c r="Q68" i="37"/>
  <c r="P68" i="37"/>
  <c r="O68" i="37"/>
  <c r="N68" i="37"/>
  <c r="M68" i="37"/>
  <c r="L68" i="37"/>
  <c r="K68" i="37"/>
  <c r="J68" i="37"/>
  <c r="I68" i="37"/>
  <c r="H68" i="37"/>
  <c r="G68" i="37"/>
  <c r="F68" i="37"/>
  <c r="E68" i="37"/>
  <c r="D68" i="37"/>
  <c r="C68" i="37"/>
  <c r="B68" i="37"/>
  <c r="T67" i="37"/>
  <c r="S65" i="37"/>
  <c r="S70" i="37" s="1"/>
  <c r="R65" i="37"/>
  <c r="R70" i="37" s="1"/>
  <c r="Q65" i="37"/>
  <c r="Q70" i="37" s="1"/>
  <c r="P65" i="37"/>
  <c r="P70" i="37" s="1"/>
  <c r="O65" i="37"/>
  <c r="O70" i="37" s="1"/>
  <c r="N65" i="37"/>
  <c r="N70" i="37" s="1"/>
  <c r="M65" i="37"/>
  <c r="M70" i="37" s="1"/>
  <c r="L65" i="37"/>
  <c r="L70" i="37" s="1"/>
  <c r="K65" i="37"/>
  <c r="K70" i="37" s="1"/>
  <c r="J65" i="37"/>
  <c r="J70" i="37" s="1"/>
  <c r="I65" i="37"/>
  <c r="I70" i="37" s="1"/>
  <c r="H65" i="37"/>
  <c r="H70" i="37" s="1"/>
  <c r="G65" i="37"/>
  <c r="G70" i="37" s="1"/>
  <c r="F65" i="37"/>
  <c r="F70" i="37" s="1"/>
  <c r="E65" i="37"/>
  <c r="E70" i="37" s="1"/>
  <c r="D65" i="37"/>
  <c r="D70" i="37" s="1"/>
  <c r="C65" i="37"/>
  <c r="C70" i="37" s="1"/>
  <c r="B65" i="37"/>
  <c r="B70" i="37" s="1"/>
  <c r="T64" i="37"/>
  <c r="T63" i="37"/>
  <c r="T62" i="37"/>
  <c r="T61" i="37"/>
  <c r="T60" i="37"/>
  <c r="T59" i="37"/>
  <c r="T58" i="37"/>
  <c r="R50" i="37"/>
  <c r="Q50" i="37"/>
  <c r="P50" i="37"/>
  <c r="O50" i="37"/>
  <c r="N50" i="37"/>
  <c r="M50" i="37"/>
  <c r="I50" i="37"/>
  <c r="H50" i="37"/>
  <c r="G50" i="37"/>
  <c r="F50" i="37"/>
  <c r="E50" i="37"/>
  <c r="D50" i="37"/>
  <c r="C50" i="37"/>
  <c r="B50" i="37"/>
  <c r="R49" i="37"/>
  <c r="Q49" i="37"/>
  <c r="P49" i="37"/>
  <c r="O49" i="37"/>
  <c r="N49" i="37"/>
  <c r="M49" i="37"/>
  <c r="I49" i="37"/>
  <c r="H49" i="37"/>
  <c r="G49" i="37"/>
  <c r="F49" i="37"/>
  <c r="E49" i="37"/>
  <c r="D49" i="37"/>
  <c r="C49" i="37"/>
  <c r="B49" i="37"/>
  <c r="S48" i="37"/>
  <c r="J48" i="37"/>
  <c r="R46" i="37"/>
  <c r="R51" i="37" s="1"/>
  <c r="Q46" i="37"/>
  <c r="Q51" i="37" s="1"/>
  <c r="P46" i="37"/>
  <c r="P51" i="37" s="1"/>
  <c r="O46" i="37"/>
  <c r="O51" i="37" s="1"/>
  <c r="N46" i="37"/>
  <c r="N51" i="37" s="1"/>
  <c r="M46" i="37"/>
  <c r="M51" i="37" s="1"/>
  <c r="I46" i="37"/>
  <c r="I51" i="37" s="1"/>
  <c r="H46" i="37"/>
  <c r="H51" i="37" s="1"/>
  <c r="G46" i="37"/>
  <c r="G51" i="37" s="1"/>
  <c r="F46" i="37"/>
  <c r="F51" i="37" s="1"/>
  <c r="E46" i="37"/>
  <c r="E51" i="37" s="1"/>
  <c r="D46" i="37"/>
  <c r="D51" i="37" s="1"/>
  <c r="C46" i="37"/>
  <c r="C51" i="37" s="1"/>
  <c r="B46" i="37"/>
  <c r="B51" i="37" s="1"/>
  <c r="S45" i="37"/>
  <c r="J45" i="37"/>
  <c r="S44" i="37"/>
  <c r="J44" i="37"/>
  <c r="S43" i="37"/>
  <c r="J43" i="37"/>
  <c r="S42" i="37"/>
  <c r="J42" i="37"/>
  <c r="S41" i="37"/>
  <c r="J41" i="37"/>
  <c r="S40" i="37"/>
  <c r="J40" i="37"/>
  <c r="S39" i="37"/>
  <c r="J39" i="37"/>
  <c r="S29" i="37"/>
  <c r="R29" i="37"/>
  <c r="Q29" i="37"/>
  <c r="P29" i="37"/>
  <c r="O29" i="37"/>
  <c r="N29" i="37"/>
  <c r="M29" i="37"/>
  <c r="L29" i="37"/>
  <c r="K29" i="37"/>
  <c r="J29" i="37"/>
  <c r="I29" i="37"/>
  <c r="H29" i="37"/>
  <c r="G29" i="37"/>
  <c r="F29" i="37"/>
  <c r="E29" i="37"/>
  <c r="D29" i="37"/>
  <c r="C29" i="37"/>
  <c r="B29" i="37"/>
  <c r="S28" i="37"/>
  <c r="R28" i="37"/>
  <c r="Q28" i="37"/>
  <c r="P28" i="37"/>
  <c r="O28" i="37"/>
  <c r="N28" i="37"/>
  <c r="M28" i="37"/>
  <c r="L28" i="37"/>
  <c r="K28" i="37"/>
  <c r="J28" i="37"/>
  <c r="I28" i="37"/>
  <c r="H28" i="37"/>
  <c r="G28" i="37"/>
  <c r="F28" i="37"/>
  <c r="E28" i="37"/>
  <c r="D28" i="37"/>
  <c r="C28" i="37"/>
  <c r="B28" i="37"/>
  <c r="T27" i="37"/>
  <c r="S25" i="37"/>
  <c r="S30" i="37" s="1"/>
  <c r="R25" i="37"/>
  <c r="R30" i="37" s="1"/>
  <c r="Q25" i="37"/>
  <c r="Q30" i="37" s="1"/>
  <c r="P25" i="37"/>
  <c r="P30" i="37" s="1"/>
  <c r="O25" i="37"/>
  <c r="O30" i="37" s="1"/>
  <c r="N25" i="37"/>
  <c r="N30" i="37" s="1"/>
  <c r="M25" i="37"/>
  <c r="M30" i="37" s="1"/>
  <c r="L25" i="37"/>
  <c r="L30" i="37" s="1"/>
  <c r="K25" i="37"/>
  <c r="K30" i="37" s="1"/>
  <c r="J25" i="37"/>
  <c r="J30" i="37" s="1"/>
  <c r="I25" i="37"/>
  <c r="I30" i="37" s="1"/>
  <c r="H25" i="37"/>
  <c r="H30" i="37" s="1"/>
  <c r="G25" i="37"/>
  <c r="G30" i="37" s="1"/>
  <c r="F25" i="37"/>
  <c r="F30" i="37" s="1"/>
  <c r="E25" i="37"/>
  <c r="E30" i="37" s="1"/>
  <c r="D25" i="37"/>
  <c r="D30" i="37" s="1"/>
  <c r="C25" i="37"/>
  <c r="C30" i="37" s="1"/>
  <c r="B25" i="37"/>
  <c r="B30" i="37" s="1"/>
  <c r="T24" i="37"/>
  <c r="T23" i="37"/>
  <c r="T22" i="37"/>
  <c r="T21" i="37"/>
  <c r="T20" i="37"/>
  <c r="T19" i="37"/>
  <c r="T18" i="37"/>
  <c r="T26" i="38" l="1"/>
  <c r="U27" i="38"/>
  <c r="T66" i="38"/>
  <c r="T68" i="38"/>
  <c r="S47" i="38"/>
  <c r="S49" i="38"/>
  <c r="J47" i="38"/>
  <c r="J49" i="38"/>
  <c r="S46" i="37"/>
  <c r="T25" i="37"/>
  <c r="J46" i="37"/>
  <c r="T65" i="37"/>
  <c r="S69" i="35"/>
  <c r="R69" i="35"/>
  <c r="Q69" i="35"/>
  <c r="P69" i="35"/>
  <c r="O69" i="35"/>
  <c r="N69" i="35"/>
  <c r="M69" i="35"/>
  <c r="L69" i="35"/>
  <c r="K69" i="35"/>
  <c r="J69" i="35"/>
  <c r="I69" i="35"/>
  <c r="H69" i="35"/>
  <c r="G69" i="35"/>
  <c r="F69" i="35"/>
  <c r="E69" i="35"/>
  <c r="D69" i="35"/>
  <c r="C69" i="35"/>
  <c r="B69" i="35"/>
  <c r="S68" i="35"/>
  <c r="R68" i="35"/>
  <c r="Q68" i="35"/>
  <c r="P68" i="35"/>
  <c r="O68" i="35"/>
  <c r="N68" i="35"/>
  <c r="M68" i="35"/>
  <c r="L68" i="35"/>
  <c r="K68" i="35"/>
  <c r="J68" i="35"/>
  <c r="I68" i="35"/>
  <c r="H68" i="35"/>
  <c r="G68" i="35"/>
  <c r="F68" i="35"/>
  <c r="E68" i="35"/>
  <c r="D68" i="35"/>
  <c r="C68" i="35"/>
  <c r="B68" i="35"/>
  <c r="T67" i="35"/>
  <c r="S65" i="35"/>
  <c r="S70" i="35" s="1"/>
  <c r="R65" i="35"/>
  <c r="R70" i="35" s="1"/>
  <c r="Q65" i="35"/>
  <c r="Q70" i="35" s="1"/>
  <c r="P65" i="35"/>
  <c r="P70" i="35" s="1"/>
  <c r="O65" i="35"/>
  <c r="O70" i="35" s="1"/>
  <c r="N65" i="35"/>
  <c r="N70" i="35" s="1"/>
  <c r="M65" i="35"/>
  <c r="M70" i="35" s="1"/>
  <c r="L65" i="35"/>
  <c r="L70" i="35" s="1"/>
  <c r="K65" i="35"/>
  <c r="K70" i="35" s="1"/>
  <c r="J65" i="35"/>
  <c r="J70" i="35" s="1"/>
  <c r="I65" i="35"/>
  <c r="I70" i="35" s="1"/>
  <c r="H65" i="35"/>
  <c r="H70" i="35" s="1"/>
  <c r="G65" i="35"/>
  <c r="G70" i="35" s="1"/>
  <c r="F65" i="35"/>
  <c r="F70" i="35" s="1"/>
  <c r="E65" i="35"/>
  <c r="E70" i="35" s="1"/>
  <c r="D65" i="35"/>
  <c r="D70" i="35" s="1"/>
  <c r="C65" i="35"/>
  <c r="C70" i="35" s="1"/>
  <c r="B65" i="35"/>
  <c r="B70" i="35" s="1"/>
  <c r="T64" i="35"/>
  <c r="T63" i="35"/>
  <c r="T62" i="35"/>
  <c r="T61" i="35"/>
  <c r="T60" i="35"/>
  <c r="T59" i="35"/>
  <c r="T58" i="35"/>
  <c r="R50" i="35"/>
  <c r="Q50" i="35"/>
  <c r="P50" i="35"/>
  <c r="O50" i="35"/>
  <c r="N50" i="35"/>
  <c r="M50" i="35"/>
  <c r="I50" i="35"/>
  <c r="H50" i="35"/>
  <c r="G50" i="35"/>
  <c r="F50" i="35"/>
  <c r="E50" i="35"/>
  <c r="D50" i="35"/>
  <c r="C50" i="35"/>
  <c r="B50" i="35"/>
  <c r="R49" i="35"/>
  <c r="Q49" i="35"/>
  <c r="P49" i="35"/>
  <c r="O49" i="35"/>
  <c r="N49" i="35"/>
  <c r="M49" i="35"/>
  <c r="I49" i="35"/>
  <c r="H49" i="35"/>
  <c r="G49" i="35"/>
  <c r="F49" i="35"/>
  <c r="E49" i="35"/>
  <c r="D49" i="35"/>
  <c r="C49" i="35"/>
  <c r="B49" i="35"/>
  <c r="S48" i="35"/>
  <c r="J48" i="35"/>
  <c r="R46" i="35"/>
  <c r="R51" i="35" s="1"/>
  <c r="Q46" i="35"/>
  <c r="Q51" i="35" s="1"/>
  <c r="P46" i="35"/>
  <c r="P51" i="35" s="1"/>
  <c r="O46" i="35"/>
  <c r="O51" i="35" s="1"/>
  <c r="N46" i="35"/>
  <c r="N51" i="35" s="1"/>
  <c r="M46" i="35"/>
  <c r="I46" i="35"/>
  <c r="I51" i="35" s="1"/>
  <c r="H46" i="35"/>
  <c r="H51" i="35" s="1"/>
  <c r="G46" i="35"/>
  <c r="G51" i="35" s="1"/>
  <c r="F46" i="35"/>
  <c r="F51" i="35" s="1"/>
  <c r="E46" i="35"/>
  <c r="E51" i="35" s="1"/>
  <c r="D46" i="35"/>
  <c r="D51" i="35" s="1"/>
  <c r="C46" i="35"/>
  <c r="C51" i="35" s="1"/>
  <c r="B46" i="35"/>
  <c r="B51" i="35" s="1"/>
  <c r="S45" i="35"/>
  <c r="J45" i="35"/>
  <c r="S44" i="35"/>
  <c r="J44" i="35"/>
  <c r="S43" i="35"/>
  <c r="J43" i="35"/>
  <c r="S42" i="35"/>
  <c r="J42" i="35"/>
  <c r="S41" i="35"/>
  <c r="J41" i="35"/>
  <c r="S40" i="35"/>
  <c r="J40" i="35"/>
  <c r="S39" i="35"/>
  <c r="J39" i="35"/>
  <c r="S29" i="35"/>
  <c r="R29" i="35"/>
  <c r="Q29" i="35"/>
  <c r="P29" i="35"/>
  <c r="O29" i="35"/>
  <c r="N29" i="35"/>
  <c r="M29" i="35"/>
  <c r="L29" i="35"/>
  <c r="K29" i="35"/>
  <c r="J29" i="35"/>
  <c r="I29" i="35"/>
  <c r="H29" i="35"/>
  <c r="G29" i="35"/>
  <c r="F29" i="35"/>
  <c r="E29" i="35"/>
  <c r="D29" i="35"/>
  <c r="C29" i="35"/>
  <c r="B29" i="35"/>
  <c r="S28" i="35"/>
  <c r="R28" i="35"/>
  <c r="Q28" i="35"/>
  <c r="P28" i="35"/>
  <c r="O28" i="35"/>
  <c r="N28" i="35"/>
  <c r="M28" i="35"/>
  <c r="L28" i="35"/>
  <c r="K28" i="35"/>
  <c r="J28" i="35"/>
  <c r="I28" i="35"/>
  <c r="H28" i="35"/>
  <c r="G28" i="35"/>
  <c r="F28" i="35"/>
  <c r="E28" i="35"/>
  <c r="D28" i="35"/>
  <c r="C28" i="35"/>
  <c r="B28" i="35"/>
  <c r="T27" i="35"/>
  <c r="S25" i="35"/>
  <c r="S30" i="35" s="1"/>
  <c r="R25" i="35"/>
  <c r="R30" i="35" s="1"/>
  <c r="Q25" i="35"/>
  <c r="Q30" i="35" s="1"/>
  <c r="P25" i="35"/>
  <c r="P30" i="35" s="1"/>
  <c r="O25" i="35"/>
  <c r="O30" i="35" s="1"/>
  <c r="N25" i="35"/>
  <c r="N30" i="35" s="1"/>
  <c r="M25" i="35"/>
  <c r="M30" i="35" s="1"/>
  <c r="L25" i="35"/>
  <c r="L30" i="35" s="1"/>
  <c r="K25" i="35"/>
  <c r="K30" i="35" s="1"/>
  <c r="J25" i="35"/>
  <c r="J30" i="35" s="1"/>
  <c r="I25" i="35"/>
  <c r="I30" i="35" s="1"/>
  <c r="H25" i="35"/>
  <c r="H30" i="35" s="1"/>
  <c r="G25" i="35"/>
  <c r="G30" i="35" s="1"/>
  <c r="F25" i="35"/>
  <c r="F30" i="35" s="1"/>
  <c r="E25" i="35"/>
  <c r="E30" i="35" s="1"/>
  <c r="D25" i="35"/>
  <c r="D30" i="35" s="1"/>
  <c r="C25" i="35"/>
  <c r="C30" i="35" s="1"/>
  <c r="B25" i="35"/>
  <c r="B30" i="35" s="1"/>
  <c r="T24" i="35"/>
  <c r="T23" i="35"/>
  <c r="T22" i="35"/>
  <c r="T21" i="35"/>
  <c r="T20" i="35"/>
  <c r="T19" i="35"/>
  <c r="T18" i="35"/>
  <c r="T66" i="37" l="1"/>
  <c r="T68" i="37"/>
  <c r="J47" i="37"/>
  <c r="J49" i="37"/>
  <c r="T26" i="37"/>
  <c r="U27" i="37"/>
  <c r="S47" i="37"/>
  <c r="S49" i="37"/>
  <c r="S46" i="35"/>
  <c r="S47" i="35" s="1"/>
  <c r="M51" i="35"/>
  <c r="J46" i="35"/>
  <c r="J47" i="35" s="1"/>
  <c r="T25" i="35"/>
  <c r="T65" i="35"/>
  <c r="G49" i="32"/>
  <c r="F49" i="32"/>
  <c r="E49" i="32"/>
  <c r="D49" i="32"/>
  <c r="C49" i="32"/>
  <c r="B49" i="32"/>
  <c r="S49" i="35" l="1"/>
  <c r="J49" i="35"/>
  <c r="T66" i="35"/>
  <c r="T68" i="35"/>
  <c r="T26" i="35"/>
  <c r="U27" i="35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B7" i="33"/>
  <c r="B3" i="33"/>
  <c r="B4" i="33" s="1"/>
  <c r="B9" i="33" l="1"/>
  <c r="B10" i="33" s="1"/>
  <c r="S28" i="32"/>
  <c r="R28" i="32"/>
  <c r="Q28" i="32"/>
  <c r="P28" i="32"/>
  <c r="O28" i="32"/>
  <c r="N28" i="32"/>
  <c r="M28" i="32"/>
  <c r="L28" i="32"/>
  <c r="K28" i="32"/>
  <c r="J28" i="32"/>
  <c r="I28" i="32"/>
  <c r="H28" i="32"/>
  <c r="G28" i="32"/>
  <c r="F28" i="32"/>
  <c r="E28" i="32"/>
  <c r="D28" i="32"/>
  <c r="C28" i="32"/>
  <c r="B28" i="32"/>
  <c r="S69" i="32" l="1"/>
  <c r="R69" i="32"/>
  <c r="Q69" i="32"/>
  <c r="P69" i="32"/>
  <c r="O69" i="32"/>
  <c r="N69" i="32"/>
  <c r="M69" i="32"/>
  <c r="L69" i="32"/>
  <c r="K69" i="32"/>
  <c r="J69" i="32"/>
  <c r="I69" i="32"/>
  <c r="H69" i="32"/>
  <c r="G69" i="32"/>
  <c r="F69" i="32"/>
  <c r="E69" i="32"/>
  <c r="D69" i="32"/>
  <c r="C69" i="32"/>
  <c r="B69" i="32"/>
  <c r="S68" i="32"/>
  <c r="R68" i="32"/>
  <c r="Q68" i="32"/>
  <c r="P68" i="32"/>
  <c r="O68" i="32"/>
  <c r="N68" i="32"/>
  <c r="M68" i="32"/>
  <c r="L68" i="32"/>
  <c r="K68" i="32"/>
  <c r="J68" i="32"/>
  <c r="I68" i="32"/>
  <c r="H68" i="32"/>
  <c r="G68" i="32"/>
  <c r="F68" i="32"/>
  <c r="E68" i="32"/>
  <c r="D68" i="32"/>
  <c r="C68" i="32"/>
  <c r="B68" i="32"/>
  <c r="T67" i="32"/>
  <c r="S65" i="32"/>
  <c r="S70" i="32" s="1"/>
  <c r="R65" i="32"/>
  <c r="R70" i="32" s="1"/>
  <c r="Q65" i="32"/>
  <c r="Q70" i="32" s="1"/>
  <c r="P65" i="32"/>
  <c r="P70" i="32" s="1"/>
  <c r="O65" i="32"/>
  <c r="O70" i="32" s="1"/>
  <c r="N65" i="32"/>
  <c r="N70" i="32" s="1"/>
  <c r="M65" i="32"/>
  <c r="M70" i="32" s="1"/>
  <c r="L65" i="32"/>
  <c r="L70" i="32" s="1"/>
  <c r="K65" i="32"/>
  <c r="K70" i="32" s="1"/>
  <c r="J65" i="32"/>
  <c r="J70" i="32" s="1"/>
  <c r="I65" i="32"/>
  <c r="I70" i="32" s="1"/>
  <c r="H65" i="32"/>
  <c r="H70" i="32" s="1"/>
  <c r="G65" i="32"/>
  <c r="G70" i="32" s="1"/>
  <c r="F65" i="32"/>
  <c r="F70" i="32" s="1"/>
  <c r="E65" i="32"/>
  <c r="E70" i="32" s="1"/>
  <c r="D65" i="32"/>
  <c r="D70" i="32" s="1"/>
  <c r="C65" i="32"/>
  <c r="C70" i="32" s="1"/>
  <c r="B65" i="32"/>
  <c r="B70" i="32" s="1"/>
  <c r="T64" i="32"/>
  <c r="T63" i="32"/>
  <c r="T62" i="32"/>
  <c r="T61" i="32"/>
  <c r="T60" i="32"/>
  <c r="T59" i="32"/>
  <c r="T58" i="32"/>
  <c r="I51" i="32"/>
  <c r="H51" i="32"/>
  <c r="R50" i="32"/>
  <c r="Q50" i="32"/>
  <c r="P50" i="32"/>
  <c r="O50" i="32"/>
  <c r="N50" i="32"/>
  <c r="M50" i="32"/>
  <c r="I50" i="32"/>
  <c r="H50" i="32"/>
  <c r="G50" i="32"/>
  <c r="F50" i="32"/>
  <c r="E50" i="32"/>
  <c r="D50" i="32"/>
  <c r="C50" i="32"/>
  <c r="B50" i="32"/>
  <c r="R49" i="32"/>
  <c r="Q49" i="32"/>
  <c r="P49" i="32"/>
  <c r="O49" i="32"/>
  <c r="N49" i="32"/>
  <c r="M49" i="32"/>
  <c r="I49" i="32"/>
  <c r="H49" i="32"/>
  <c r="S48" i="32"/>
  <c r="J48" i="32"/>
  <c r="R46" i="32"/>
  <c r="R51" i="32" s="1"/>
  <c r="Q46" i="32"/>
  <c r="Q51" i="32" s="1"/>
  <c r="P46" i="32"/>
  <c r="P51" i="32" s="1"/>
  <c r="O46" i="32"/>
  <c r="O51" i="32" s="1"/>
  <c r="N46" i="32"/>
  <c r="N51" i="32" s="1"/>
  <c r="M46" i="32"/>
  <c r="M51" i="32" s="1"/>
  <c r="I46" i="32"/>
  <c r="H46" i="32"/>
  <c r="G46" i="32"/>
  <c r="G51" i="32" s="1"/>
  <c r="F46" i="32"/>
  <c r="F51" i="32" s="1"/>
  <c r="E46" i="32"/>
  <c r="E51" i="32" s="1"/>
  <c r="D46" i="32"/>
  <c r="D51" i="32" s="1"/>
  <c r="C46" i="32"/>
  <c r="C51" i="32" s="1"/>
  <c r="B46" i="32"/>
  <c r="B51" i="32" s="1"/>
  <c r="S45" i="32"/>
  <c r="J45" i="32"/>
  <c r="S44" i="32"/>
  <c r="J44" i="32"/>
  <c r="S43" i="32"/>
  <c r="J43" i="32"/>
  <c r="S42" i="32"/>
  <c r="J42" i="32"/>
  <c r="S41" i="32"/>
  <c r="J41" i="32"/>
  <c r="S40" i="32"/>
  <c r="J40" i="32"/>
  <c r="S39" i="32"/>
  <c r="J39" i="32"/>
  <c r="S29" i="32"/>
  <c r="R29" i="32"/>
  <c r="Q29" i="32"/>
  <c r="P29" i="32"/>
  <c r="O29" i="32"/>
  <c r="N29" i="32"/>
  <c r="M29" i="32"/>
  <c r="L29" i="32"/>
  <c r="K29" i="32"/>
  <c r="J29" i="32"/>
  <c r="I29" i="32"/>
  <c r="H29" i="32"/>
  <c r="G29" i="32"/>
  <c r="F29" i="32"/>
  <c r="E29" i="32"/>
  <c r="D29" i="32"/>
  <c r="C29" i="32"/>
  <c r="B29" i="32"/>
  <c r="T27" i="32"/>
  <c r="S25" i="32"/>
  <c r="S30" i="32" s="1"/>
  <c r="R25" i="32"/>
  <c r="R30" i="32" s="1"/>
  <c r="Q25" i="32"/>
  <c r="Q30" i="32" s="1"/>
  <c r="P25" i="32"/>
  <c r="P30" i="32" s="1"/>
  <c r="O25" i="32"/>
  <c r="O30" i="32" s="1"/>
  <c r="N25" i="32"/>
  <c r="N30" i="32" s="1"/>
  <c r="M25" i="32"/>
  <c r="M30" i="32" s="1"/>
  <c r="L25" i="32"/>
  <c r="L30" i="32" s="1"/>
  <c r="K25" i="32"/>
  <c r="K30" i="32" s="1"/>
  <c r="J25" i="32"/>
  <c r="J30" i="32" s="1"/>
  <c r="I25" i="32"/>
  <c r="I30" i="32" s="1"/>
  <c r="H25" i="32"/>
  <c r="H30" i="32" s="1"/>
  <c r="G25" i="32"/>
  <c r="G30" i="32" s="1"/>
  <c r="F25" i="32"/>
  <c r="F30" i="32" s="1"/>
  <c r="E25" i="32"/>
  <c r="E30" i="32" s="1"/>
  <c r="D25" i="32"/>
  <c r="D30" i="32" s="1"/>
  <c r="C25" i="32"/>
  <c r="C30" i="32" s="1"/>
  <c r="B25" i="32"/>
  <c r="B30" i="32" s="1"/>
  <c r="T24" i="32"/>
  <c r="T23" i="32"/>
  <c r="T22" i="32"/>
  <c r="T21" i="32"/>
  <c r="T20" i="32"/>
  <c r="T19" i="32"/>
  <c r="T18" i="32"/>
  <c r="T65" i="32" l="1"/>
  <c r="T25" i="32"/>
  <c r="S46" i="32"/>
  <c r="J46" i="32"/>
  <c r="S47" i="31"/>
  <c r="T66" i="32" l="1"/>
  <c r="T68" i="32"/>
  <c r="T26" i="32"/>
  <c r="U27" i="32"/>
  <c r="J49" i="32"/>
  <c r="J47" i="32"/>
  <c r="S47" i="32"/>
  <c r="S49" i="32"/>
  <c r="S69" i="31"/>
  <c r="R69" i="31"/>
  <c r="Q69" i="31"/>
  <c r="P69" i="31"/>
  <c r="O69" i="31"/>
  <c r="N69" i="31"/>
  <c r="M69" i="31"/>
  <c r="L69" i="31"/>
  <c r="K69" i="31"/>
  <c r="J69" i="31"/>
  <c r="I69" i="31"/>
  <c r="H69" i="31"/>
  <c r="G69" i="31"/>
  <c r="F69" i="31"/>
  <c r="E69" i="31"/>
  <c r="D69" i="31"/>
  <c r="C69" i="31"/>
  <c r="B69" i="31"/>
  <c r="S68" i="31"/>
  <c r="R68" i="31"/>
  <c r="Q68" i="31"/>
  <c r="P68" i="31"/>
  <c r="O68" i="31"/>
  <c r="N68" i="31"/>
  <c r="M68" i="31"/>
  <c r="L68" i="31"/>
  <c r="K68" i="31"/>
  <c r="J68" i="31"/>
  <c r="I68" i="31"/>
  <c r="H68" i="31"/>
  <c r="G68" i="31"/>
  <c r="F68" i="31"/>
  <c r="E68" i="31"/>
  <c r="D68" i="31"/>
  <c r="C68" i="31"/>
  <c r="B68" i="31"/>
  <c r="T67" i="31"/>
  <c r="S65" i="31"/>
  <c r="S70" i="31" s="1"/>
  <c r="R65" i="31"/>
  <c r="R70" i="31" s="1"/>
  <c r="Q65" i="31"/>
  <c r="Q70" i="31" s="1"/>
  <c r="P65" i="31"/>
  <c r="P70" i="31" s="1"/>
  <c r="O65" i="31"/>
  <c r="O70" i="31" s="1"/>
  <c r="N65" i="31"/>
  <c r="N70" i="31" s="1"/>
  <c r="M65" i="31"/>
  <c r="M70" i="31" s="1"/>
  <c r="L65" i="31"/>
  <c r="L70" i="31" s="1"/>
  <c r="K65" i="31"/>
  <c r="K70" i="31" s="1"/>
  <c r="J65" i="31"/>
  <c r="J70" i="31" s="1"/>
  <c r="I65" i="31"/>
  <c r="I70" i="31" s="1"/>
  <c r="H65" i="31"/>
  <c r="H70" i="31" s="1"/>
  <c r="G65" i="31"/>
  <c r="G70" i="31" s="1"/>
  <c r="F65" i="31"/>
  <c r="F70" i="31" s="1"/>
  <c r="E65" i="31"/>
  <c r="E70" i="31" s="1"/>
  <c r="D65" i="31"/>
  <c r="C65" i="31"/>
  <c r="C70" i="31" s="1"/>
  <c r="B65" i="31"/>
  <c r="B70" i="31" s="1"/>
  <c r="T64" i="31"/>
  <c r="T63" i="31"/>
  <c r="T62" i="31"/>
  <c r="T61" i="31"/>
  <c r="T60" i="31"/>
  <c r="T59" i="31"/>
  <c r="T58" i="31"/>
  <c r="R50" i="31"/>
  <c r="Q50" i="31"/>
  <c r="P50" i="31"/>
  <c r="O50" i="31"/>
  <c r="N50" i="31"/>
  <c r="M50" i="31"/>
  <c r="I50" i="31"/>
  <c r="H50" i="31"/>
  <c r="G50" i="31"/>
  <c r="F50" i="31"/>
  <c r="E50" i="31"/>
  <c r="D50" i="31"/>
  <c r="C50" i="31"/>
  <c r="B50" i="31"/>
  <c r="R49" i="31"/>
  <c r="Q49" i="31"/>
  <c r="P49" i="31"/>
  <c r="O49" i="31"/>
  <c r="N49" i="31"/>
  <c r="M49" i="31"/>
  <c r="I49" i="31"/>
  <c r="H49" i="31"/>
  <c r="G49" i="31"/>
  <c r="F49" i="31"/>
  <c r="E49" i="31"/>
  <c r="D49" i="31"/>
  <c r="C49" i="31"/>
  <c r="B49" i="31"/>
  <c r="S48" i="31"/>
  <c r="J48" i="31"/>
  <c r="R46" i="31"/>
  <c r="R51" i="31" s="1"/>
  <c r="Q46" i="31"/>
  <c r="Q51" i="31" s="1"/>
  <c r="P46" i="31"/>
  <c r="P51" i="31" s="1"/>
  <c r="O46" i="31"/>
  <c r="O51" i="31" s="1"/>
  <c r="N46" i="31"/>
  <c r="N51" i="31" s="1"/>
  <c r="M46" i="31"/>
  <c r="M51" i="31" s="1"/>
  <c r="I46" i="31"/>
  <c r="I51" i="31" s="1"/>
  <c r="H46" i="31"/>
  <c r="H51" i="31" s="1"/>
  <c r="G46" i="31"/>
  <c r="G51" i="31" s="1"/>
  <c r="F46" i="31"/>
  <c r="F51" i="31" s="1"/>
  <c r="E46" i="31"/>
  <c r="E51" i="31" s="1"/>
  <c r="D46" i="31"/>
  <c r="D51" i="31" s="1"/>
  <c r="C46" i="31"/>
  <c r="C51" i="31" s="1"/>
  <c r="B46" i="31"/>
  <c r="S45" i="31"/>
  <c r="J45" i="31"/>
  <c r="S44" i="31"/>
  <c r="J44" i="31"/>
  <c r="S43" i="31"/>
  <c r="J43" i="31"/>
  <c r="S42" i="31"/>
  <c r="J42" i="31"/>
  <c r="S41" i="31"/>
  <c r="J41" i="31"/>
  <c r="S40" i="31"/>
  <c r="J40" i="31"/>
  <c r="S39" i="31"/>
  <c r="J39" i="31"/>
  <c r="S29" i="31"/>
  <c r="R29" i="31"/>
  <c r="Q29" i="31"/>
  <c r="P29" i="31"/>
  <c r="O29" i="31"/>
  <c r="N29" i="31"/>
  <c r="M29" i="31"/>
  <c r="L29" i="31"/>
  <c r="K29" i="31"/>
  <c r="J29" i="31"/>
  <c r="I29" i="31"/>
  <c r="H29" i="31"/>
  <c r="G29" i="31"/>
  <c r="F29" i="31"/>
  <c r="E29" i="31"/>
  <c r="D29" i="31"/>
  <c r="C29" i="31"/>
  <c r="B29" i="31"/>
  <c r="S28" i="31"/>
  <c r="R28" i="31"/>
  <c r="Q28" i="31"/>
  <c r="P28" i="31"/>
  <c r="O28" i="31"/>
  <c r="N28" i="31"/>
  <c r="M28" i="31"/>
  <c r="L28" i="31"/>
  <c r="K28" i="31"/>
  <c r="J28" i="31"/>
  <c r="I28" i="31"/>
  <c r="H28" i="31"/>
  <c r="G28" i="31"/>
  <c r="F28" i="31"/>
  <c r="E28" i="31"/>
  <c r="D28" i="31"/>
  <c r="C28" i="31"/>
  <c r="B28" i="31"/>
  <c r="T27" i="31"/>
  <c r="S25" i="31"/>
  <c r="S30" i="31" s="1"/>
  <c r="R25" i="31"/>
  <c r="R30" i="31" s="1"/>
  <c r="Q25" i="31"/>
  <c r="Q30" i="31" s="1"/>
  <c r="P25" i="31"/>
  <c r="P30" i="31" s="1"/>
  <c r="O25" i="31"/>
  <c r="O30" i="31" s="1"/>
  <c r="N25" i="31"/>
  <c r="N30" i="31" s="1"/>
  <c r="M25" i="31"/>
  <c r="M30" i="31" s="1"/>
  <c r="L25" i="31"/>
  <c r="L30" i="31" s="1"/>
  <c r="K25" i="31"/>
  <c r="K30" i="31" s="1"/>
  <c r="J25" i="31"/>
  <c r="J30" i="31" s="1"/>
  <c r="I25" i="31"/>
  <c r="I30" i="31" s="1"/>
  <c r="H25" i="31"/>
  <c r="H30" i="31" s="1"/>
  <c r="G25" i="31"/>
  <c r="G30" i="31" s="1"/>
  <c r="F25" i="31"/>
  <c r="F30" i="31" s="1"/>
  <c r="E25" i="31"/>
  <c r="E30" i="31" s="1"/>
  <c r="D25" i="31"/>
  <c r="D30" i="31" s="1"/>
  <c r="C25" i="31"/>
  <c r="C30" i="31" s="1"/>
  <c r="B25" i="31"/>
  <c r="B30" i="31" s="1"/>
  <c r="T24" i="31"/>
  <c r="T23" i="31"/>
  <c r="T22" i="31"/>
  <c r="T21" i="31"/>
  <c r="T20" i="31"/>
  <c r="T19" i="31"/>
  <c r="T18" i="31"/>
  <c r="T65" i="31" l="1"/>
  <c r="T68" i="31" s="1"/>
  <c r="J46" i="31"/>
  <c r="J49" i="31" s="1"/>
  <c r="B51" i="31"/>
  <c r="D70" i="31"/>
  <c r="S46" i="31"/>
  <c r="T25" i="31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T67" i="30"/>
  <c r="S65" i="30"/>
  <c r="S70" i="30" s="1"/>
  <c r="R65" i="30"/>
  <c r="R70" i="30" s="1"/>
  <c r="Q65" i="30"/>
  <c r="Q70" i="30" s="1"/>
  <c r="P65" i="30"/>
  <c r="P70" i="30" s="1"/>
  <c r="O65" i="30"/>
  <c r="O70" i="30" s="1"/>
  <c r="N65" i="30"/>
  <c r="N70" i="30" s="1"/>
  <c r="M65" i="30"/>
  <c r="M70" i="30" s="1"/>
  <c r="L65" i="30"/>
  <c r="L70" i="30" s="1"/>
  <c r="K65" i="30"/>
  <c r="K70" i="30" s="1"/>
  <c r="J65" i="30"/>
  <c r="J70" i="30" s="1"/>
  <c r="I65" i="30"/>
  <c r="I70" i="30" s="1"/>
  <c r="H65" i="30"/>
  <c r="H70" i="30" s="1"/>
  <c r="G65" i="30"/>
  <c r="G70" i="30" s="1"/>
  <c r="F65" i="30"/>
  <c r="F70" i="30" s="1"/>
  <c r="E65" i="30"/>
  <c r="E70" i="30" s="1"/>
  <c r="D65" i="30"/>
  <c r="D70" i="30" s="1"/>
  <c r="C65" i="30"/>
  <c r="C70" i="30" s="1"/>
  <c r="B65" i="30"/>
  <c r="B70" i="30" s="1"/>
  <c r="T64" i="30"/>
  <c r="T63" i="30"/>
  <c r="T62" i="30"/>
  <c r="T61" i="30"/>
  <c r="T60" i="30"/>
  <c r="T59" i="30"/>
  <c r="T58" i="30"/>
  <c r="R50" i="30"/>
  <c r="Q50" i="30"/>
  <c r="P50" i="30"/>
  <c r="O50" i="30"/>
  <c r="N50" i="30"/>
  <c r="M50" i="30"/>
  <c r="I50" i="30"/>
  <c r="H50" i="30"/>
  <c r="G50" i="30"/>
  <c r="F50" i="30"/>
  <c r="E50" i="30"/>
  <c r="D50" i="30"/>
  <c r="C50" i="30"/>
  <c r="B50" i="30"/>
  <c r="R49" i="30"/>
  <c r="Q49" i="30"/>
  <c r="P49" i="30"/>
  <c r="O49" i="30"/>
  <c r="N49" i="30"/>
  <c r="M49" i="30"/>
  <c r="I49" i="30"/>
  <c r="H49" i="30"/>
  <c r="G49" i="30"/>
  <c r="F49" i="30"/>
  <c r="E49" i="30"/>
  <c r="D49" i="30"/>
  <c r="C49" i="30"/>
  <c r="B49" i="30"/>
  <c r="S48" i="30"/>
  <c r="J48" i="30"/>
  <c r="R46" i="30"/>
  <c r="R51" i="30" s="1"/>
  <c r="Q46" i="30"/>
  <c r="Q51" i="30" s="1"/>
  <c r="P46" i="30"/>
  <c r="P51" i="30" s="1"/>
  <c r="O46" i="30"/>
  <c r="O51" i="30" s="1"/>
  <c r="N46" i="30"/>
  <c r="N51" i="30" s="1"/>
  <c r="M46" i="30"/>
  <c r="M51" i="30" s="1"/>
  <c r="I46" i="30"/>
  <c r="I51" i="30" s="1"/>
  <c r="H46" i="30"/>
  <c r="H51" i="30" s="1"/>
  <c r="G46" i="30"/>
  <c r="G51" i="30" s="1"/>
  <c r="F46" i="30"/>
  <c r="F51" i="30" s="1"/>
  <c r="E46" i="30"/>
  <c r="E51" i="30" s="1"/>
  <c r="D46" i="30"/>
  <c r="D51" i="30" s="1"/>
  <c r="C46" i="30"/>
  <c r="C51" i="30" s="1"/>
  <c r="B46" i="30"/>
  <c r="B51" i="30" s="1"/>
  <c r="S45" i="30"/>
  <c r="J45" i="30"/>
  <c r="S44" i="30"/>
  <c r="J44" i="30"/>
  <c r="S43" i="30"/>
  <c r="J43" i="30"/>
  <c r="S42" i="30"/>
  <c r="J42" i="30"/>
  <c r="S41" i="30"/>
  <c r="J41" i="30"/>
  <c r="S40" i="30"/>
  <c r="J40" i="30"/>
  <c r="S39" i="30"/>
  <c r="J3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T27" i="30"/>
  <c r="S25" i="30"/>
  <c r="S30" i="30" s="1"/>
  <c r="R25" i="30"/>
  <c r="R30" i="30" s="1"/>
  <c r="Q25" i="30"/>
  <c r="Q30" i="30" s="1"/>
  <c r="P25" i="30"/>
  <c r="P30" i="30" s="1"/>
  <c r="O25" i="30"/>
  <c r="O30" i="30" s="1"/>
  <c r="N25" i="30"/>
  <c r="N30" i="30" s="1"/>
  <c r="M25" i="30"/>
  <c r="M30" i="30" s="1"/>
  <c r="L25" i="30"/>
  <c r="L30" i="30" s="1"/>
  <c r="K25" i="30"/>
  <c r="K30" i="30" s="1"/>
  <c r="J25" i="30"/>
  <c r="J30" i="30" s="1"/>
  <c r="I25" i="30"/>
  <c r="I30" i="30" s="1"/>
  <c r="H25" i="30"/>
  <c r="H30" i="30" s="1"/>
  <c r="G25" i="30"/>
  <c r="G30" i="30" s="1"/>
  <c r="F25" i="30"/>
  <c r="F30" i="30" s="1"/>
  <c r="E25" i="30"/>
  <c r="E30" i="30" s="1"/>
  <c r="D25" i="30"/>
  <c r="D30" i="30" s="1"/>
  <c r="C25" i="30"/>
  <c r="C30" i="30" s="1"/>
  <c r="B25" i="30"/>
  <c r="T24" i="30"/>
  <c r="T23" i="30"/>
  <c r="T22" i="30"/>
  <c r="T21" i="30"/>
  <c r="T20" i="30"/>
  <c r="T19" i="30"/>
  <c r="T18" i="30"/>
  <c r="T66" i="31" l="1"/>
  <c r="J47" i="31"/>
  <c r="T26" i="31"/>
  <c r="U27" i="31"/>
  <c r="S49" i="31"/>
  <c r="T25" i="30"/>
  <c r="T26" i="30" s="1"/>
  <c r="B30" i="30"/>
  <c r="S46" i="30"/>
  <c r="J46" i="30"/>
  <c r="T65" i="30"/>
  <c r="S48" i="29"/>
  <c r="U27" i="30" l="1"/>
  <c r="J49" i="30"/>
  <c r="J47" i="30"/>
  <c r="T66" i="30"/>
  <c r="T68" i="30"/>
  <c r="S47" i="30"/>
  <c r="S49" i="30"/>
  <c r="N42" i="2"/>
  <c r="R50" i="29"/>
  <c r="Q50" i="29"/>
  <c r="P50" i="29"/>
  <c r="O50" i="29"/>
  <c r="N50" i="29"/>
  <c r="M50" i="29"/>
  <c r="R49" i="29"/>
  <c r="Q49" i="29"/>
  <c r="P49" i="29"/>
  <c r="O49" i="29"/>
  <c r="N49" i="29"/>
  <c r="M49" i="29"/>
  <c r="R46" i="29"/>
  <c r="R51" i="29" s="1"/>
  <c r="Q46" i="29"/>
  <c r="Q51" i="29" s="1"/>
  <c r="P46" i="29"/>
  <c r="P51" i="29" s="1"/>
  <c r="O46" i="29"/>
  <c r="O51" i="29" s="1"/>
  <c r="N46" i="29"/>
  <c r="N51" i="29" s="1"/>
  <c r="M46" i="29"/>
  <c r="S45" i="29"/>
  <c r="S44" i="29"/>
  <c r="S43" i="29"/>
  <c r="S42" i="29"/>
  <c r="S41" i="29"/>
  <c r="S40" i="29"/>
  <c r="S39" i="29"/>
  <c r="Q46" i="28"/>
  <c r="Q51" i="28" s="1"/>
  <c r="Q49" i="28"/>
  <c r="Q50" i="28"/>
  <c r="S46" i="29" l="1"/>
  <c r="S47" i="29" s="1"/>
  <c r="M51" i="29"/>
  <c r="S49" i="29" l="1"/>
  <c r="S69" i="29" l="1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T67" i="29"/>
  <c r="S65" i="29"/>
  <c r="S70" i="29" s="1"/>
  <c r="R65" i="29"/>
  <c r="R70" i="29" s="1"/>
  <c r="Q65" i="29"/>
  <c r="Q70" i="29" s="1"/>
  <c r="P65" i="29"/>
  <c r="P70" i="29" s="1"/>
  <c r="O65" i="29"/>
  <c r="O70" i="29" s="1"/>
  <c r="N65" i="29"/>
  <c r="N70" i="29" s="1"/>
  <c r="M65" i="29"/>
  <c r="M70" i="29" s="1"/>
  <c r="L65" i="29"/>
  <c r="L70" i="29" s="1"/>
  <c r="K65" i="29"/>
  <c r="K70" i="29" s="1"/>
  <c r="J65" i="29"/>
  <c r="J70" i="29" s="1"/>
  <c r="I65" i="29"/>
  <c r="I70" i="29" s="1"/>
  <c r="H65" i="29"/>
  <c r="H70" i="29" s="1"/>
  <c r="G65" i="29"/>
  <c r="G70" i="29" s="1"/>
  <c r="F65" i="29"/>
  <c r="F70" i="29" s="1"/>
  <c r="E65" i="29"/>
  <c r="E70" i="29" s="1"/>
  <c r="D65" i="29"/>
  <c r="D70" i="29" s="1"/>
  <c r="C65" i="29"/>
  <c r="C70" i="29" s="1"/>
  <c r="B65" i="29"/>
  <c r="B70" i="29" s="1"/>
  <c r="T64" i="29"/>
  <c r="T63" i="29"/>
  <c r="T62" i="29"/>
  <c r="T61" i="29"/>
  <c r="T60" i="29"/>
  <c r="T59" i="29"/>
  <c r="T58" i="29"/>
  <c r="I50" i="29"/>
  <c r="H50" i="29"/>
  <c r="G50" i="29"/>
  <c r="F50" i="29"/>
  <c r="E50" i="29"/>
  <c r="D50" i="29"/>
  <c r="C50" i="29"/>
  <c r="B50" i="29"/>
  <c r="I49" i="29"/>
  <c r="H49" i="29"/>
  <c r="G49" i="29"/>
  <c r="F49" i="29"/>
  <c r="E49" i="29"/>
  <c r="D49" i="29"/>
  <c r="C49" i="29"/>
  <c r="B49" i="29"/>
  <c r="J48" i="29"/>
  <c r="I46" i="29"/>
  <c r="I51" i="29" s="1"/>
  <c r="H46" i="29"/>
  <c r="H51" i="29" s="1"/>
  <c r="G46" i="29"/>
  <c r="G51" i="29" s="1"/>
  <c r="F46" i="29"/>
  <c r="F51" i="29" s="1"/>
  <c r="E46" i="29"/>
  <c r="E51" i="29" s="1"/>
  <c r="D46" i="29"/>
  <c r="D51" i="29" s="1"/>
  <c r="C46" i="29"/>
  <c r="C51" i="29" s="1"/>
  <c r="B46" i="29"/>
  <c r="B51" i="29" s="1"/>
  <c r="J45" i="29"/>
  <c r="J44" i="29"/>
  <c r="J43" i="29"/>
  <c r="J42" i="29"/>
  <c r="J41" i="29"/>
  <c r="J40" i="29"/>
  <c r="J3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V27" i="29"/>
  <c r="U25" i="29"/>
  <c r="U30" i="29" s="1"/>
  <c r="T25" i="29"/>
  <c r="T30" i="29" s="1"/>
  <c r="S25" i="29"/>
  <c r="S30" i="29" s="1"/>
  <c r="R25" i="29"/>
  <c r="R30" i="29" s="1"/>
  <c r="Q25" i="29"/>
  <c r="Q30" i="29" s="1"/>
  <c r="P25" i="29"/>
  <c r="P30" i="29" s="1"/>
  <c r="O25" i="29"/>
  <c r="O30" i="29" s="1"/>
  <c r="N25" i="29"/>
  <c r="N30" i="29" s="1"/>
  <c r="M25" i="29"/>
  <c r="M30" i="29" s="1"/>
  <c r="L25" i="29"/>
  <c r="L30" i="29" s="1"/>
  <c r="K25" i="29"/>
  <c r="K30" i="29" s="1"/>
  <c r="J25" i="29"/>
  <c r="J30" i="29" s="1"/>
  <c r="I25" i="29"/>
  <c r="I30" i="29" s="1"/>
  <c r="H25" i="29"/>
  <c r="H30" i="29" s="1"/>
  <c r="G25" i="29"/>
  <c r="G30" i="29" s="1"/>
  <c r="F25" i="29"/>
  <c r="F30" i="29" s="1"/>
  <c r="E25" i="29"/>
  <c r="E30" i="29" s="1"/>
  <c r="D25" i="29"/>
  <c r="D30" i="29" s="1"/>
  <c r="C25" i="29"/>
  <c r="C30" i="29" s="1"/>
  <c r="B25" i="29"/>
  <c r="B30" i="29" s="1"/>
  <c r="V24" i="29"/>
  <c r="V23" i="29"/>
  <c r="V22" i="29"/>
  <c r="V21" i="29"/>
  <c r="V20" i="29"/>
  <c r="V19" i="29"/>
  <c r="V18" i="29"/>
  <c r="W29" i="28"/>
  <c r="W28" i="28"/>
  <c r="W25" i="28"/>
  <c r="W30" i="28" s="1"/>
  <c r="V29" i="28"/>
  <c r="V28" i="28"/>
  <c r="V25" i="28"/>
  <c r="V30" i="28" s="1"/>
  <c r="M29" i="28"/>
  <c r="L29" i="28"/>
  <c r="K29" i="28"/>
  <c r="M28" i="28"/>
  <c r="L28" i="28"/>
  <c r="K28" i="28"/>
  <c r="M25" i="28"/>
  <c r="M30" i="28" s="1"/>
  <c r="L25" i="28"/>
  <c r="L30" i="28" s="1"/>
  <c r="K25" i="28"/>
  <c r="K30" i="28" s="1"/>
  <c r="I29" i="28"/>
  <c r="I28" i="28"/>
  <c r="I25" i="28"/>
  <c r="I30" i="28" s="1"/>
  <c r="J46" i="29" l="1"/>
  <c r="J47" i="29" s="1"/>
  <c r="V25" i="29"/>
  <c r="T65" i="29"/>
  <c r="O42" i="2"/>
  <c r="M42" i="2"/>
  <c r="L42" i="2"/>
  <c r="K42" i="2"/>
  <c r="J42" i="2"/>
  <c r="P41" i="2"/>
  <c r="P40" i="2"/>
  <c r="P39" i="2"/>
  <c r="P38" i="2"/>
  <c r="P37" i="2"/>
  <c r="P36" i="2"/>
  <c r="P35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T29" i="2"/>
  <c r="T28" i="2"/>
  <c r="T27" i="2"/>
  <c r="T26" i="2"/>
  <c r="T25" i="2"/>
  <c r="T24" i="2"/>
  <c r="T23" i="2"/>
  <c r="J49" i="29" l="1"/>
  <c r="T66" i="29"/>
  <c r="T68" i="29"/>
  <c r="W27" i="29"/>
  <c r="V26" i="29"/>
  <c r="P42" i="2"/>
  <c r="T30" i="2"/>
  <c r="R69" i="28" l="1"/>
  <c r="Q69" i="28"/>
  <c r="P69" i="28"/>
  <c r="O69" i="28"/>
  <c r="N69" i="28"/>
  <c r="M69" i="28"/>
  <c r="L69" i="28"/>
  <c r="K69" i="28"/>
  <c r="J69" i="28"/>
  <c r="I69" i="28"/>
  <c r="H69" i="28"/>
  <c r="G69" i="28"/>
  <c r="F69" i="28"/>
  <c r="E69" i="28"/>
  <c r="D69" i="28"/>
  <c r="C69" i="28"/>
  <c r="R68" i="28"/>
  <c r="Q68" i="28"/>
  <c r="P68" i="28"/>
  <c r="O68" i="28"/>
  <c r="N68" i="28"/>
  <c r="M68" i="28"/>
  <c r="L68" i="28"/>
  <c r="K68" i="28"/>
  <c r="J68" i="28"/>
  <c r="I68" i="28"/>
  <c r="H68" i="28"/>
  <c r="G68" i="28"/>
  <c r="F68" i="28"/>
  <c r="E68" i="28"/>
  <c r="D68" i="28"/>
  <c r="C68" i="28"/>
  <c r="R65" i="28"/>
  <c r="R70" i="28" s="1"/>
  <c r="Q65" i="28"/>
  <c r="Q70" i="28" s="1"/>
  <c r="P65" i="28"/>
  <c r="P70" i="28" s="1"/>
  <c r="O65" i="28"/>
  <c r="O70" i="28" s="1"/>
  <c r="N65" i="28"/>
  <c r="N70" i="28" s="1"/>
  <c r="M65" i="28"/>
  <c r="M70" i="28" s="1"/>
  <c r="L65" i="28"/>
  <c r="L70" i="28" s="1"/>
  <c r="K65" i="28"/>
  <c r="K70" i="28" s="1"/>
  <c r="J65" i="28"/>
  <c r="J70" i="28" s="1"/>
  <c r="I65" i="28"/>
  <c r="I70" i="28" s="1"/>
  <c r="H65" i="28"/>
  <c r="H70" i="28" s="1"/>
  <c r="G65" i="28"/>
  <c r="G70" i="28" s="1"/>
  <c r="F65" i="28"/>
  <c r="F70" i="28" s="1"/>
  <c r="E65" i="28"/>
  <c r="E70" i="28" s="1"/>
  <c r="D65" i="28"/>
  <c r="D70" i="28" s="1"/>
  <c r="C65" i="28"/>
  <c r="C70" i="28" s="1"/>
  <c r="S69" i="28"/>
  <c r="B69" i="28"/>
  <c r="S68" i="28"/>
  <c r="B68" i="28"/>
  <c r="T67" i="28"/>
  <c r="S65" i="28"/>
  <c r="S70" i="28" s="1"/>
  <c r="B65" i="28"/>
  <c r="T64" i="28"/>
  <c r="T63" i="28"/>
  <c r="T62" i="28"/>
  <c r="T61" i="28"/>
  <c r="T60" i="28"/>
  <c r="T59" i="28"/>
  <c r="T58" i="28"/>
  <c r="R50" i="28"/>
  <c r="P50" i="28"/>
  <c r="O50" i="28"/>
  <c r="N50" i="28"/>
  <c r="M50" i="28"/>
  <c r="I50" i="28"/>
  <c r="H50" i="28"/>
  <c r="G50" i="28"/>
  <c r="F50" i="28"/>
  <c r="E50" i="28"/>
  <c r="D50" i="28"/>
  <c r="C50" i="28"/>
  <c r="B50" i="28"/>
  <c r="R49" i="28"/>
  <c r="P49" i="28"/>
  <c r="O49" i="28"/>
  <c r="N49" i="28"/>
  <c r="M49" i="28"/>
  <c r="I49" i="28"/>
  <c r="H49" i="28"/>
  <c r="G49" i="28"/>
  <c r="F49" i="28"/>
  <c r="E49" i="28"/>
  <c r="D49" i="28"/>
  <c r="C49" i="28"/>
  <c r="B49" i="28"/>
  <c r="S48" i="28"/>
  <c r="J48" i="28"/>
  <c r="R46" i="28"/>
  <c r="R51" i="28" s="1"/>
  <c r="P46" i="28"/>
  <c r="P51" i="28" s="1"/>
  <c r="O46" i="28"/>
  <c r="O51" i="28" s="1"/>
  <c r="N46" i="28"/>
  <c r="N51" i="28" s="1"/>
  <c r="M46" i="28"/>
  <c r="M51" i="28" s="1"/>
  <c r="I46" i="28"/>
  <c r="I51" i="28" s="1"/>
  <c r="H46" i="28"/>
  <c r="H51" i="28" s="1"/>
  <c r="G46" i="28"/>
  <c r="G51" i="28" s="1"/>
  <c r="F46" i="28"/>
  <c r="F51" i="28" s="1"/>
  <c r="E46" i="28"/>
  <c r="E51" i="28" s="1"/>
  <c r="D46" i="28"/>
  <c r="D51" i="28" s="1"/>
  <c r="C46" i="28"/>
  <c r="C51" i="28" s="1"/>
  <c r="B46" i="28"/>
  <c r="S45" i="28"/>
  <c r="J45" i="28"/>
  <c r="S44" i="28"/>
  <c r="J44" i="28"/>
  <c r="S43" i="28"/>
  <c r="J43" i="28"/>
  <c r="S42" i="28"/>
  <c r="J42" i="28"/>
  <c r="S41" i="28"/>
  <c r="J41" i="28"/>
  <c r="S40" i="28"/>
  <c r="J40" i="28"/>
  <c r="S39" i="28"/>
  <c r="J39" i="28"/>
  <c r="X29" i="28"/>
  <c r="U29" i="28"/>
  <c r="T29" i="28"/>
  <c r="S29" i="28"/>
  <c r="R29" i="28"/>
  <c r="Q29" i="28"/>
  <c r="P29" i="28"/>
  <c r="O29" i="28"/>
  <c r="N29" i="28"/>
  <c r="J29" i="28"/>
  <c r="H29" i="28"/>
  <c r="G29" i="28"/>
  <c r="F29" i="28"/>
  <c r="E29" i="28"/>
  <c r="D29" i="28"/>
  <c r="C29" i="28"/>
  <c r="B29" i="28"/>
  <c r="X28" i="28"/>
  <c r="U28" i="28"/>
  <c r="T28" i="28"/>
  <c r="S28" i="28"/>
  <c r="R28" i="28"/>
  <c r="Q28" i="28"/>
  <c r="P28" i="28"/>
  <c r="O28" i="28"/>
  <c r="N28" i="28"/>
  <c r="J28" i="28"/>
  <c r="H28" i="28"/>
  <c r="G28" i="28"/>
  <c r="F28" i="28"/>
  <c r="E28" i="28"/>
  <c r="D28" i="28"/>
  <c r="C28" i="28"/>
  <c r="B28" i="28"/>
  <c r="Y27" i="28"/>
  <c r="X25" i="28"/>
  <c r="X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J25" i="28"/>
  <c r="J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Y24" i="28"/>
  <c r="Y23" i="28"/>
  <c r="Y22" i="28"/>
  <c r="Y21" i="28"/>
  <c r="Y20" i="28"/>
  <c r="Y19" i="28"/>
  <c r="Y18" i="28"/>
  <c r="T65" i="28" l="1"/>
  <c r="T66" i="28" s="1"/>
  <c r="B70" i="28"/>
  <c r="J46" i="28"/>
  <c r="J49" i="28" s="1"/>
  <c r="Y25" i="28"/>
  <c r="Y26" i="28" s="1"/>
  <c r="B51" i="28"/>
  <c r="B30" i="28"/>
  <c r="S46" i="28"/>
  <c r="H36" i="2"/>
  <c r="H37" i="2"/>
  <c r="H38" i="2"/>
  <c r="H39" i="2"/>
  <c r="H40" i="2"/>
  <c r="H41" i="2"/>
  <c r="H35" i="2"/>
  <c r="G42" i="2"/>
  <c r="T68" i="28" l="1"/>
  <c r="J47" i="28"/>
  <c r="Z27" i="28"/>
  <c r="S49" i="28"/>
  <c r="S47" i="28"/>
  <c r="F70" i="27"/>
  <c r="E70" i="27"/>
  <c r="F69" i="27"/>
  <c r="E69" i="27"/>
  <c r="D69" i="27"/>
  <c r="C69" i="27"/>
  <c r="B69" i="27"/>
  <c r="F68" i="27"/>
  <c r="E68" i="27"/>
  <c r="D68" i="27"/>
  <c r="C68" i="27"/>
  <c r="B68" i="27"/>
  <c r="G67" i="27"/>
  <c r="F65" i="27"/>
  <c r="E65" i="27"/>
  <c r="D65" i="27"/>
  <c r="D70" i="27" s="1"/>
  <c r="C65" i="27"/>
  <c r="B65" i="27"/>
  <c r="B70" i="27" s="1"/>
  <c r="G64" i="27"/>
  <c r="G63" i="27"/>
  <c r="G62" i="27"/>
  <c r="G61" i="27"/>
  <c r="G60" i="27"/>
  <c r="G59" i="27"/>
  <c r="G58" i="27"/>
  <c r="Q50" i="27"/>
  <c r="P50" i="27"/>
  <c r="O50" i="27"/>
  <c r="N50" i="27"/>
  <c r="M50" i="27"/>
  <c r="I50" i="27"/>
  <c r="H50" i="27"/>
  <c r="G50" i="27"/>
  <c r="F50" i="27"/>
  <c r="E50" i="27"/>
  <c r="D50" i="27"/>
  <c r="C50" i="27"/>
  <c r="B50" i="27"/>
  <c r="Q49" i="27"/>
  <c r="P49" i="27"/>
  <c r="O49" i="27"/>
  <c r="N49" i="27"/>
  <c r="M49" i="27"/>
  <c r="I49" i="27"/>
  <c r="H49" i="27"/>
  <c r="G49" i="27"/>
  <c r="F49" i="27"/>
  <c r="E49" i="27"/>
  <c r="D49" i="27"/>
  <c r="C49" i="27"/>
  <c r="B49" i="27"/>
  <c r="R48" i="27"/>
  <c r="J48" i="27"/>
  <c r="Q46" i="27"/>
  <c r="Q51" i="27" s="1"/>
  <c r="P46" i="27"/>
  <c r="P51" i="27" s="1"/>
  <c r="O46" i="27"/>
  <c r="O51" i="27" s="1"/>
  <c r="N46" i="27"/>
  <c r="N51" i="27" s="1"/>
  <c r="M46" i="27"/>
  <c r="M51" i="27" s="1"/>
  <c r="I46" i="27"/>
  <c r="I51" i="27" s="1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R45" i="27"/>
  <c r="J45" i="27"/>
  <c r="R44" i="27"/>
  <c r="J44" i="27"/>
  <c r="R43" i="27"/>
  <c r="J43" i="27"/>
  <c r="R42" i="27"/>
  <c r="J42" i="27"/>
  <c r="R41" i="27"/>
  <c r="J41" i="27"/>
  <c r="R40" i="27"/>
  <c r="J40" i="27"/>
  <c r="R39" i="27"/>
  <c r="J3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V27" i="27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V24" i="27"/>
  <c r="V23" i="27"/>
  <c r="V22" i="27"/>
  <c r="V21" i="27"/>
  <c r="V20" i="27"/>
  <c r="V19" i="27"/>
  <c r="V18" i="27"/>
  <c r="G65" i="27" l="1"/>
  <c r="G68" i="27" s="1"/>
  <c r="J46" i="27"/>
  <c r="J47" i="27" s="1"/>
  <c r="V25" i="27"/>
  <c r="R46" i="27"/>
  <c r="B51" i="27"/>
  <c r="C70" i="27"/>
  <c r="F70" i="25"/>
  <c r="F69" i="25"/>
  <c r="E69" i="25"/>
  <c r="D69" i="25"/>
  <c r="C69" i="25"/>
  <c r="B69" i="25"/>
  <c r="F68" i="25"/>
  <c r="E68" i="25"/>
  <c r="D68" i="25"/>
  <c r="C68" i="25"/>
  <c r="B68" i="25"/>
  <c r="G67" i="25"/>
  <c r="F65" i="25"/>
  <c r="E65" i="25"/>
  <c r="E70" i="25" s="1"/>
  <c r="D65" i="25"/>
  <c r="D70" i="25" s="1"/>
  <c r="C65" i="25"/>
  <c r="C70" i="25" s="1"/>
  <c r="B65" i="25"/>
  <c r="B70" i="25" s="1"/>
  <c r="G64" i="25"/>
  <c r="G63" i="25"/>
  <c r="G62" i="25"/>
  <c r="G61" i="25"/>
  <c r="G60" i="25"/>
  <c r="G59" i="25"/>
  <c r="G58" i="25"/>
  <c r="I51" i="25"/>
  <c r="H51" i="25"/>
  <c r="G51" i="25"/>
  <c r="Q50" i="25"/>
  <c r="P50" i="25"/>
  <c r="O50" i="25"/>
  <c r="N50" i="25"/>
  <c r="M50" i="25"/>
  <c r="I50" i="25"/>
  <c r="H50" i="25"/>
  <c r="G50" i="25"/>
  <c r="F50" i="25"/>
  <c r="E50" i="25"/>
  <c r="D50" i="25"/>
  <c r="C50" i="25"/>
  <c r="B50" i="25"/>
  <c r="Q49" i="25"/>
  <c r="P49" i="25"/>
  <c r="O49" i="25"/>
  <c r="N49" i="25"/>
  <c r="M49" i="25"/>
  <c r="I49" i="25"/>
  <c r="H49" i="25"/>
  <c r="G49" i="25"/>
  <c r="F49" i="25"/>
  <c r="E49" i="25"/>
  <c r="D49" i="25"/>
  <c r="C49" i="25"/>
  <c r="B49" i="25"/>
  <c r="R48" i="25"/>
  <c r="J48" i="25"/>
  <c r="Q46" i="25"/>
  <c r="Q51" i="25" s="1"/>
  <c r="P46" i="25"/>
  <c r="P51" i="25" s="1"/>
  <c r="O46" i="25"/>
  <c r="O51" i="25" s="1"/>
  <c r="N46" i="25"/>
  <c r="N51" i="25" s="1"/>
  <c r="M46" i="25"/>
  <c r="M51" i="25" s="1"/>
  <c r="I46" i="25"/>
  <c r="H46" i="25"/>
  <c r="G46" i="25"/>
  <c r="F46" i="25"/>
  <c r="F51" i="25" s="1"/>
  <c r="E46" i="25"/>
  <c r="E51" i="25" s="1"/>
  <c r="D46" i="25"/>
  <c r="D51" i="25" s="1"/>
  <c r="C46" i="25"/>
  <c r="C51" i="25" s="1"/>
  <c r="B46" i="25"/>
  <c r="R45" i="25"/>
  <c r="J45" i="25"/>
  <c r="R44" i="25"/>
  <c r="J44" i="25"/>
  <c r="R43" i="25"/>
  <c r="J43" i="25"/>
  <c r="R42" i="25"/>
  <c r="J42" i="25"/>
  <c r="R41" i="25"/>
  <c r="J41" i="25"/>
  <c r="R40" i="25"/>
  <c r="J40" i="25"/>
  <c r="R39" i="25"/>
  <c r="J39" i="25"/>
  <c r="U29" i="25"/>
  <c r="T29" i="25"/>
  <c r="S29" i="25"/>
  <c r="R29" i="25"/>
  <c r="Q29" i="25"/>
  <c r="P29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B29" i="25"/>
  <c r="U28" i="25"/>
  <c r="T28" i="25"/>
  <c r="S28" i="25"/>
  <c r="R28" i="25"/>
  <c r="Q28" i="25"/>
  <c r="P28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B28" i="25"/>
  <c r="V27" i="25"/>
  <c r="U25" i="25"/>
  <c r="U30" i="25" s="1"/>
  <c r="T25" i="25"/>
  <c r="T30" i="25" s="1"/>
  <c r="S25" i="25"/>
  <c r="S30" i="25" s="1"/>
  <c r="R25" i="25"/>
  <c r="R30" i="25" s="1"/>
  <c r="Q25" i="25"/>
  <c r="Q30" i="25" s="1"/>
  <c r="P25" i="25"/>
  <c r="P30" i="25" s="1"/>
  <c r="O25" i="25"/>
  <c r="O30" i="25" s="1"/>
  <c r="N25" i="25"/>
  <c r="N30" i="25" s="1"/>
  <c r="M25" i="25"/>
  <c r="M30" i="25" s="1"/>
  <c r="L25" i="25"/>
  <c r="L30" i="25" s="1"/>
  <c r="K25" i="25"/>
  <c r="K30" i="25" s="1"/>
  <c r="J25" i="25"/>
  <c r="J30" i="25" s="1"/>
  <c r="I25" i="25"/>
  <c r="I30" i="25" s="1"/>
  <c r="H25" i="25"/>
  <c r="H30" i="25" s="1"/>
  <c r="G25" i="25"/>
  <c r="G30" i="25" s="1"/>
  <c r="F25" i="25"/>
  <c r="F30" i="25" s="1"/>
  <c r="E25" i="25"/>
  <c r="E30" i="25" s="1"/>
  <c r="D25" i="25"/>
  <c r="C25" i="25"/>
  <c r="C30" i="25" s="1"/>
  <c r="B25" i="25"/>
  <c r="B30" i="25" s="1"/>
  <c r="V24" i="25"/>
  <c r="V23" i="25"/>
  <c r="V22" i="25"/>
  <c r="V21" i="25"/>
  <c r="V20" i="25"/>
  <c r="V19" i="25"/>
  <c r="V18" i="25"/>
  <c r="G66" i="27" l="1"/>
  <c r="J49" i="27"/>
  <c r="R49" i="27"/>
  <c r="R47" i="27"/>
  <c r="W27" i="27"/>
  <c r="V26" i="27"/>
  <c r="G65" i="25"/>
  <c r="G68" i="25" s="1"/>
  <c r="J46" i="25"/>
  <c r="J47" i="25" s="1"/>
  <c r="V25" i="25"/>
  <c r="W27" i="25" s="1"/>
  <c r="D30" i="25"/>
  <c r="R46" i="25"/>
  <c r="B51" i="25"/>
  <c r="F70" i="24"/>
  <c r="F69" i="24"/>
  <c r="E69" i="24"/>
  <c r="D69" i="24"/>
  <c r="C69" i="24"/>
  <c r="B69" i="24"/>
  <c r="F68" i="24"/>
  <c r="E68" i="24"/>
  <c r="D68" i="24"/>
  <c r="C68" i="24"/>
  <c r="B68" i="24"/>
  <c r="G67" i="24"/>
  <c r="F65" i="24"/>
  <c r="E65" i="24"/>
  <c r="E70" i="24" s="1"/>
  <c r="D65" i="24"/>
  <c r="D70" i="24" s="1"/>
  <c r="C65" i="24"/>
  <c r="C70" i="24" s="1"/>
  <c r="B65" i="24"/>
  <c r="G64" i="24"/>
  <c r="G63" i="24"/>
  <c r="G62" i="24"/>
  <c r="G61" i="24"/>
  <c r="G60" i="24"/>
  <c r="G59" i="24"/>
  <c r="G58" i="24"/>
  <c r="Q51" i="24"/>
  <c r="P51" i="24"/>
  <c r="H51" i="24"/>
  <c r="E51" i="24"/>
  <c r="Q50" i="24"/>
  <c r="P50" i="24"/>
  <c r="O50" i="24"/>
  <c r="N50" i="24"/>
  <c r="M50" i="24"/>
  <c r="I50" i="24"/>
  <c r="H50" i="24"/>
  <c r="G50" i="24"/>
  <c r="F50" i="24"/>
  <c r="E50" i="24"/>
  <c r="D50" i="24"/>
  <c r="C50" i="24"/>
  <c r="B50" i="24"/>
  <c r="Q49" i="24"/>
  <c r="P49" i="24"/>
  <c r="O49" i="24"/>
  <c r="N49" i="24"/>
  <c r="M49" i="24"/>
  <c r="I49" i="24"/>
  <c r="H49" i="24"/>
  <c r="G49" i="24"/>
  <c r="F49" i="24"/>
  <c r="E49" i="24"/>
  <c r="D49" i="24"/>
  <c r="C49" i="24"/>
  <c r="B49" i="24"/>
  <c r="R48" i="24"/>
  <c r="J48" i="24"/>
  <c r="Q46" i="24"/>
  <c r="P46" i="24"/>
  <c r="O46" i="24"/>
  <c r="O51" i="24" s="1"/>
  <c r="N46" i="24"/>
  <c r="N51" i="24" s="1"/>
  <c r="M46" i="24"/>
  <c r="I46" i="24"/>
  <c r="I51" i="24" s="1"/>
  <c r="H46" i="24"/>
  <c r="G46" i="24"/>
  <c r="G51" i="24" s="1"/>
  <c r="F46" i="24"/>
  <c r="F51" i="24" s="1"/>
  <c r="E46" i="24"/>
  <c r="D46" i="24"/>
  <c r="D51" i="24" s="1"/>
  <c r="C46" i="24"/>
  <c r="C51" i="24" s="1"/>
  <c r="B46" i="24"/>
  <c r="B51" i="24" s="1"/>
  <c r="R45" i="24"/>
  <c r="J45" i="24"/>
  <c r="R44" i="24"/>
  <c r="J44" i="24"/>
  <c r="R43" i="24"/>
  <c r="J43" i="24"/>
  <c r="R42" i="24"/>
  <c r="J42" i="24"/>
  <c r="R41" i="24"/>
  <c r="J41" i="24"/>
  <c r="R40" i="24"/>
  <c r="J40" i="24"/>
  <c r="R39" i="24"/>
  <c r="J3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V27" i="24"/>
  <c r="U25" i="24"/>
  <c r="U30" i="24" s="1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V24" i="24"/>
  <c r="V23" i="24"/>
  <c r="V22" i="24"/>
  <c r="V21" i="24"/>
  <c r="V20" i="24"/>
  <c r="V19" i="24"/>
  <c r="V18" i="24"/>
  <c r="G66" i="25" l="1"/>
  <c r="J49" i="25"/>
  <c r="V26" i="25"/>
  <c r="R47" i="25"/>
  <c r="R49" i="25"/>
  <c r="G65" i="24"/>
  <c r="G68" i="24" s="1"/>
  <c r="R46" i="24"/>
  <c r="R49" i="24" s="1"/>
  <c r="M51" i="24"/>
  <c r="J46" i="24"/>
  <c r="J47" i="24" s="1"/>
  <c r="V25" i="24"/>
  <c r="B70" i="24"/>
  <c r="Q49" i="23"/>
  <c r="P49" i="23"/>
  <c r="O49" i="23"/>
  <c r="N49" i="23"/>
  <c r="M49" i="23"/>
  <c r="F68" i="23"/>
  <c r="E68" i="23"/>
  <c r="D68" i="23"/>
  <c r="C68" i="23"/>
  <c r="B68" i="23"/>
  <c r="F69" i="23"/>
  <c r="E69" i="23"/>
  <c r="D69" i="23"/>
  <c r="C69" i="23"/>
  <c r="B69" i="23"/>
  <c r="G67" i="23"/>
  <c r="F65" i="23"/>
  <c r="F70" i="23" s="1"/>
  <c r="E65" i="23"/>
  <c r="E70" i="23" s="1"/>
  <c r="D65" i="23"/>
  <c r="D70" i="23" s="1"/>
  <c r="C65" i="23"/>
  <c r="C70" i="23" s="1"/>
  <c r="B65" i="23"/>
  <c r="B70" i="23" s="1"/>
  <c r="G64" i="23"/>
  <c r="G63" i="23"/>
  <c r="G62" i="23"/>
  <c r="G61" i="23"/>
  <c r="G60" i="23"/>
  <c r="G59" i="23"/>
  <c r="G58" i="23"/>
  <c r="Q50" i="23"/>
  <c r="P50" i="23"/>
  <c r="O50" i="23"/>
  <c r="N50" i="23"/>
  <c r="M50" i="23"/>
  <c r="I50" i="23"/>
  <c r="H50" i="23"/>
  <c r="G50" i="23"/>
  <c r="F50" i="23"/>
  <c r="E50" i="23"/>
  <c r="D50" i="23"/>
  <c r="C50" i="23"/>
  <c r="B50" i="23"/>
  <c r="I49" i="23"/>
  <c r="H49" i="23"/>
  <c r="G49" i="23"/>
  <c r="F49" i="23"/>
  <c r="E49" i="23"/>
  <c r="D49" i="23"/>
  <c r="C49" i="23"/>
  <c r="B49" i="23"/>
  <c r="R48" i="23"/>
  <c r="J48" i="23"/>
  <c r="Q46" i="23"/>
  <c r="Q51" i="23" s="1"/>
  <c r="P46" i="23"/>
  <c r="P51" i="23" s="1"/>
  <c r="O46" i="23"/>
  <c r="O51" i="23" s="1"/>
  <c r="N46" i="23"/>
  <c r="N51" i="23" s="1"/>
  <c r="M46" i="23"/>
  <c r="M51" i="23" s="1"/>
  <c r="I46" i="23"/>
  <c r="I51" i="23" s="1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R45" i="23"/>
  <c r="J45" i="23"/>
  <c r="R44" i="23"/>
  <c r="J44" i="23"/>
  <c r="R43" i="23"/>
  <c r="J43" i="23"/>
  <c r="R42" i="23"/>
  <c r="J42" i="23"/>
  <c r="R41" i="23"/>
  <c r="J41" i="23"/>
  <c r="R40" i="23"/>
  <c r="J40" i="23"/>
  <c r="R39" i="23"/>
  <c r="J3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B28" i="23"/>
  <c r="V27" i="23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C25" i="23"/>
  <c r="C30" i="23" s="1"/>
  <c r="B25" i="23"/>
  <c r="B30" i="23" s="1"/>
  <c r="V24" i="23"/>
  <c r="V23" i="23"/>
  <c r="V22" i="23"/>
  <c r="V21" i="23"/>
  <c r="V20" i="23"/>
  <c r="V19" i="23"/>
  <c r="V18" i="23"/>
  <c r="G66" i="24" l="1"/>
  <c r="R47" i="24"/>
  <c r="J49" i="24"/>
  <c r="W27" i="24"/>
  <c r="V26" i="24"/>
  <c r="V25" i="23"/>
  <c r="W27" i="23" s="1"/>
  <c r="G65" i="23"/>
  <c r="G66" i="23" s="1"/>
  <c r="J46" i="23"/>
  <c r="J49" i="23" s="1"/>
  <c r="D30" i="23"/>
  <c r="R46" i="23"/>
  <c r="B51" i="23"/>
  <c r="I49" i="22"/>
  <c r="H49" i="22"/>
  <c r="G49" i="22"/>
  <c r="F49" i="22"/>
  <c r="E49" i="22"/>
  <c r="D49" i="22"/>
  <c r="C49" i="22"/>
  <c r="B49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V26" i="23" l="1"/>
  <c r="G68" i="23"/>
  <c r="J47" i="23"/>
  <c r="R49" i="23"/>
  <c r="R47" i="23"/>
  <c r="F68" i="22"/>
  <c r="E68" i="22"/>
  <c r="D68" i="22"/>
  <c r="C68" i="22"/>
  <c r="B68" i="22"/>
  <c r="Q49" i="22"/>
  <c r="P49" i="22"/>
  <c r="O49" i="22"/>
  <c r="N49" i="22"/>
  <c r="M49" i="22"/>
  <c r="F70" i="22"/>
  <c r="F69" i="22"/>
  <c r="E69" i="22"/>
  <c r="D69" i="22"/>
  <c r="C69" i="22"/>
  <c r="B69" i="22"/>
  <c r="G67" i="22"/>
  <c r="F65" i="22"/>
  <c r="E65" i="22"/>
  <c r="E70" i="22" s="1"/>
  <c r="D65" i="22"/>
  <c r="D70" i="22" s="1"/>
  <c r="C65" i="22"/>
  <c r="C70" i="22" s="1"/>
  <c r="B65" i="22"/>
  <c r="B70" i="22" s="1"/>
  <c r="G64" i="22"/>
  <c r="G63" i="22"/>
  <c r="G62" i="22"/>
  <c r="G61" i="22"/>
  <c r="G60" i="22"/>
  <c r="G59" i="22"/>
  <c r="G58" i="22"/>
  <c r="P51" i="22"/>
  <c r="I51" i="22"/>
  <c r="H51" i="22"/>
  <c r="Q50" i="22"/>
  <c r="P50" i="22"/>
  <c r="O50" i="22"/>
  <c r="N50" i="22"/>
  <c r="M50" i="22"/>
  <c r="I50" i="22"/>
  <c r="H50" i="22"/>
  <c r="G50" i="22"/>
  <c r="F50" i="22"/>
  <c r="E50" i="22"/>
  <c r="D50" i="22"/>
  <c r="C50" i="22"/>
  <c r="B50" i="22"/>
  <c r="R48" i="22"/>
  <c r="J48" i="22"/>
  <c r="Q46" i="22"/>
  <c r="Q51" i="22" s="1"/>
  <c r="P46" i="22"/>
  <c r="O46" i="22"/>
  <c r="O51" i="22" s="1"/>
  <c r="N46" i="22"/>
  <c r="N51" i="22" s="1"/>
  <c r="M46" i="22"/>
  <c r="M51" i="22" s="1"/>
  <c r="I46" i="22"/>
  <c r="H46" i="22"/>
  <c r="G46" i="22"/>
  <c r="G51" i="22" s="1"/>
  <c r="F46" i="22"/>
  <c r="F51" i="22" s="1"/>
  <c r="E46" i="22"/>
  <c r="E51" i="22" s="1"/>
  <c r="D46" i="22"/>
  <c r="D51" i="22" s="1"/>
  <c r="C46" i="22"/>
  <c r="C51" i="22" s="1"/>
  <c r="B46" i="22"/>
  <c r="R45" i="22"/>
  <c r="J45" i="22"/>
  <c r="R44" i="22"/>
  <c r="J44" i="22"/>
  <c r="R43" i="22"/>
  <c r="J43" i="22"/>
  <c r="R42" i="22"/>
  <c r="J42" i="22"/>
  <c r="R41" i="22"/>
  <c r="J41" i="22"/>
  <c r="R40" i="22"/>
  <c r="J40" i="22"/>
  <c r="R39" i="22"/>
  <c r="J3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V27" i="22"/>
  <c r="U25" i="22"/>
  <c r="U30" i="22" s="1"/>
  <c r="T25" i="22"/>
  <c r="T30" i="22" s="1"/>
  <c r="S25" i="22"/>
  <c r="S30" i="22" s="1"/>
  <c r="R25" i="22"/>
  <c r="R30" i="22" s="1"/>
  <c r="Q25" i="22"/>
  <c r="Q30" i="22" s="1"/>
  <c r="P25" i="22"/>
  <c r="P30" i="22" s="1"/>
  <c r="O25" i="22"/>
  <c r="O30" i="22" s="1"/>
  <c r="N25" i="22"/>
  <c r="N30" i="22" s="1"/>
  <c r="M25" i="22"/>
  <c r="M30" i="22" s="1"/>
  <c r="L25" i="22"/>
  <c r="L30" i="22" s="1"/>
  <c r="K25" i="22"/>
  <c r="K30" i="22" s="1"/>
  <c r="J25" i="22"/>
  <c r="J30" i="22" s="1"/>
  <c r="I25" i="22"/>
  <c r="I30" i="22" s="1"/>
  <c r="H25" i="22"/>
  <c r="H30" i="22" s="1"/>
  <c r="G25" i="22"/>
  <c r="G30" i="22" s="1"/>
  <c r="F25" i="22"/>
  <c r="E25" i="22"/>
  <c r="E30" i="22" s="1"/>
  <c r="D25" i="22"/>
  <c r="D30" i="22" s="1"/>
  <c r="C25" i="22"/>
  <c r="C30" i="22" s="1"/>
  <c r="B25" i="22"/>
  <c r="B30" i="22" s="1"/>
  <c r="V24" i="22"/>
  <c r="V23" i="22"/>
  <c r="V22" i="22"/>
  <c r="V21" i="22"/>
  <c r="V20" i="22"/>
  <c r="V19" i="22"/>
  <c r="V18" i="22"/>
  <c r="J46" i="22" l="1"/>
  <c r="J49" i="22" s="1"/>
  <c r="V25" i="22"/>
  <c r="W27" i="22" s="1"/>
  <c r="F30" i="22"/>
  <c r="B51" i="22"/>
  <c r="R46" i="22"/>
  <c r="G65" i="22"/>
  <c r="J47" i="22" l="1"/>
  <c r="V26" i="22"/>
  <c r="G66" i="22"/>
  <c r="G68" i="22"/>
  <c r="R49" i="22"/>
  <c r="R47" i="22"/>
  <c r="I49" i="21" l="1"/>
  <c r="H49" i="21"/>
  <c r="G49" i="21"/>
  <c r="F49" i="21"/>
  <c r="E49" i="21"/>
  <c r="D49" i="21"/>
  <c r="C49" i="21"/>
  <c r="B49" i="21"/>
  <c r="U28" i="21"/>
  <c r="T28" i="21"/>
  <c r="S28" i="21"/>
  <c r="R28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F68" i="21" l="1"/>
  <c r="E68" i="21"/>
  <c r="D68" i="21"/>
  <c r="C68" i="21"/>
  <c r="B68" i="21"/>
  <c r="Q49" i="21"/>
  <c r="P49" i="21"/>
  <c r="O49" i="21"/>
  <c r="N49" i="21"/>
  <c r="M49" i="21"/>
  <c r="F69" i="21"/>
  <c r="E69" i="21"/>
  <c r="D69" i="21"/>
  <c r="C69" i="21"/>
  <c r="B69" i="21"/>
  <c r="G67" i="21"/>
  <c r="F65" i="21"/>
  <c r="F70" i="21" s="1"/>
  <c r="E65" i="21"/>
  <c r="E70" i="21" s="1"/>
  <c r="D65" i="21"/>
  <c r="D70" i="21" s="1"/>
  <c r="C65" i="21"/>
  <c r="C70" i="21" s="1"/>
  <c r="B65" i="21"/>
  <c r="G64" i="21"/>
  <c r="G63" i="21"/>
  <c r="G62" i="21"/>
  <c r="G61" i="21"/>
  <c r="G60" i="21"/>
  <c r="G59" i="21"/>
  <c r="G58" i="21"/>
  <c r="I51" i="21"/>
  <c r="H51" i="21"/>
  <c r="Q50" i="21"/>
  <c r="P50" i="21"/>
  <c r="O50" i="21"/>
  <c r="N50" i="21"/>
  <c r="M50" i="21"/>
  <c r="I50" i="21"/>
  <c r="H50" i="21"/>
  <c r="G50" i="21"/>
  <c r="F50" i="21"/>
  <c r="E50" i="21"/>
  <c r="D50" i="21"/>
  <c r="C50" i="21"/>
  <c r="B50" i="21"/>
  <c r="R48" i="21"/>
  <c r="J48" i="21"/>
  <c r="Q46" i="21"/>
  <c r="P46" i="21"/>
  <c r="P51" i="21" s="1"/>
  <c r="O46" i="21"/>
  <c r="O51" i="21" s="1"/>
  <c r="N46" i="21"/>
  <c r="N51" i="21" s="1"/>
  <c r="M46" i="21"/>
  <c r="M51" i="21" s="1"/>
  <c r="I46" i="21"/>
  <c r="H46" i="21"/>
  <c r="G46" i="21"/>
  <c r="G51" i="21" s="1"/>
  <c r="F46" i="21"/>
  <c r="F51" i="21" s="1"/>
  <c r="E46" i="21"/>
  <c r="E51" i="21" s="1"/>
  <c r="D46" i="21"/>
  <c r="D51" i="21" s="1"/>
  <c r="C46" i="21"/>
  <c r="C51" i="21" s="1"/>
  <c r="B46" i="21"/>
  <c r="R45" i="21"/>
  <c r="J45" i="21"/>
  <c r="R44" i="21"/>
  <c r="J44" i="21"/>
  <c r="R43" i="21"/>
  <c r="J43" i="21"/>
  <c r="R42" i="21"/>
  <c r="J42" i="21"/>
  <c r="R41" i="21"/>
  <c r="J41" i="21"/>
  <c r="R40" i="21"/>
  <c r="J40" i="21"/>
  <c r="R39" i="21"/>
  <c r="J3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V27" i="21"/>
  <c r="U25" i="21"/>
  <c r="U30" i="21" s="1"/>
  <c r="T25" i="21"/>
  <c r="T30" i="21" s="1"/>
  <c r="S25" i="21"/>
  <c r="S30" i="21" s="1"/>
  <c r="R25" i="21"/>
  <c r="R30" i="21" s="1"/>
  <c r="Q25" i="21"/>
  <c r="Q30" i="21" s="1"/>
  <c r="P25" i="21"/>
  <c r="P30" i="21" s="1"/>
  <c r="O25" i="21"/>
  <c r="O30" i="21" s="1"/>
  <c r="N25" i="21"/>
  <c r="N30" i="21" s="1"/>
  <c r="M25" i="21"/>
  <c r="M30" i="21" s="1"/>
  <c r="L25" i="21"/>
  <c r="L30" i="21" s="1"/>
  <c r="K25" i="21"/>
  <c r="K30" i="21" s="1"/>
  <c r="J25" i="21"/>
  <c r="J30" i="21" s="1"/>
  <c r="I25" i="21"/>
  <c r="I30" i="21" s="1"/>
  <c r="H25" i="21"/>
  <c r="H30" i="21" s="1"/>
  <c r="G25" i="21"/>
  <c r="G30" i="21" s="1"/>
  <c r="F25" i="21"/>
  <c r="F30" i="21" s="1"/>
  <c r="E25" i="21"/>
  <c r="E30" i="21" s="1"/>
  <c r="D25" i="21"/>
  <c r="D30" i="21" s="1"/>
  <c r="C25" i="21"/>
  <c r="C30" i="21" s="1"/>
  <c r="B25" i="21"/>
  <c r="V24" i="21"/>
  <c r="V23" i="21"/>
  <c r="V22" i="21"/>
  <c r="V21" i="21"/>
  <c r="V20" i="21"/>
  <c r="V19" i="21"/>
  <c r="V18" i="21"/>
  <c r="G65" i="21" l="1"/>
  <c r="G68" i="21" s="1"/>
  <c r="R46" i="21"/>
  <c r="R49" i="21" s="1"/>
  <c r="J46" i="21"/>
  <c r="B51" i="21"/>
  <c r="V25" i="21"/>
  <c r="V26" i="21" s="1"/>
  <c r="J47" i="21"/>
  <c r="J49" i="21"/>
  <c r="Q51" i="21"/>
  <c r="B70" i="21"/>
  <c r="B30" i="21"/>
  <c r="F69" i="19"/>
  <c r="E69" i="19"/>
  <c r="D69" i="19"/>
  <c r="C69" i="19"/>
  <c r="B69" i="19"/>
  <c r="F68" i="19"/>
  <c r="E68" i="19"/>
  <c r="D68" i="19"/>
  <c r="C68" i="19"/>
  <c r="B68" i="19"/>
  <c r="G67" i="19"/>
  <c r="F65" i="19"/>
  <c r="F70" i="19" s="1"/>
  <c r="E65" i="19"/>
  <c r="E70" i="19" s="1"/>
  <c r="D65" i="19"/>
  <c r="D70" i="19" s="1"/>
  <c r="C65" i="19"/>
  <c r="C70" i="19" s="1"/>
  <c r="B65" i="19"/>
  <c r="G64" i="19"/>
  <c r="G63" i="19"/>
  <c r="G62" i="19"/>
  <c r="G61" i="19"/>
  <c r="G60" i="19"/>
  <c r="G59" i="19"/>
  <c r="G58" i="19"/>
  <c r="Q51" i="19"/>
  <c r="Q50" i="19"/>
  <c r="P50" i="19"/>
  <c r="O50" i="19"/>
  <c r="N50" i="19"/>
  <c r="M50" i="19"/>
  <c r="I50" i="19"/>
  <c r="H50" i="19"/>
  <c r="G50" i="19"/>
  <c r="F50" i="19"/>
  <c r="E50" i="19"/>
  <c r="D50" i="19"/>
  <c r="C50" i="19"/>
  <c r="B50" i="19"/>
  <c r="Q49" i="19"/>
  <c r="P49" i="19"/>
  <c r="O49" i="19"/>
  <c r="N49" i="19"/>
  <c r="M49" i="19"/>
  <c r="I49" i="19"/>
  <c r="H49" i="19"/>
  <c r="G49" i="19"/>
  <c r="F49" i="19"/>
  <c r="E49" i="19"/>
  <c r="D49" i="19"/>
  <c r="C49" i="19"/>
  <c r="B49" i="19"/>
  <c r="R48" i="19"/>
  <c r="J48" i="19"/>
  <c r="Q46" i="19"/>
  <c r="P46" i="19"/>
  <c r="P51" i="19" s="1"/>
  <c r="O46" i="19"/>
  <c r="O51" i="19" s="1"/>
  <c r="N46" i="19"/>
  <c r="N51" i="19" s="1"/>
  <c r="M46" i="19"/>
  <c r="M51" i="19" s="1"/>
  <c r="I46" i="19"/>
  <c r="I51" i="19" s="1"/>
  <c r="H46" i="19"/>
  <c r="H51" i="19" s="1"/>
  <c r="G46" i="19"/>
  <c r="G51" i="19" s="1"/>
  <c r="F46" i="19"/>
  <c r="F51" i="19" s="1"/>
  <c r="E46" i="19"/>
  <c r="E51" i="19" s="1"/>
  <c r="D46" i="19"/>
  <c r="D51" i="19" s="1"/>
  <c r="C46" i="19"/>
  <c r="C51" i="19" s="1"/>
  <c r="B46" i="19"/>
  <c r="R45" i="19"/>
  <c r="J45" i="19"/>
  <c r="R44" i="19"/>
  <c r="J44" i="19"/>
  <c r="R43" i="19"/>
  <c r="J43" i="19"/>
  <c r="R42" i="19"/>
  <c r="J42" i="19"/>
  <c r="R41" i="19"/>
  <c r="J41" i="19"/>
  <c r="R40" i="19"/>
  <c r="J40" i="19"/>
  <c r="R39" i="19"/>
  <c r="J39" i="19"/>
  <c r="U29" i="19"/>
  <c r="T29" i="19"/>
  <c r="S29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D29" i="19"/>
  <c r="C29" i="19"/>
  <c r="B29" i="19"/>
  <c r="U28" i="19"/>
  <c r="T28" i="19"/>
  <c r="S28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D28" i="19"/>
  <c r="C28" i="19"/>
  <c r="B28" i="19"/>
  <c r="V27" i="19"/>
  <c r="U25" i="19"/>
  <c r="U30" i="19" s="1"/>
  <c r="T25" i="19"/>
  <c r="T30" i="19" s="1"/>
  <c r="S25" i="19"/>
  <c r="S30" i="19" s="1"/>
  <c r="R25" i="19"/>
  <c r="R30" i="19" s="1"/>
  <c r="Q25" i="19"/>
  <c r="Q30" i="19" s="1"/>
  <c r="P25" i="19"/>
  <c r="P30" i="19" s="1"/>
  <c r="O25" i="19"/>
  <c r="O30" i="19" s="1"/>
  <c r="N25" i="19"/>
  <c r="N30" i="19" s="1"/>
  <c r="M25" i="19"/>
  <c r="M30" i="19" s="1"/>
  <c r="L25" i="19"/>
  <c r="L30" i="19" s="1"/>
  <c r="K25" i="19"/>
  <c r="K30" i="19" s="1"/>
  <c r="J25" i="19"/>
  <c r="J30" i="19" s="1"/>
  <c r="I25" i="19"/>
  <c r="I30" i="19" s="1"/>
  <c r="H25" i="19"/>
  <c r="H30" i="19" s="1"/>
  <c r="G25" i="19"/>
  <c r="G30" i="19" s="1"/>
  <c r="F25" i="19"/>
  <c r="F30" i="19" s="1"/>
  <c r="E25" i="19"/>
  <c r="E30" i="19" s="1"/>
  <c r="D25" i="19"/>
  <c r="D30" i="19" s="1"/>
  <c r="C25" i="19"/>
  <c r="C30" i="19" s="1"/>
  <c r="B25" i="19"/>
  <c r="B30" i="19" s="1"/>
  <c r="V24" i="19"/>
  <c r="V23" i="19"/>
  <c r="V22" i="19"/>
  <c r="V21" i="19"/>
  <c r="V20" i="19"/>
  <c r="V19" i="19"/>
  <c r="V18" i="19"/>
  <c r="G66" i="21" l="1"/>
  <c r="R47" i="21"/>
  <c r="W27" i="21"/>
  <c r="G65" i="19"/>
  <c r="G66" i="19" s="1"/>
  <c r="B70" i="19"/>
  <c r="J46" i="19"/>
  <c r="J47" i="19" s="1"/>
  <c r="V25" i="19"/>
  <c r="B51" i="19"/>
  <c r="R46" i="19"/>
  <c r="F70" i="18"/>
  <c r="F69" i="18"/>
  <c r="E69" i="18"/>
  <c r="D69" i="18"/>
  <c r="C69" i="18"/>
  <c r="B69" i="18"/>
  <c r="F68" i="18"/>
  <c r="E68" i="18"/>
  <c r="D68" i="18"/>
  <c r="C68" i="18"/>
  <c r="B68" i="18"/>
  <c r="G67" i="18"/>
  <c r="F65" i="18"/>
  <c r="E65" i="18"/>
  <c r="E70" i="18" s="1"/>
  <c r="D65" i="18"/>
  <c r="D70" i="18" s="1"/>
  <c r="C65" i="18"/>
  <c r="C70" i="18" s="1"/>
  <c r="B65" i="18"/>
  <c r="B70" i="18" s="1"/>
  <c r="G64" i="18"/>
  <c r="G63" i="18"/>
  <c r="G62" i="18"/>
  <c r="G61" i="18"/>
  <c r="G60" i="18"/>
  <c r="G59" i="18"/>
  <c r="G58" i="18"/>
  <c r="E51" i="18"/>
  <c r="Q50" i="18"/>
  <c r="P50" i="18"/>
  <c r="O50" i="18"/>
  <c r="N50" i="18"/>
  <c r="M50" i="18"/>
  <c r="I50" i="18"/>
  <c r="H50" i="18"/>
  <c r="G50" i="18"/>
  <c r="F50" i="18"/>
  <c r="E50" i="18"/>
  <c r="D50" i="18"/>
  <c r="C50" i="18"/>
  <c r="B50" i="18"/>
  <c r="Q49" i="18"/>
  <c r="P49" i="18"/>
  <c r="O49" i="18"/>
  <c r="N49" i="18"/>
  <c r="M49" i="18"/>
  <c r="I49" i="18"/>
  <c r="H49" i="18"/>
  <c r="G49" i="18"/>
  <c r="F49" i="18"/>
  <c r="E49" i="18"/>
  <c r="D49" i="18"/>
  <c r="C49" i="18"/>
  <c r="B49" i="18"/>
  <c r="R48" i="18"/>
  <c r="J48" i="18"/>
  <c r="Q46" i="18"/>
  <c r="Q51" i="18" s="1"/>
  <c r="P46" i="18"/>
  <c r="P51" i="18" s="1"/>
  <c r="O46" i="18"/>
  <c r="O51" i="18" s="1"/>
  <c r="N46" i="18"/>
  <c r="N51" i="18" s="1"/>
  <c r="M46" i="18"/>
  <c r="M51" i="18" s="1"/>
  <c r="I46" i="18"/>
  <c r="I51" i="18" s="1"/>
  <c r="H46" i="18"/>
  <c r="H51" i="18" s="1"/>
  <c r="G46" i="18"/>
  <c r="G51" i="18" s="1"/>
  <c r="F46" i="18"/>
  <c r="F51" i="18" s="1"/>
  <c r="E46" i="18"/>
  <c r="D46" i="18"/>
  <c r="D51" i="18" s="1"/>
  <c r="C46" i="18"/>
  <c r="C51" i="18" s="1"/>
  <c r="B46" i="18"/>
  <c r="B51" i="18" s="1"/>
  <c r="R45" i="18"/>
  <c r="J45" i="18"/>
  <c r="R44" i="18"/>
  <c r="J44" i="18"/>
  <c r="R43" i="18"/>
  <c r="J43" i="18"/>
  <c r="R42" i="18"/>
  <c r="J42" i="18"/>
  <c r="R41" i="18"/>
  <c r="J41" i="18"/>
  <c r="R40" i="18"/>
  <c r="J40" i="18"/>
  <c r="R39" i="18"/>
  <c r="J3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X27" i="18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X24" i="18"/>
  <c r="X23" i="18"/>
  <c r="X22" i="18"/>
  <c r="X21" i="18"/>
  <c r="X20" i="18"/>
  <c r="X19" i="18"/>
  <c r="X18" i="18"/>
  <c r="J49" i="19" l="1"/>
  <c r="G68" i="19"/>
  <c r="R49" i="19"/>
  <c r="R47" i="19"/>
  <c r="W27" i="19"/>
  <c r="V26" i="19"/>
  <c r="G65" i="18"/>
  <c r="G68" i="18" s="1"/>
  <c r="J46" i="18"/>
  <c r="J47" i="18" s="1"/>
  <c r="X25" i="18"/>
  <c r="R46" i="18"/>
  <c r="F70" i="17"/>
  <c r="F69" i="17"/>
  <c r="E69" i="17"/>
  <c r="D69" i="17"/>
  <c r="C69" i="17"/>
  <c r="B69" i="17"/>
  <c r="F68" i="17"/>
  <c r="E68" i="17"/>
  <c r="D68" i="17"/>
  <c r="C68" i="17"/>
  <c r="B68" i="17"/>
  <c r="G67" i="17"/>
  <c r="F65" i="17"/>
  <c r="E65" i="17"/>
  <c r="E70" i="17" s="1"/>
  <c r="D65" i="17"/>
  <c r="D70" i="17" s="1"/>
  <c r="C65" i="17"/>
  <c r="B65" i="17"/>
  <c r="B70" i="17" s="1"/>
  <c r="G64" i="17"/>
  <c r="G63" i="17"/>
  <c r="G62" i="17"/>
  <c r="G61" i="17"/>
  <c r="G60" i="17"/>
  <c r="G59" i="17"/>
  <c r="G58" i="17"/>
  <c r="Q50" i="17"/>
  <c r="P50" i="17"/>
  <c r="O50" i="17"/>
  <c r="N50" i="17"/>
  <c r="M50" i="17"/>
  <c r="I50" i="17"/>
  <c r="H50" i="17"/>
  <c r="G50" i="17"/>
  <c r="F50" i="17"/>
  <c r="E50" i="17"/>
  <c r="D50" i="17"/>
  <c r="C50" i="17"/>
  <c r="B50" i="17"/>
  <c r="Q49" i="17"/>
  <c r="P49" i="17"/>
  <c r="O49" i="17"/>
  <c r="N49" i="17"/>
  <c r="M49" i="17"/>
  <c r="I49" i="17"/>
  <c r="H49" i="17"/>
  <c r="G49" i="17"/>
  <c r="F49" i="17"/>
  <c r="E49" i="17"/>
  <c r="D49" i="17"/>
  <c r="C49" i="17"/>
  <c r="B49" i="17"/>
  <c r="R48" i="17"/>
  <c r="J48" i="17"/>
  <c r="Q46" i="17"/>
  <c r="Q51" i="17" s="1"/>
  <c r="P46" i="17"/>
  <c r="P51" i="17" s="1"/>
  <c r="O46" i="17"/>
  <c r="O51" i="17" s="1"/>
  <c r="N46" i="17"/>
  <c r="N51" i="17" s="1"/>
  <c r="M46" i="17"/>
  <c r="M51" i="17" s="1"/>
  <c r="I46" i="17"/>
  <c r="I51" i="17" s="1"/>
  <c r="H46" i="17"/>
  <c r="H51" i="17" s="1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R45" i="17"/>
  <c r="J45" i="17"/>
  <c r="R44" i="17"/>
  <c r="J44" i="17"/>
  <c r="R43" i="17"/>
  <c r="J43" i="17"/>
  <c r="R42" i="17"/>
  <c r="J42" i="17"/>
  <c r="R41" i="17"/>
  <c r="J41" i="17"/>
  <c r="R40" i="17"/>
  <c r="J40" i="17"/>
  <c r="R39" i="17"/>
  <c r="J3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X27" i="17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I30" i="17" s="1"/>
  <c r="H25" i="17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X24" i="17"/>
  <c r="X23" i="17"/>
  <c r="X22" i="17"/>
  <c r="X21" i="17"/>
  <c r="X20" i="17"/>
  <c r="X19" i="17"/>
  <c r="X18" i="17"/>
  <c r="G66" i="18" l="1"/>
  <c r="J49" i="18"/>
  <c r="Y27" i="18"/>
  <c r="X26" i="18"/>
  <c r="R49" i="18"/>
  <c r="R47" i="18"/>
  <c r="G65" i="17"/>
  <c r="G68" i="17" s="1"/>
  <c r="J46" i="17"/>
  <c r="J47" i="17" s="1"/>
  <c r="X25" i="17"/>
  <c r="Y27" i="17" s="1"/>
  <c r="H30" i="17"/>
  <c r="R46" i="17"/>
  <c r="B51" i="17"/>
  <c r="C70" i="17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G66" i="17" l="1"/>
  <c r="J49" i="17"/>
  <c r="X26" i="17"/>
  <c r="R49" i="17"/>
  <c r="R47" i="17"/>
  <c r="F69" i="16"/>
  <c r="E69" i="16"/>
  <c r="D69" i="16"/>
  <c r="C69" i="16"/>
  <c r="B69" i="16"/>
  <c r="F68" i="16"/>
  <c r="E68" i="16"/>
  <c r="D68" i="16"/>
  <c r="C68" i="16"/>
  <c r="B68" i="16"/>
  <c r="G67" i="16"/>
  <c r="F65" i="16"/>
  <c r="F70" i="16" s="1"/>
  <c r="E65" i="16"/>
  <c r="E70" i="16" s="1"/>
  <c r="D65" i="16"/>
  <c r="D70" i="16" s="1"/>
  <c r="C65" i="16"/>
  <c r="C70" i="16" s="1"/>
  <c r="B65" i="16"/>
  <c r="B70" i="16" s="1"/>
  <c r="G64" i="16"/>
  <c r="G63" i="16"/>
  <c r="G62" i="16"/>
  <c r="G61" i="16"/>
  <c r="G60" i="16"/>
  <c r="G59" i="16"/>
  <c r="G58" i="16"/>
  <c r="Q50" i="16"/>
  <c r="P50" i="16"/>
  <c r="O50" i="16"/>
  <c r="N50" i="16"/>
  <c r="M50" i="16"/>
  <c r="I50" i="16"/>
  <c r="H50" i="16"/>
  <c r="G50" i="16"/>
  <c r="F50" i="16"/>
  <c r="E50" i="16"/>
  <c r="D50" i="16"/>
  <c r="C50" i="16"/>
  <c r="B50" i="16"/>
  <c r="Q49" i="16"/>
  <c r="P49" i="16"/>
  <c r="O49" i="16"/>
  <c r="N49" i="16"/>
  <c r="M49" i="16"/>
  <c r="I49" i="16"/>
  <c r="H49" i="16"/>
  <c r="G49" i="16"/>
  <c r="F49" i="16"/>
  <c r="E49" i="16"/>
  <c r="D49" i="16"/>
  <c r="C49" i="16"/>
  <c r="B49" i="16"/>
  <c r="R48" i="16"/>
  <c r="J48" i="16"/>
  <c r="Q46" i="16"/>
  <c r="Q51" i="16" s="1"/>
  <c r="P46" i="16"/>
  <c r="P51" i="16" s="1"/>
  <c r="O46" i="16"/>
  <c r="O51" i="16" s="1"/>
  <c r="N46" i="16"/>
  <c r="N51" i="16" s="1"/>
  <c r="M46" i="16"/>
  <c r="I46" i="16"/>
  <c r="I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C51" i="16" s="1"/>
  <c r="B46" i="16"/>
  <c r="R45" i="16"/>
  <c r="J45" i="16"/>
  <c r="R44" i="16"/>
  <c r="J44" i="16"/>
  <c r="R43" i="16"/>
  <c r="J43" i="16"/>
  <c r="R42" i="16"/>
  <c r="J42" i="16"/>
  <c r="R41" i="16"/>
  <c r="J41" i="16"/>
  <c r="R40" i="16"/>
  <c r="J40" i="16"/>
  <c r="R39" i="16"/>
  <c r="J3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X27" i="16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I30" i="16" s="1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X24" i="16"/>
  <c r="X23" i="16"/>
  <c r="X22" i="16"/>
  <c r="X21" i="16"/>
  <c r="X20" i="16"/>
  <c r="X19" i="16"/>
  <c r="X18" i="16"/>
  <c r="R46" i="16" l="1"/>
  <c r="J46" i="16"/>
  <c r="J49" i="16" s="1"/>
  <c r="R49" i="16"/>
  <c r="R47" i="16"/>
  <c r="X25" i="16"/>
  <c r="B51" i="16"/>
  <c r="M51" i="16"/>
  <c r="G65" i="16"/>
  <c r="W29" i="15"/>
  <c r="V29" i="15"/>
  <c r="W28" i="15"/>
  <c r="V28" i="15"/>
  <c r="W25" i="15"/>
  <c r="W30" i="15" s="1"/>
  <c r="V25" i="15"/>
  <c r="V30" i="15" s="1"/>
  <c r="J47" i="16" l="1"/>
  <c r="G66" i="16"/>
  <c r="G68" i="16"/>
  <c r="X26" i="16"/>
  <c r="Y27" i="16"/>
  <c r="X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46" i="15" l="1"/>
  <c r="G51" i="15" s="1"/>
  <c r="G49" i="15"/>
  <c r="G50" i="15"/>
  <c r="F69" i="15"/>
  <c r="E69" i="15"/>
  <c r="D69" i="15"/>
  <c r="C69" i="15"/>
  <c r="B69" i="15"/>
  <c r="F68" i="15"/>
  <c r="E68" i="15"/>
  <c r="D68" i="15"/>
  <c r="C68" i="15"/>
  <c r="B68" i="15"/>
  <c r="G67" i="15"/>
  <c r="F65" i="15"/>
  <c r="F70" i="15" s="1"/>
  <c r="E65" i="15"/>
  <c r="E70" i="15" s="1"/>
  <c r="D65" i="15"/>
  <c r="D70" i="15" s="1"/>
  <c r="C65" i="15"/>
  <c r="B65" i="15"/>
  <c r="B70" i="15" s="1"/>
  <c r="G64" i="15"/>
  <c r="G63" i="15"/>
  <c r="G62" i="15"/>
  <c r="G61" i="15"/>
  <c r="G60" i="15"/>
  <c r="G59" i="15"/>
  <c r="G58" i="15"/>
  <c r="Q50" i="15"/>
  <c r="P50" i="15"/>
  <c r="O50" i="15"/>
  <c r="N50" i="15"/>
  <c r="M50" i="15"/>
  <c r="I50" i="15"/>
  <c r="H50" i="15"/>
  <c r="F50" i="15"/>
  <c r="E50" i="15"/>
  <c r="D50" i="15"/>
  <c r="C50" i="15"/>
  <c r="B50" i="15"/>
  <c r="Q49" i="15"/>
  <c r="P49" i="15"/>
  <c r="O49" i="15"/>
  <c r="N49" i="15"/>
  <c r="M49" i="15"/>
  <c r="I49" i="15"/>
  <c r="H49" i="15"/>
  <c r="F49" i="15"/>
  <c r="E49" i="15"/>
  <c r="D49" i="15"/>
  <c r="C49" i="15"/>
  <c r="B49" i="15"/>
  <c r="R48" i="15"/>
  <c r="J48" i="15"/>
  <c r="Q46" i="15"/>
  <c r="Q51" i="15" s="1"/>
  <c r="P46" i="15"/>
  <c r="P51" i="15" s="1"/>
  <c r="O46" i="15"/>
  <c r="O51" i="15" s="1"/>
  <c r="N46" i="15"/>
  <c r="N51" i="15" s="1"/>
  <c r="M46" i="15"/>
  <c r="I46" i="15"/>
  <c r="I51" i="15" s="1"/>
  <c r="H46" i="15"/>
  <c r="H51" i="15" s="1"/>
  <c r="F46" i="15"/>
  <c r="F51" i="15" s="1"/>
  <c r="E46" i="15"/>
  <c r="E51" i="15" s="1"/>
  <c r="D46" i="15"/>
  <c r="D51" i="15" s="1"/>
  <c r="C46" i="15"/>
  <c r="C51" i="15" s="1"/>
  <c r="B46" i="15"/>
  <c r="B51" i="15" s="1"/>
  <c r="R45" i="15"/>
  <c r="J45" i="15"/>
  <c r="R44" i="15"/>
  <c r="J44" i="15"/>
  <c r="R43" i="15"/>
  <c r="J43" i="15"/>
  <c r="R42" i="15"/>
  <c r="J42" i="15"/>
  <c r="R41" i="15"/>
  <c r="J41" i="15"/>
  <c r="R40" i="15"/>
  <c r="J40" i="15"/>
  <c r="R39" i="15"/>
  <c r="J39" i="15"/>
  <c r="X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G65" i="15" l="1"/>
  <c r="G68" i="15" s="1"/>
  <c r="R46" i="15"/>
  <c r="R47" i="15" s="1"/>
  <c r="J46" i="15"/>
  <c r="M51" i="15"/>
  <c r="C70" i="15"/>
  <c r="Y25" i="15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G66" i="15" l="1"/>
  <c r="R49" i="15"/>
  <c r="Y26" i="15"/>
  <c r="Z27" i="15"/>
  <c r="J49" i="15"/>
  <c r="J47" i="15"/>
  <c r="F69" i="14"/>
  <c r="E69" i="14"/>
  <c r="D69" i="14"/>
  <c r="C69" i="14"/>
  <c r="B69" i="14"/>
  <c r="F68" i="14"/>
  <c r="E68" i="14"/>
  <c r="D68" i="14"/>
  <c r="C68" i="14"/>
  <c r="B68" i="14"/>
  <c r="G67" i="14"/>
  <c r="F65" i="14"/>
  <c r="F70" i="14" s="1"/>
  <c r="E65" i="14"/>
  <c r="E70" i="14" s="1"/>
  <c r="D65" i="14"/>
  <c r="D70" i="14" s="1"/>
  <c r="C65" i="14"/>
  <c r="C70" i="14" s="1"/>
  <c r="B65" i="14"/>
  <c r="B70" i="14" s="1"/>
  <c r="G64" i="14"/>
  <c r="G63" i="14"/>
  <c r="G62" i="14"/>
  <c r="G61" i="14"/>
  <c r="G60" i="14"/>
  <c r="G59" i="14"/>
  <c r="G58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P49" i="14"/>
  <c r="O49" i="14"/>
  <c r="N49" i="14"/>
  <c r="M49" i="14"/>
  <c r="L49" i="14"/>
  <c r="H49" i="14"/>
  <c r="G49" i="14"/>
  <c r="F49" i="14"/>
  <c r="E49" i="14"/>
  <c r="D49" i="14"/>
  <c r="C49" i="14"/>
  <c r="B49" i="14"/>
  <c r="Q48" i="14"/>
  <c r="I48" i="14"/>
  <c r="P46" i="14"/>
  <c r="P51" i="14" s="1"/>
  <c r="O46" i="14"/>
  <c r="O51" i="14" s="1"/>
  <c r="N46" i="14"/>
  <c r="N51" i="14" s="1"/>
  <c r="M46" i="14"/>
  <c r="M51" i="14" s="1"/>
  <c r="L46" i="14"/>
  <c r="Q46" i="14" s="1"/>
  <c r="H46" i="14"/>
  <c r="H51" i="14" s="1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B28" i="14"/>
  <c r="X27" i="14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B30" i="14" s="1"/>
  <c r="X24" i="14"/>
  <c r="X23" i="14"/>
  <c r="X22" i="14"/>
  <c r="X21" i="14"/>
  <c r="X20" i="14"/>
  <c r="X19" i="14"/>
  <c r="X18" i="14"/>
  <c r="L51" i="14" l="1"/>
  <c r="Q47" i="14"/>
  <c r="Q49" i="14"/>
  <c r="X25" i="14"/>
  <c r="G65" i="14"/>
  <c r="I46" i="14"/>
  <c r="X26" i="14" l="1"/>
  <c r="Y27" i="14"/>
  <c r="G66" i="14"/>
  <c r="G68" i="14"/>
  <c r="I47" i="14"/>
  <c r="I49" i="14"/>
  <c r="F69" i="13" l="1"/>
  <c r="E69" i="13"/>
  <c r="D69" i="13"/>
  <c r="C69" i="13"/>
  <c r="B69" i="13"/>
  <c r="F68" i="13"/>
  <c r="E68" i="13"/>
  <c r="D68" i="13"/>
  <c r="C68" i="13"/>
  <c r="B68" i="13"/>
  <c r="G67" i="13"/>
  <c r="F65" i="13"/>
  <c r="F70" i="13" s="1"/>
  <c r="E65" i="13"/>
  <c r="E70" i="13" s="1"/>
  <c r="D65" i="13"/>
  <c r="D70" i="13" s="1"/>
  <c r="C65" i="13"/>
  <c r="C70" i="13" s="1"/>
  <c r="B65" i="13"/>
  <c r="B70" i="13" s="1"/>
  <c r="G64" i="13"/>
  <c r="G63" i="13"/>
  <c r="G62" i="13"/>
  <c r="G61" i="13"/>
  <c r="G60" i="13"/>
  <c r="G59" i="13"/>
  <c r="G58" i="13"/>
  <c r="P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Q48" i="13"/>
  <c r="I48" i="13"/>
  <c r="P46" i="13"/>
  <c r="O46" i="13"/>
  <c r="O51" i="13" s="1"/>
  <c r="N46" i="13"/>
  <c r="N51" i="13" s="1"/>
  <c r="M46" i="13"/>
  <c r="M51" i="13" s="1"/>
  <c r="L46" i="13"/>
  <c r="L51" i="13" s="1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X27" i="13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D30" i="13" s="1"/>
  <c r="C25" i="13"/>
  <c r="B25" i="13"/>
  <c r="B30" i="13" s="1"/>
  <c r="X24" i="13"/>
  <c r="X23" i="13"/>
  <c r="X22" i="13"/>
  <c r="X21" i="13"/>
  <c r="X20" i="13"/>
  <c r="X19" i="13"/>
  <c r="X18" i="13"/>
  <c r="Q46" i="13" l="1"/>
  <c r="Q49" i="13" s="1"/>
  <c r="X25" i="13"/>
  <c r="Y27" i="13" s="1"/>
  <c r="X26" i="13"/>
  <c r="G65" i="13"/>
  <c r="C30" i="13"/>
  <c r="I46" i="13"/>
  <c r="H49" i="12"/>
  <c r="G49" i="12"/>
  <c r="F49" i="12"/>
  <c r="E49" i="12"/>
  <c r="D49" i="12"/>
  <c r="C49" i="12"/>
  <c r="B49" i="12"/>
  <c r="Q47" i="13" l="1"/>
  <c r="I47" i="13"/>
  <c r="I49" i="13"/>
  <c r="G66" i="13"/>
  <c r="G68" i="13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F69" i="12"/>
  <c r="E69" i="12"/>
  <c r="D69" i="12"/>
  <c r="C69" i="12"/>
  <c r="B69" i="12"/>
  <c r="F68" i="12"/>
  <c r="E68" i="12"/>
  <c r="D68" i="12"/>
  <c r="C68" i="12"/>
  <c r="B68" i="12"/>
  <c r="G67" i="12"/>
  <c r="F65" i="12"/>
  <c r="F70" i="12" s="1"/>
  <c r="E65" i="12"/>
  <c r="E70" i="12" s="1"/>
  <c r="D65" i="12"/>
  <c r="D70" i="12" s="1"/>
  <c r="C65" i="12"/>
  <c r="C70" i="12" s="1"/>
  <c r="B65" i="12"/>
  <c r="B70" i="12" s="1"/>
  <c r="G64" i="12"/>
  <c r="G63" i="12"/>
  <c r="G62" i="12"/>
  <c r="G61" i="12"/>
  <c r="G60" i="12"/>
  <c r="G59" i="12"/>
  <c r="G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P49" i="12"/>
  <c r="O49" i="12"/>
  <c r="N49" i="12"/>
  <c r="M49" i="12"/>
  <c r="L49" i="12"/>
  <c r="Q48" i="12"/>
  <c r="I48" i="12"/>
  <c r="P46" i="12"/>
  <c r="P51" i="12" s="1"/>
  <c r="O46" i="12"/>
  <c r="O51" i="12" s="1"/>
  <c r="N46" i="12"/>
  <c r="N51" i="12" s="1"/>
  <c r="M46" i="12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B28" i="12"/>
  <c r="X27" i="12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X24" i="12"/>
  <c r="X23" i="12"/>
  <c r="X22" i="12"/>
  <c r="X21" i="12"/>
  <c r="X20" i="12"/>
  <c r="X19" i="12"/>
  <c r="X18" i="12"/>
  <c r="Q46" i="12" l="1"/>
  <c r="Q47" i="12" s="1"/>
  <c r="I46" i="12"/>
  <c r="I47" i="12" s="1"/>
  <c r="X25" i="12"/>
  <c r="M51" i="12"/>
  <c r="G65" i="12"/>
  <c r="E51" i="12"/>
  <c r="P25" i="11"/>
  <c r="P30" i="11" s="1"/>
  <c r="P28" i="11"/>
  <c r="P29" i="11"/>
  <c r="Q49" i="12" l="1"/>
  <c r="I49" i="12"/>
  <c r="G66" i="12"/>
  <c r="G68" i="12"/>
  <c r="X26" i="12"/>
  <c r="Y27" i="12"/>
  <c r="C25" i="11" l="1"/>
  <c r="C30" i="11" s="1"/>
  <c r="C28" i="11"/>
  <c r="C29" i="11"/>
  <c r="N28" i="11" l="1"/>
  <c r="M28" i="11"/>
  <c r="L28" i="11"/>
  <c r="K28" i="11"/>
  <c r="H49" i="11"/>
  <c r="G49" i="11"/>
  <c r="F49" i="11"/>
  <c r="E49" i="11"/>
  <c r="D49" i="11"/>
  <c r="C49" i="11"/>
  <c r="B49" i="11"/>
  <c r="F68" i="11" l="1"/>
  <c r="E68" i="11"/>
  <c r="D68" i="11"/>
  <c r="C68" i="11"/>
  <c r="B68" i="11"/>
  <c r="P49" i="11"/>
  <c r="O49" i="11"/>
  <c r="N49" i="11"/>
  <c r="M49" i="11"/>
  <c r="L49" i="11"/>
  <c r="W28" i="11"/>
  <c r="V28" i="11"/>
  <c r="U28" i="11"/>
  <c r="T28" i="11"/>
  <c r="S28" i="11"/>
  <c r="R28" i="11"/>
  <c r="Q28" i="11"/>
  <c r="O28" i="11"/>
  <c r="J28" i="11"/>
  <c r="I28" i="11"/>
  <c r="H28" i="11"/>
  <c r="G28" i="11"/>
  <c r="F28" i="11"/>
  <c r="E28" i="11"/>
  <c r="D28" i="11"/>
  <c r="F70" i="11"/>
  <c r="F69" i="11"/>
  <c r="E69" i="11"/>
  <c r="D69" i="11"/>
  <c r="C69" i="11"/>
  <c r="B69" i="11"/>
  <c r="G67" i="11"/>
  <c r="F65" i="11"/>
  <c r="E65" i="11"/>
  <c r="E70" i="11" s="1"/>
  <c r="D65" i="11"/>
  <c r="D70" i="11" s="1"/>
  <c r="C65" i="11"/>
  <c r="C70" i="11" s="1"/>
  <c r="B65" i="11"/>
  <c r="B70" i="11" s="1"/>
  <c r="G64" i="11"/>
  <c r="G63" i="11"/>
  <c r="G62" i="11"/>
  <c r="G61" i="11"/>
  <c r="G60" i="11"/>
  <c r="G59" i="11"/>
  <c r="G58" i="11"/>
  <c r="P50" i="11"/>
  <c r="O50" i="11"/>
  <c r="N50" i="11"/>
  <c r="M50" i="11"/>
  <c r="L50" i="11"/>
  <c r="H50" i="11"/>
  <c r="G50" i="11"/>
  <c r="F50" i="11"/>
  <c r="E50" i="11"/>
  <c r="D50" i="11"/>
  <c r="C50" i="11"/>
  <c r="B50" i="11"/>
  <c r="Q48" i="11"/>
  <c r="I48" i="11"/>
  <c r="P46" i="11"/>
  <c r="P51" i="11" s="1"/>
  <c r="O46" i="11"/>
  <c r="O51" i="11" s="1"/>
  <c r="N46" i="11"/>
  <c r="N51" i="11" s="1"/>
  <c r="M46" i="11"/>
  <c r="M51" i="11" s="1"/>
  <c r="L46" i="11"/>
  <c r="L51" i="11" s="1"/>
  <c r="H46" i="11"/>
  <c r="H51" i="11" s="1"/>
  <c r="G46" i="11"/>
  <c r="G51" i="11" s="1"/>
  <c r="F46" i="11"/>
  <c r="F51" i="11" s="1"/>
  <c r="E46" i="11"/>
  <c r="E51" i="11" s="1"/>
  <c r="D46" i="11"/>
  <c r="D51" i="11" s="1"/>
  <c r="C46" i="11"/>
  <c r="C51" i="11" s="1"/>
  <c r="B46" i="11"/>
  <c r="B51" i="11" s="1"/>
  <c r="Q45" i="11"/>
  <c r="I45" i="11"/>
  <c r="Q44" i="11"/>
  <c r="I44" i="11"/>
  <c r="Q43" i="11"/>
  <c r="I43" i="11"/>
  <c r="Q42" i="11"/>
  <c r="I42" i="11"/>
  <c r="Q41" i="11"/>
  <c r="I41" i="11"/>
  <c r="Q40" i="11"/>
  <c r="I40" i="11"/>
  <c r="Q39" i="11"/>
  <c r="I39" i="11"/>
  <c r="W29" i="11"/>
  <c r="V29" i="11"/>
  <c r="U29" i="11"/>
  <c r="T29" i="11"/>
  <c r="S29" i="11"/>
  <c r="R29" i="11"/>
  <c r="Q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B29" i="11"/>
  <c r="B28" i="11"/>
  <c r="X27" i="11"/>
  <c r="W25" i="11"/>
  <c r="W30" i="11" s="1"/>
  <c r="V25" i="11"/>
  <c r="V30" i="11" s="1"/>
  <c r="U25" i="11"/>
  <c r="U30" i="11" s="1"/>
  <c r="T25" i="11"/>
  <c r="T30" i="11" s="1"/>
  <c r="S25" i="11"/>
  <c r="S30" i="11" s="1"/>
  <c r="R25" i="11"/>
  <c r="R30" i="11" s="1"/>
  <c r="Q25" i="11"/>
  <c r="Q30" i="11" s="1"/>
  <c r="O25" i="11"/>
  <c r="O30" i="11" s="1"/>
  <c r="N25" i="11"/>
  <c r="N30" i="11" s="1"/>
  <c r="M25" i="11"/>
  <c r="M30" i="11" s="1"/>
  <c r="L25" i="11"/>
  <c r="L30" i="11" s="1"/>
  <c r="K25" i="11"/>
  <c r="K30" i="11" s="1"/>
  <c r="J25" i="11"/>
  <c r="J30" i="11" s="1"/>
  <c r="I25" i="11"/>
  <c r="I30" i="11" s="1"/>
  <c r="H25" i="11"/>
  <c r="H30" i="11" s="1"/>
  <c r="G25" i="11"/>
  <c r="G30" i="11" s="1"/>
  <c r="F25" i="11"/>
  <c r="F30" i="11" s="1"/>
  <c r="E25" i="11"/>
  <c r="E30" i="11" s="1"/>
  <c r="D25" i="11"/>
  <c r="D30" i="11" s="1"/>
  <c r="B25" i="11"/>
  <c r="X24" i="11"/>
  <c r="X23" i="11"/>
  <c r="X22" i="11"/>
  <c r="X21" i="11"/>
  <c r="X20" i="11"/>
  <c r="X19" i="11"/>
  <c r="X18" i="11"/>
  <c r="G65" i="11" l="1"/>
  <c r="G66" i="11" s="1"/>
  <c r="X25" i="11"/>
  <c r="Y27" i="11" s="1"/>
  <c r="Q46" i="11"/>
  <c r="B30" i="11"/>
  <c r="I46" i="11"/>
  <c r="G68" i="11" l="1"/>
  <c r="X26" i="11"/>
  <c r="I49" i="11"/>
  <c r="I47" i="11"/>
  <c r="Q49" i="11"/>
  <c r="Q47" i="11"/>
  <c r="F68" i="10" l="1"/>
  <c r="E68" i="10"/>
  <c r="D68" i="10"/>
  <c r="C68" i="10"/>
  <c r="B68" i="10"/>
  <c r="P49" i="10"/>
  <c r="O49" i="10"/>
  <c r="N49" i="10"/>
  <c r="M49" i="10"/>
  <c r="L49" i="10"/>
  <c r="F70" i="10"/>
  <c r="F69" i="10"/>
  <c r="E69" i="10"/>
  <c r="D69" i="10"/>
  <c r="C69" i="10"/>
  <c r="B69" i="10"/>
  <c r="G67" i="10"/>
  <c r="F65" i="10"/>
  <c r="E65" i="10"/>
  <c r="E70" i="10" s="1"/>
  <c r="D65" i="10"/>
  <c r="D70" i="10" s="1"/>
  <c r="C65" i="10"/>
  <c r="C70" i="10" s="1"/>
  <c r="B65" i="10"/>
  <c r="G64" i="10"/>
  <c r="G63" i="10"/>
  <c r="G62" i="10"/>
  <c r="G61" i="10"/>
  <c r="G60" i="10"/>
  <c r="G59" i="10"/>
  <c r="G58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H49" i="10"/>
  <c r="G49" i="10"/>
  <c r="F49" i="10"/>
  <c r="E49" i="10"/>
  <c r="D49" i="10"/>
  <c r="C49" i="10"/>
  <c r="B49" i="10"/>
  <c r="Q48" i="10"/>
  <c r="I48" i="10"/>
  <c r="O46" i="10"/>
  <c r="O51" i="10" s="1"/>
  <c r="N46" i="10"/>
  <c r="N51" i="10" s="1"/>
  <c r="M46" i="10"/>
  <c r="M51" i="10" s="1"/>
  <c r="L46" i="10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I40" i="10"/>
  <c r="Q39" i="10"/>
  <c r="I3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B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B28" i="10"/>
  <c r="V27" i="10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D25" i="10"/>
  <c r="D30" i="10" s="1"/>
  <c r="C25" i="10"/>
  <c r="C30" i="10" s="1"/>
  <c r="B25" i="10"/>
  <c r="B30" i="10" s="1"/>
  <c r="V24" i="10"/>
  <c r="V23" i="10"/>
  <c r="V22" i="10"/>
  <c r="V21" i="10"/>
  <c r="V20" i="10"/>
  <c r="V19" i="10"/>
  <c r="V18" i="10"/>
  <c r="G65" i="10" l="1"/>
  <c r="G66" i="10" s="1"/>
  <c r="I46" i="10"/>
  <c r="I47" i="10" s="1"/>
  <c r="G68" i="10"/>
  <c r="B70" i="10"/>
  <c r="V25" i="10"/>
  <c r="L51" i="10"/>
  <c r="P46" i="10"/>
  <c r="P51" i="10" s="1"/>
  <c r="Q40" i="10"/>
  <c r="O49" i="8"/>
  <c r="N49" i="8"/>
  <c r="M49" i="8"/>
  <c r="L49" i="8"/>
  <c r="H49" i="8"/>
  <c r="G49" i="8"/>
  <c r="F49" i="8"/>
  <c r="E49" i="8"/>
  <c r="D49" i="8"/>
  <c r="C49" i="8"/>
  <c r="B49" i="8"/>
  <c r="G67" i="8"/>
  <c r="G67" i="7"/>
  <c r="F68" i="8"/>
  <c r="E68" i="8"/>
  <c r="D68" i="8"/>
  <c r="C68" i="8"/>
  <c r="B6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F69" i="8"/>
  <c r="E69" i="8"/>
  <c r="D69" i="8"/>
  <c r="C69" i="8"/>
  <c r="B69" i="8"/>
  <c r="G64" i="8"/>
  <c r="G63" i="8"/>
  <c r="G62" i="8"/>
  <c r="F65" i="8"/>
  <c r="F70" i="8" s="1"/>
  <c r="E65" i="8"/>
  <c r="E70" i="8" s="1"/>
  <c r="G61" i="8"/>
  <c r="C65" i="8"/>
  <c r="C70" i="8" s="1"/>
  <c r="B65" i="8"/>
  <c r="G60" i="8"/>
  <c r="G59" i="8"/>
  <c r="G58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H46" i="8"/>
  <c r="H51" i="8" s="1"/>
  <c r="G46" i="8"/>
  <c r="G51" i="8" s="1"/>
  <c r="F46" i="8"/>
  <c r="F51" i="8" s="1"/>
  <c r="E46" i="8"/>
  <c r="E51" i="8" s="1"/>
  <c r="D46" i="8"/>
  <c r="D51" i="8" s="1"/>
  <c r="C46" i="8"/>
  <c r="C51" i="8" s="1"/>
  <c r="B46" i="8"/>
  <c r="P45" i="8"/>
  <c r="Q45" i="8"/>
  <c r="I45" i="8"/>
  <c r="P44" i="8"/>
  <c r="Q44" i="8" s="1"/>
  <c r="I44" i="8"/>
  <c r="P43" i="8"/>
  <c r="Q43" i="8" s="1"/>
  <c r="I43" i="8"/>
  <c r="P42" i="8"/>
  <c r="Q42" i="8" s="1"/>
  <c r="I42" i="8"/>
  <c r="P41" i="8"/>
  <c r="Q41" i="8" s="1"/>
  <c r="O46" i="8"/>
  <c r="O51" i="8" s="1"/>
  <c r="I41" i="8"/>
  <c r="P40" i="8"/>
  <c r="N46" i="8"/>
  <c r="N51" i="8" s="1"/>
  <c r="M46" i="8"/>
  <c r="M51" i="8" s="1"/>
  <c r="L46" i="8"/>
  <c r="I40" i="8"/>
  <c r="P39" i="8"/>
  <c r="Q39" i="8" s="1"/>
  <c r="I3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V27" i="8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V24" i="8"/>
  <c r="V23" i="8"/>
  <c r="V22" i="8"/>
  <c r="V21" i="8"/>
  <c r="V20" i="8"/>
  <c r="V19" i="8"/>
  <c r="V18" i="8"/>
  <c r="Q46" i="10" l="1"/>
  <c r="Q49" i="10" s="1"/>
  <c r="P49" i="8"/>
  <c r="I49" i="10"/>
  <c r="W27" i="10"/>
  <c r="V26" i="10"/>
  <c r="I46" i="8"/>
  <c r="I49" i="8" s="1"/>
  <c r="L51" i="8"/>
  <c r="B70" i="8"/>
  <c r="V25" i="8"/>
  <c r="Q40" i="8"/>
  <c r="P46" i="8"/>
  <c r="P51" i="8" s="1"/>
  <c r="B51" i="8"/>
  <c r="D65" i="8"/>
  <c r="D70" i="8" s="1"/>
  <c r="T11" i="2"/>
  <c r="T12" i="2"/>
  <c r="T13" i="2"/>
  <c r="T14" i="2"/>
  <c r="T15" i="2"/>
  <c r="T16" i="2"/>
  <c r="T17" i="2"/>
  <c r="T18" i="2" l="1"/>
  <c r="Q47" i="10"/>
  <c r="I47" i="8"/>
  <c r="Q46" i="8"/>
  <c r="G65" i="8"/>
  <c r="W27" i="8"/>
  <c r="V26" i="8"/>
  <c r="H49" i="7"/>
  <c r="G49" i="7"/>
  <c r="F49" i="7"/>
  <c r="E49" i="7"/>
  <c r="D49" i="7"/>
  <c r="C49" i="7"/>
  <c r="B4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G66" i="8" l="1"/>
  <c r="G68" i="8"/>
  <c r="Q49" i="8"/>
  <c r="Q47" i="8"/>
  <c r="R25" i="7"/>
  <c r="R30" i="7" s="1"/>
  <c r="S25" i="7"/>
  <c r="S30" i="7" s="1"/>
  <c r="R29" i="7"/>
  <c r="S29" i="7"/>
  <c r="F69" i="7" l="1"/>
  <c r="E69" i="7"/>
  <c r="D69" i="7"/>
  <c r="C69" i="7"/>
  <c r="B69" i="7"/>
  <c r="F68" i="7"/>
  <c r="E68" i="7"/>
  <c r="D68" i="7"/>
  <c r="C68" i="7"/>
  <c r="B68" i="7"/>
  <c r="F64" i="7"/>
  <c r="E64" i="7"/>
  <c r="D64" i="7"/>
  <c r="C64" i="7"/>
  <c r="B64" i="7"/>
  <c r="F63" i="7"/>
  <c r="E63" i="7"/>
  <c r="D63" i="7"/>
  <c r="C63" i="7"/>
  <c r="B63" i="7"/>
  <c r="F62" i="7"/>
  <c r="E62" i="7"/>
  <c r="D62" i="7"/>
  <c r="C62" i="7"/>
  <c r="B62" i="7"/>
  <c r="F61" i="7"/>
  <c r="E61" i="7"/>
  <c r="D61" i="7"/>
  <c r="C61" i="7"/>
  <c r="B61" i="7"/>
  <c r="P50" i="7"/>
  <c r="O50" i="7"/>
  <c r="N50" i="7"/>
  <c r="M50" i="7"/>
  <c r="L50" i="7"/>
  <c r="H50" i="7"/>
  <c r="G50" i="7"/>
  <c r="F50" i="7"/>
  <c r="E50" i="7"/>
  <c r="D50" i="7"/>
  <c r="C50" i="7"/>
  <c r="B50" i="7"/>
  <c r="P49" i="7"/>
  <c r="O49" i="7"/>
  <c r="N49" i="7"/>
  <c r="M49" i="7"/>
  <c r="L49" i="7"/>
  <c r="Q48" i="7"/>
  <c r="I48" i="7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P45" i="7"/>
  <c r="O45" i="7"/>
  <c r="N45" i="7"/>
  <c r="M45" i="7"/>
  <c r="L45" i="7"/>
  <c r="I45" i="7"/>
  <c r="P44" i="7"/>
  <c r="O44" i="7"/>
  <c r="N44" i="7"/>
  <c r="M44" i="7"/>
  <c r="L44" i="7"/>
  <c r="I44" i="7"/>
  <c r="P43" i="7"/>
  <c r="O43" i="7"/>
  <c r="N43" i="7"/>
  <c r="M43" i="7"/>
  <c r="L43" i="7"/>
  <c r="I43" i="7"/>
  <c r="P42" i="7"/>
  <c r="O42" i="7"/>
  <c r="N42" i="7"/>
  <c r="M42" i="7"/>
  <c r="L42" i="7"/>
  <c r="I42" i="7"/>
  <c r="P41" i="7"/>
  <c r="O41" i="7"/>
  <c r="N41" i="7"/>
  <c r="M41" i="7"/>
  <c r="L41" i="7"/>
  <c r="I41" i="7"/>
  <c r="P40" i="7"/>
  <c r="N40" i="7"/>
  <c r="M40" i="7"/>
  <c r="L40" i="7"/>
  <c r="I40" i="7"/>
  <c r="P39" i="7"/>
  <c r="I39" i="7"/>
  <c r="U29" i="7"/>
  <c r="T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V27" i="7"/>
  <c r="U25" i="7"/>
  <c r="U30" i="7" s="1"/>
  <c r="T25" i="7"/>
  <c r="T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C25" i="7"/>
  <c r="C30" i="7" s="1"/>
  <c r="B25" i="7"/>
  <c r="B30" i="7" s="1"/>
  <c r="V24" i="7"/>
  <c r="V23" i="7"/>
  <c r="V22" i="7"/>
  <c r="V21" i="7"/>
  <c r="V20" i="7"/>
  <c r="V19" i="7"/>
  <c r="V18" i="7"/>
  <c r="G59" i="7" l="1"/>
  <c r="G61" i="7"/>
  <c r="G63" i="7"/>
  <c r="G58" i="7"/>
  <c r="Q44" i="7"/>
  <c r="Q45" i="7"/>
  <c r="O46" i="7"/>
  <c r="O51" i="7" s="1"/>
  <c r="Q42" i="7"/>
  <c r="Q40" i="7"/>
  <c r="P46" i="7"/>
  <c r="P51" i="7" s="1"/>
  <c r="Q41" i="7"/>
  <c r="Q43" i="7"/>
  <c r="N46" i="7"/>
  <c r="N51" i="7" s="1"/>
  <c r="G64" i="7"/>
  <c r="G62" i="7"/>
  <c r="E65" i="7"/>
  <c r="E70" i="7" s="1"/>
  <c r="G60" i="7"/>
  <c r="B65" i="7"/>
  <c r="B70" i="7" s="1"/>
  <c r="D65" i="7"/>
  <c r="D70" i="7" s="1"/>
  <c r="F65" i="7"/>
  <c r="F70" i="7" s="1"/>
  <c r="I46" i="7"/>
  <c r="I47" i="7" s="1"/>
  <c r="V25" i="7"/>
  <c r="V26" i="7" s="1"/>
  <c r="D30" i="7"/>
  <c r="M46" i="7"/>
  <c r="M51" i="7" s="1"/>
  <c r="C65" i="7"/>
  <c r="C70" i="7" s="1"/>
  <c r="B51" i="7"/>
  <c r="H25" i="6"/>
  <c r="H30" i="6" s="1"/>
  <c r="I25" i="6"/>
  <c r="I30" i="6" s="1"/>
  <c r="J25" i="6"/>
  <c r="H28" i="6"/>
  <c r="I28" i="6"/>
  <c r="J28" i="6"/>
  <c r="H29" i="6"/>
  <c r="I29" i="6"/>
  <c r="J29" i="6"/>
  <c r="I49" i="7" l="1"/>
  <c r="W27" i="7"/>
  <c r="G65" i="7"/>
  <c r="G46" i="6"/>
  <c r="G51" i="6" s="1"/>
  <c r="G49" i="6"/>
  <c r="G50" i="6"/>
  <c r="G66" i="7" l="1"/>
  <c r="G68" i="7"/>
  <c r="M39" i="6"/>
  <c r="N39" i="6"/>
  <c r="O39" i="6"/>
  <c r="P39" i="6"/>
  <c r="L40" i="6"/>
  <c r="M40" i="6"/>
  <c r="N40" i="6"/>
  <c r="O40" i="6"/>
  <c r="P40" i="6"/>
  <c r="C58" i="6"/>
  <c r="D58" i="6"/>
  <c r="E58" i="6"/>
  <c r="F58" i="6"/>
  <c r="C59" i="6"/>
  <c r="D59" i="6"/>
  <c r="E59" i="6"/>
  <c r="F59" i="6"/>
  <c r="B59" i="6"/>
  <c r="F69" i="6"/>
  <c r="E69" i="6"/>
  <c r="D69" i="6"/>
  <c r="C69" i="6"/>
  <c r="B69" i="6"/>
  <c r="F68" i="6"/>
  <c r="E68" i="6"/>
  <c r="D68" i="6"/>
  <c r="C68" i="6"/>
  <c r="B68" i="6"/>
  <c r="G67" i="6"/>
  <c r="F64" i="6"/>
  <c r="E64" i="6"/>
  <c r="D64" i="6"/>
  <c r="C64" i="6"/>
  <c r="B64" i="6"/>
  <c r="F63" i="6"/>
  <c r="E63" i="6"/>
  <c r="D63" i="6"/>
  <c r="C63" i="6"/>
  <c r="B63" i="6"/>
  <c r="F62" i="6"/>
  <c r="E62" i="6"/>
  <c r="D62" i="6"/>
  <c r="C62" i="6"/>
  <c r="B62" i="6"/>
  <c r="F61" i="6"/>
  <c r="E61" i="6"/>
  <c r="D61" i="6"/>
  <c r="C61" i="6"/>
  <c r="B61" i="6"/>
  <c r="F60" i="6"/>
  <c r="E60" i="6"/>
  <c r="D60" i="6"/>
  <c r="C60" i="6"/>
  <c r="B60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H49" i="6"/>
  <c r="F49" i="6"/>
  <c r="E49" i="6"/>
  <c r="D49" i="6"/>
  <c r="C49" i="6"/>
  <c r="B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B51" i="6" s="1"/>
  <c r="P45" i="6"/>
  <c r="O45" i="6"/>
  <c r="N45" i="6"/>
  <c r="M45" i="6"/>
  <c r="L45" i="6"/>
  <c r="I45" i="6"/>
  <c r="P44" i="6"/>
  <c r="O44" i="6"/>
  <c r="N44" i="6"/>
  <c r="M44" i="6"/>
  <c r="L44" i="6"/>
  <c r="I44" i="6"/>
  <c r="P43" i="6"/>
  <c r="O43" i="6"/>
  <c r="N43" i="6"/>
  <c r="M43" i="6"/>
  <c r="L43" i="6"/>
  <c r="I43" i="6"/>
  <c r="P42" i="6"/>
  <c r="O42" i="6"/>
  <c r="N42" i="6"/>
  <c r="M42" i="6"/>
  <c r="L42" i="6"/>
  <c r="I42" i="6"/>
  <c r="P41" i="6"/>
  <c r="O41" i="6"/>
  <c r="N41" i="6"/>
  <c r="M41" i="6"/>
  <c r="L41" i="6"/>
  <c r="I41" i="6"/>
  <c r="I40" i="6"/>
  <c r="I39" i="6"/>
  <c r="S29" i="6"/>
  <c r="R29" i="6"/>
  <c r="Q29" i="6"/>
  <c r="P29" i="6"/>
  <c r="O29" i="6"/>
  <c r="N29" i="6"/>
  <c r="M29" i="6"/>
  <c r="L29" i="6"/>
  <c r="K29" i="6"/>
  <c r="G29" i="6"/>
  <c r="F29" i="6"/>
  <c r="E29" i="6"/>
  <c r="D29" i="6"/>
  <c r="C29" i="6"/>
  <c r="B29" i="6"/>
  <c r="S28" i="6"/>
  <c r="R28" i="6"/>
  <c r="Q28" i="6"/>
  <c r="P28" i="6"/>
  <c r="O28" i="6"/>
  <c r="N28" i="6"/>
  <c r="M28" i="6"/>
  <c r="L28" i="6"/>
  <c r="K28" i="6"/>
  <c r="G28" i="6"/>
  <c r="F28" i="6"/>
  <c r="E28" i="6"/>
  <c r="D28" i="6"/>
  <c r="C28" i="6"/>
  <c r="B28" i="6"/>
  <c r="T27" i="6"/>
  <c r="S25" i="6"/>
  <c r="S30" i="6" s="1"/>
  <c r="R25" i="6"/>
  <c r="R30" i="6" s="1"/>
  <c r="Q25" i="6"/>
  <c r="Q30" i="6" s="1"/>
  <c r="P25" i="6"/>
  <c r="P30" i="6" s="1"/>
  <c r="O25" i="6"/>
  <c r="O30" i="6" s="1"/>
  <c r="N25" i="6"/>
  <c r="N30" i="6" s="1"/>
  <c r="M25" i="6"/>
  <c r="M30" i="6" s="1"/>
  <c r="L25" i="6"/>
  <c r="L30" i="6" s="1"/>
  <c r="K25" i="6"/>
  <c r="K30" i="6" s="1"/>
  <c r="J30" i="6"/>
  <c r="G25" i="6"/>
  <c r="G30" i="6" s="1"/>
  <c r="F25" i="6"/>
  <c r="F30" i="6" s="1"/>
  <c r="E25" i="6"/>
  <c r="E30" i="6" s="1"/>
  <c r="D25" i="6"/>
  <c r="D30" i="6" s="1"/>
  <c r="C25" i="6"/>
  <c r="C30" i="6" s="1"/>
  <c r="B25" i="6"/>
  <c r="T24" i="6"/>
  <c r="T23" i="6"/>
  <c r="T22" i="6"/>
  <c r="T21" i="6"/>
  <c r="T20" i="6"/>
  <c r="T19" i="6"/>
  <c r="T18" i="6"/>
  <c r="Q39" i="6" l="1"/>
  <c r="Q43" i="6"/>
  <c r="Q40" i="6"/>
  <c r="G62" i="6"/>
  <c r="G59" i="6"/>
  <c r="G61" i="6"/>
  <c r="E65" i="6"/>
  <c r="E70" i="6" s="1"/>
  <c r="G58" i="6"/>
  <c r="I46" i="6"/>
  <c r="I49" i="6" s="1"/>
  <c r="G64" i="6"/>
  <c r="G63" i="6"/>
  <c r="C65" i="6"/>
  <c r="C70" i="6" s="1"/>
  <c r="F65" i="6"/>
  <c r="F70" i="6" s="1"/>
  <c r="G60" i="6"/>
  <c r="D65" i="6"/>
  <c r="D70" i="6" s="1"/>
  <c r="Q42" i="6"/>
  <c r="Q41" i="6"/>
  <c r="Q45" i="6"/>
  <c r="Q44" i="6"/>
  <c r="N46" i="6"/>
  <c r="N51" i="6" s="1"/>
  <c r="P46" i="6"/>
  <c r="P51" i="6" s="1"/>
  <c r="O46" i="6"/>
  <c r="O51" i="6" s="1"/>
  <c r="T25" i="6"/>
  <c r="T26" i="6" s="1"/>
  <c r="B30" i="6"/>
  <c r="B65" i="6"/>
  <c r="L46" i="6"/>
  <c r="M46" i="6"/>
  <c r="M51" i="6" s="1"/>
  <c r="F49" i="4"/>
  <c r="E49" i="4"/>
  <c r="D49" i="4"/>
  <c r="C49" i="4"/>
  <c r="B49" i="4"/>
  <c r="I47" i="6" l="1"/>
  <c r="U27" i="6"/>
  <c r="G65" i="6"/>
  <c r="B70" i="6"/>
  <c r="L51" i="6"/>
  <c r="Q46" i="6"/>
  <c r="G49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47" i="6" l="1"/>
  <c r="Q49" i="6"/>
  <c r="G66" i="6"/>
  <c r="G68" i="6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B51" i="4" s="1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H40" i="4"/>
  <c r="H3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R27" i="4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R24" i="4"/>
  <c r="R23" i="4"/>
  <c r="R22" i="4"/>
  <c r="R21" i="4"/>
  <c r="R20" i="4"/>
  <c r="R19" i="4"/>
  <c r="R18" i="4"/>
  <c r="G61" i="4" l="1"/>
  <c r="P42" i="4"/>
  <c r="G60" i="4"/>
  <c r="B65" i="4"/>
  <c r="B70" i="4" s="1"/>
  <c r="C65" i="4"/>
  <c r="C70" i="4" s="1"/>
  <c r="G58" i="4"/>
  <c r="G64" i="4"/>
  <c r="G59" i="4"/>
  <c r="D65" i="4"/>
  <c r="D70" i="4" s="1"/>
  <c r="E65" i="4"/>
  <c r="E70" i="4" s="1"/>
  <c r="F65" i="4"/>
  <c r="F70" i="4" s="1"/>
  <c r="G62" i="4"/>
  <c r="G63" i="4"/>
  <c r="L46" i="4"/>
  <c r="L51" i="4" s="1"/>
  <c r="P43" i="4"/>
  <c r="M46" i="4"/>
  <c r="M51" i="4" s="1"/>
  <c r="O46" i="4"/>
  <c r="O51" i="4" s="1"/>
  <c r="N46" i="4"/>
  <c r="N51" i="4" s="1"/>
  <c r="P41" i="4"/>
  <c r="P40" i="4"/>
  <c r="P44" i="4"/>
  <c r="P39" i="4"/>
  <c r="P45" i="4"/>
  <c r="H46" i="4"/>
  <c r="H47" i="4" s="1"/>
  <c r="R25" i="4"/>
  <c r="R26" i="4" s="1"/>
  <c r="B30" i="4"/>
  <c r="K46" i="4"/>
  <c r="G49" i="3"/>
  <c r="F49" i="3"/>
  <c r="E49" i="3"/>
  <c r="D49" i="3"/>
  <c r="C49" i="3"/>
  <c r="B49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G65" i="4" l="1"/>
  <c r="G68" i="4" s="1"/>
  <c r="H49" i="4"/>
  <c r="S27" i="4"/>
  <c r="P46" i="4"/>
  <c r="K51" i="4"/>
  <c r="R19" i="3"/>
  <c r="R20" i="3"/>
  <c r="R21" i="3"/>
  <c r="R22" i="3"/>
  <c r="R23" i="3"/>
  <c r="R24" i="3"/>
  <c r="R27" i="3"/>
  <c r="R18" i="3"/>
  <c r="G66" i="4" l="1"/>
  <c r="P49" i="4"/>
  <c r="P47" i="4"/>
  <c r="F58" i="3"/>
  <c r="F59" i="3"/>
  <c r="F60" i="3"/>
  <c r="F61" i="3"/>
  <c r="E58" i="3"/>
  <c r="E59" i="3"/>
  <c r="E60" i="3"/>
  <c r="E61" i="3"/>
  <c r="D58" i="3"/>
  <c r="D59" i="3"/>
  <c r="D60" i="3"/>
  <c r="D61" i="3"/>
  <c r="C58" i="3"/>
  <c r="C59" i="3"/>
  <c r="C60" i="3"/>
  <c r="C61" i="3"/>
  <c r="B58" i="3"/>
  <c r="B59" i="3"/>
  <c r="B60" i="3"/>
  <c r="B61" i="3"/>
  <c r="G58" i="3" l="1"/>
  <c r="O39" i="3"/>
  <c r="O40" i="3"/>
  <c r="O41" i="3"/>
  <c r="O42" i="3"/>
  <c r="N39" i="3"/>
  <c r="N40" i="3"/>
  <c r="N41" i="3"/>
  <c r="N42" i="3"/>
  <c r="M39" i="3"/>
  <c r="M40" i="3"/>
  <c r="M41" i="3"/>
  <c r="M42" i="3"/>
  <c r="L39" i="3"/>
  <c r="L40" i="3"/>
  <c r="L41" i="3"/>
  <c r="L42" i="3"/>
  <c r="L43" i="3"/>
  <c r="M43" i="3"/>
  <c r="N43" i="3"/>
  <c r="O43" i="3"/>
  <c r="L44" i="3"/>
  <c r="M44" i="3"/>
  <c r="N44" i="3"/>
  <c r="O44" i="3"/>
  <c r="L45" i="3"/>
  <c r="M45" i="3"/>
  <c r="N45" i="3"/>
  <c r="O45" i="3"/>
  <c r="K39" i="3"/>
  <c r="K40" i="3"/>
  <c r="K41" i="3"/>
  <c r="F69" i="3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G60" i="3"/>
  <c r="G59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F46" i="3"/>
  <c r="F51" i="3" s="1"/>
  <c r="E46" i="3"/>
  <c r="E51" i="3" s="1"/>
  <c r="B46" i="3"/>
  <c r="K45" i="3"/>
  <c r="G46" i="3"/>
  <c r="G51" i="3" s="1"/>
  <c r="D46" i="3"/>
  <c r="D51" i="3" s="1"/>
  <c r="C46" i="3"/>
  <c r="C51" i="3" s="1"/>
  <c r="H45" i="3"/>
  <c r="K44" i="3"/>
  <c r="H44" i="3"/>
  <c r="K43" i="3"/>
  <c r="H43" i="3"/>
  <c r="K42" i="3"/>
  <c r="H42" i="3"/>
  <c r="H41" i="3"/>
  <c r="H40" i="3"/>
  <c r="H3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5" i="3"/>
  <c r="O30" i="3" s="1"/>
  <c r="J25" i="3"/>
  <c r="I25" i="3"/>
  <c r="I30" i="3" s="1"/>
  <c r="E25" i="3"/>
  <c r="E30" i="3" s="1"/>
  <c r="D25" i="3"/>
  <c r="D30" i="3" s="1"/>
  <c r="J30" i="3" l="1"/>
  <c r="G63" i="3"/>
  <c r="G64" i="3"/>
  <c r="C65" i="3"/>
  <c r="C70" i="3" s="1"/>
  <c r="D65" i="3"/>
  <c r="D70" i="3" s="1"/>
  <c r="E65" i="3"/>
  <c r="E70" i="3" s="1"/>
  <c r="F65" i="3"/>
  <c r="F70" i="3" s="1"/>
  <c r="G62" i="3"/>
  <c r="B65" i="3"/>
  <c r="B70" i="3" s="1"/>
  <c r="P42" i="3"/>
  <c r="P41" i="3"/>
  <c r="P39" i="3"/>
  <c r="P43" i="3"/>
  <c r="M46" i="3"/>
  <c r="M51" i="3" s="1"/>
  <c r="N46" i="3"/>
  <c r="N51" i="3" s="1"/>
  <c r="O46" i="3"/>
  <c r="O51" i="3" s="1"/>
  <c r="P44" i="3"/>
  <c r="P45" i="3"/>
  <c r="L25" i="3"/>
  <c r="L30" i="3" s="1"/>
  <c r="G25" i="3"/>
  <c r="G30" i="3" s="1"/>
  <c r="M25" i="3"/>
  <c r="M30" i="3" s="1"/>
  <c r="H25" i="3"/>
  <c r="H30" i="3" s="1"/>
  <c r="N25" i="3"/>
  <c r="N30" i="3" s="1"/>
  <c r="F25" i="3"/>
  <c r="F30" i="3" s="1"/>
  <c r="B25" i="3"/>
  <c r="B30" i="3" s="1"/>
  <c r="P25" i="3"/>
  <c r="P30" i="3" s="1"/>
  <c r="C25" i="3"/>
  <c r="C30" i="3" s="1"/>
  <c r="Q25" i="3"/>
  <c r="Q30" i="3" s="1"/>
  <c r="H46" i="3"/>
  <c r="K25" i="3"/>
  <c r="K30" i="3" s="1"/>
  <c r="B51" i="3"/>
  <c r="L46" i="3"/>
  <c r="L51" i="3" s="1"/>
  <c r="G61" i="3"/>
  <c r="R25" i="3" l="1"/>
  <c r="R26" i="3" s="1"/>
  <c r="G65" i="3"/>
  <c r="G66" i="3" s="1"/>
  <c r="H47" i="3"/>
  <c r="H49" i="3"/>
  <c r="G68" i="3" l="1"/>
  <c r="S27" i="3"/>
  <c r="C61" i="1" l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B64" i="1"/>
  <c r="B63" i="1"/>
  <c r="B62" i="1"/>
  <c r="B6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K45" i="1"/>
  <c r="K44" i="1"/>
  <c r="K43" i="1"/>
  <c r="K42" i="1"/>
  <c r="C45" i="1"/>
  <c r="D45" i="1"/>
  <c r="E45" i="1"/>
  <c r="F45" i="1"/>
  <c r="G45" i="1"/>
  <c r="B4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3" i="1"/>
  <c r="B22" i="1"/>
  <c r="B21" i="1"/>
  <c r="R28" i="1"/>
  <c r="S28" i="1"/>
  <c r="R29" i="1"/>
  <c r="S29" i="1"/>
  <c r="H48" i="1" l="1"/>
  <c r="V27" i="1"/>
  <c r="E69" i="1" l="1"/>
  <c r="E68" i="1"/>
  <c r="N50" i="1"/>
  <c r="N49" i="1"/>
  <c r="E65" i="1" l="1"/>
  <c r="E70" i="1" s="1"/>
  <c r="N46" i="1"/>
  <c r="N51" i="1" s="1"/>
  <c r="B24" i="1" l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F42" i="2" l="1"/>
  <c r="E42" i="2"/>
  <c r="D42" i="2"/>
  <c r="C42" i="2"/>
  <c r="B42" i="2"/>
  <c r="H42" i="2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U29" i="1"/>
  <c r="T29" i="1"/>
  <c r="Q29" i="1"/>
  <c r="P29" i="1"/>
  <c r="O29" i="1"/>
  <c r="N29" i="1"/>
  <c r="M29" i="1"/>
  <c r="L29" i="1"/>
  <c r="U28" i="1"/>
  <c r="T28" i="1"/>
  <c r="Q28" i="1"/>
  <c r="P28" i="1"/>
  <c r="O28" i="1"/>
  <c r="N28" i="1"/>
  <c r="M28" i="1"/>
  <c r="L28" i="1"/>
  <c r="V24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D65" i="1"/>
  <c r="D70" i="1" s="1"/>
  <c r="P44" i="1"/>
  <c r="F65" i="1"/>
  <c r="F70" i="1" s="1"/>
  <c r="P39" i="1"/>
  <c r="H45" i="1"/>
  <c r="V18" i="1"/>
  <c r="B46" i="1"/>
  <c r="L46" i="1"/>
  <c r="L51" i="1" s="1"/>
  <c r="P41" i="1"/>
  <c r="B51" i="1" l="1"/>
  <c r="H46" i="1"/>
  <c r="H49" i="1" l="1"/>
  <c r="H47" i="1"/>
  <c r="V19" i="1" l="1"/>
  <c r="V21" i="1"/>
  <c r="V22" i="1" l="1"/>
  <c r="V23" i="1"/>
  <c r="G61" i="1" l="1"/>
  <c r="B65" i="1"/>
  <c r="B70" i="1" s="1"/>
  <c r="G65" i="1" l="1"/>
  <c r="G66" i="1" s="1"/>
  <c r="G68" i="1" l="1"/>
  <c r="V20" i="1"/>
  <c r="L25" i="1"/>
  <c r="L30" i="1" s="1"/>
  <c r="U25" i="1"/>
  <c r="U30" i="1" s="1"/>
  <c r="T25" i="1"/>
  <c r="T30" i="1" s="1"/>
  <c r="I25" i="1"/>
  <c r="I30" i="1" s="1"/>
  <c r="C25" i="1"/>
  <c r="C30" i="1" s="1"/>
  <c r="O25" i="1"/>
  <c r="O30" i="1" s="1"/>
  <c r="J25" i="1"/>
  <c r="J30" i="1" s="1"/>
  <c r="K25" i="1"/>
  <c r="K30" i="1" s="1"/>
  <c r="Q25" i="1"/>
  <c r="Q30" i="1" s="1"/>
  <c r="G25" i="1"/>
  <c r="G30" i="1" s="1"/>
  <c r="S25" i="1"/>
  <c r="S30" i="1" s="1"/>
  <c r="E25" i="1"/>
  <c r="E30" i="1" s="1"/>
  <c r="D25" i="1"/>
  <c r="D30" i="1" s="1"/>
  <c r="N25" i="1"/>
  <c r="N30" i="1" s="1"/>
  <c r="P25" i="1"/>
  <c r="P30" i="1" s="1"/>
  <c r="H25" i="1"/>
  <c r="H30" i="1" s="1"/>
  <c r="F25" i="1"/>
  <c r="F30" i="1" s="1"/>
  <c r="R25" i="1"/>
  <c r="R30" i="1" s="1"/>
  <c r="M25" i="1"/>
  <c r="M30" i="1" s="1"/>
  <c r="B25" i="1"/>
  <c r="V25" i="1" l="1"/>
  <c r="W27" i="1" s="1"/>
  <c r="B30" i="1"/>
  <c r="V26" i="1" l="1"/>
  <c r="P43" i="1"/>
  <c r="K46" i="1"/>
  <c r="K51" i="1" s="1"/>
  <c r="P46" i="1" l="1"/>
  <c r="P49" i="1" l="1"/>
  <c r="P47" i="1"/>
  <c r="P40" i="3"/>
  <c r="K46" i="3"/>
  <c r="K51" i="3" s="1"/>
  <c r="P46" i="3" l="1"/>
  <c r="P47" i="3" l="1"/>
  <c r="P49" i="3"/>
  <c r="L46" i="7" l="1"/>
  <c r="L51" i="7" s="1"/>
  <c r="Q46" i="7"/>
  <c r="Q49" i="7" s="1"/>
  <c r="Q39" i="7"/>
  <c r="Q47" i="7" l="1"/>
</calcChain>
</file>

<file path=xl/sharedStrings.xml><?xml version="1.0" encoding="utf-8"?>
<sst xmlns="http://schemas.openxmlformats.org/spreadsheetml/2006/main" count="4173" uniqueCount="162">
  <si>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</si>
  <si>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</si>
  <si>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</si>
  <si>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</si>
  <si>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</si>
  <si>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</si>
  <si>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</si>
  <si>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</si>
  <si>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</si>
  <si>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</si>
  <si>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</si>
  <si>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</si>
  <si>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</si>
  <si>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</si>
  <si>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</si>
  <si>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</si>
  <si>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</si>
  <si>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</si>
  <si>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</si>
  <si>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</si>
  <si>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</si>
  <si>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</si>
  <si>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</si>
  <si>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</si>
  <si>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</si>
  <si>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</si>
  <si>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</si>
  <si>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</si>
  <si>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</si>
  <si>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</si>
  <si>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</si>
  <si>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</si>
  <si>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</si>
  <si>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</si>
  <si>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</si>
  <si>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</si>
  <si>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</si>
  <si>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</si>
  <si>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</si>
  <si>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</si>
  <si>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</si>
  <si>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</si>
  <si>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VIERNES</t>
  </si>
  <si>
    <t>SABADO</t>
  </si>
  <si>
    <t>DOMINGO</t>
  </si>
  <si>
    <t>LUNES</t>
  </si>
  <si>
    <t>MARTES</t>
  </si>
  <si>
    <t>MIERCOLES</t>
  </si>
  <si>
    <t>JUEVES</t>
  </si>
  <si>
    <t>LINEA 7</t>
  </si>
  <si>
    <t>CASETA D</t>
  </si>
  <si>
    <t>CASETA C</t>
  </si>
  <si>
    <t>SEMANA 2</t>
  </si>
  <si>
    <t>SEMANA 3</t>
  </si>
  <si>
    <t>SEMANA 4</t>
  </si>
  <si>
    <t>SEMANA 5</t>
  </si>
  <si>
    <t>SEMANA 7</t>
  </si>
  <si>
    <t>SEMANA 8</t>
  </si>
  <si>
    <t>SEMANA 9</t>
  </si>
  <si>
    <t>SEMANA 10</t>
  </si>
  <si>
    <t>SEMANA 11</t>
  </si>
  <si>
    <t>SEMANA 12</t>
  </si>
  <si>
    <t>SEMANA 13</t>
  </si>
  <si>
    <t>LINEA 4</t>
  </si>
  <si>
    <t>SEMANA 14</t>
  </si>
  <si>
    <t>F543 - M544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</si>
  <si>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</si>
  <si>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</si>
  <si>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</si>
  <si>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</si>
  <si>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</si>
  <si>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</si>
  <si>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</si>
  <si>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</si>
  <si>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</si>
  <si>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4 REC</t>
  </si>
  <si>
    <t>10 REC</t>
  </si>
  <si>
    <t>16 REC</t>
  </si>
  <si>
    <t>CEPA 1 - CASETA A</t>
  </si>
  <si>
    <t>SEMANA 24</t>
  </si>
  <si>
    <t>SEMANA 25</t>
  </si>
  <si>
    <t>SEMANA 26</t>
  </si>
  <si>
    <t>REQUERIMIENTO DE CALCIO</t>
  </si>
  <si>
    <t>PESO HUEVO GRAMOS</t>
  </si>
  <si>
    <t>*</t>
  </si>
  <si>
    <t>Ver registro</t>
  </si>
  <si>
    <t>CALCIO EN HUEVO</t>
  </si>
  <si>
    <t>Cascara 11% del peso de huevo. CaCO3 94% de Cascara. 36% Ca en CaCO3</t>
  </si>
  <si>
    <t>NECESIDAD DE CALCIO EN DIETA</t>
  </si>
  <si>
    <t>Ca consumido se retiene un 50% para el huevo</t>
  </si>
  <si>
    <t>PORCENTAJE DE CALCIO EN EL ALIMENTO</t>
  </si>
  <si>
    <t>Ver bromatología</t>
  </si>
  <si>
    <t>CONSUMO/AVE/DIA GRAMOS</t>
  </si>
  <si>
    <t>CALCIO SUMINISTRADO EN LA DIETA</t>
  </si>
  <si>
    <t>Consumo por porcentaje de Ca</t>
  </si>
  <si>
    <t>PORCENTAJE DE CALCIO EN CARBONATO</t>
  </si>
  <si>
    <t>Ca en CaCO3 36%</t>
  </si>
  <si>
    <t>CALCIO FALTANTE PARA REQUERIMIENTO</t>
  </si>
  <si>
    <t>Necesidad menos suministro</t>
  </si>
  <si>
    <t>SUPLEMENTO CARBONATO DE CALCIO GRAMOS POR AVE DIA</t>
  </si>
  <si>
    <t>Ca faltantepor porcentaje de Ca en CaCO3</t>
  </si>
  <si>
    <t>Cuando es positivo debe suministrar calcio, si es negativo sobra</t>
  </si>
  <si>
    <t>Este es el numero que se multiplica por el saldo de cada corral.</t>
  </si>
  <si>
    <t>Saldo Hembras</t>
  </si>
  <si>
    <t>Saldo Machos</t>
  </si>
  <si>
    <t>Grs Calcio</t>
  </si>
  <si>
    <t>Total calcio Kgs</t>
  </si>
  <si>
    <t>CEPA 4    CASETA A</t>
  </si>
  <si>
    <t>SEMANA 27</t>
  </si>
  <si>
    <t>Corral</t>
  </si>
  <si>
    <t>Cantidad de calcio</t>
  </si>
  <si>
    <t>Programa de calcio modulo 3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</si>
  <si>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</si>
  <si>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</si>
  <si>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</si>
  <si>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</si>
  <si>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</si>
  <si>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</si>
  <si>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</si>
  <si>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</si>
  <si>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</si>
  <si>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</si>
  <si>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</si>
  <si>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</si>
  <si>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</si>
  <si>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</si>
  <si>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</si>
  <si>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</si>
  <si>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</si>
  <si>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</si>
  <si>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</si>
  <si>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</si>
  <si>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</si>
  <si>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</si>
  <si>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</si>
  <si>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</si>
  <si>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SEMANA 28</t>
  </si>
  <si>
    <t>SEMANA 29</t>
  </si>
  <si>
    <t>SEMANA 30</t>
  </si>
  <si>
    <t>SEMANA 31</t>
  </si>
  <si>
    <t>SEMANA 32</t>
  </si>
  <si>
    <t>SEMANA 33</t>
  </si>
  <si>
    <t>SEMANA 34</t>
  </si>
  <si>
    <t>POR FAVOR DESCONTAR A DIARIO EL CONSUMO POR MORTALIDAD DE LA CEPA 4 DE MANERA JUICIOSA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</si>
  <si>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</si>
  <si>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</si>
  <si>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</si>
  <si>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</si>
  <si>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</si>
  <si>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</si>
  <si>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</si>
  <si>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</si>
  <si>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</si>
  <si>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</si>
  <si>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</si>
  <si>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NO PERMITIR EL ROBO DE COMIDA AL MACHO POR PARTE DE LA HEMBRA</t>
  </si>
  <si>
    <t>SEMANA 46</t>
  </si>
  <si>
    <t>SEMANA 47</t>
  </si>
  <si>
    <t>F3 - F4 - MACHOS</t>
  </si>
  <si>
    <t>SEMANA 48</t>
  </si>
  <si>
    <t>SEMANA 49</t>
  </si>
  <si>
    <t>22 AL 28 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</si>
</sst>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#,##0.0"/>
    <numFmt numFmtId="166" formatCode="0.000"/>
  </numFmts>
  <fonts count="36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3">
    <xf numFmtId="0" fontId="0" fillId="0" borderId="0"/>
    <xf numFmtId="9" fontId="28" fillId="0" borderId="0" applyFont="0" applyFill="0" applyBorder="0" applyAlignment="0" applyProtection="0"/>
    <xf numFmtId="43" fontId="28" fillId="0" borderId="0" applyFont="0" applyFill="0" applyBorder="0" applyAlignment="0" applyProtection="0"/>
  </cellStyleXfs>
  <cellXfs count="55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5" borderId="6" xfId="0" applyNumberFormat="1" applyFont="1" applyFill="1" applyBorder="1" applyAlignment="1">
      <alignment horizontal="center" vertical="center"/>
    </xf>
    <xf numFmtId="1" fontId="11" fillId="5" borderId="7" xfId="0" applyNumberFormat="1" applyFont="1" applyFill="1" applyBorder="1" applyAlignment="1">
      <alignment horizontal="center" vertical="center"/>
    </xf>
    <xf numFmtId="1" fontId="11" fillId="5" borderId="9" xfId="0" applyNumberFormat="1" applyFont="1" applyFill="1" applyBorder="1" applyAlignment="1">
      <alignment horizontal="center" vertical="center"/>
    </xf>
    <xf numFmtId="1" fontId="14" fillId="6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5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41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1" fontId="11" fillId="5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46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0" borderId="41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4" borderId="9" xfId="0" applyNumberFormat="1" applyFont="1" applyFill="1" applyBorder="1" applyAlignment="1">
      <alignment horizontal="center" vertical="center"/>
    </xf>
    <xf numFmtId="1" fontId="14" fillId="5" borderId="9" xfId="0" applyNumberFormat="1" applyFont="1" applyFill="1" applyBorder="1" applyAlignment="1">
      <alignment horizontal="center" vertical="center"/>
    </xf>
    <xf numFmtId="2" fontId="14" fillId="6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5" borderId="16" xfId="0" applyNumberFormat="1" applyFont="1" applyFill="1" applyBorder="1" applyAlignment="1">
      <alignment horizontal="center" vertical="center"/>
    </xf>
    <xf numFmtId="0" fontId="6" fillId="2" borderId="40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9" fillId="4" borderId="41" xfId="0" applyFont="1" applyFill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4" fillId="5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10" fillId="0" borderId="4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64" fontId="11" fillId="2" borderId="8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1" fontId="11" fillId="5" borderId="8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64" fontId="11" fillId="0" borderId="47" xfId="0" applyNumberFormat="1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" fontId="11" fillId="5" borderId="10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164" fontId="11" fillId="0" borderId="15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2" borderId="43" xfId="0" applyFont="1" applyFill="1" applyBorder="1" applyAlignment="1">
      <alignment horizontal="center" vertical="center"/>
    </xf>
    <xf numFmtId="0" fontId="25" fillId="2" borderId="22" xfId="0" applyFont="1" applyFill="1" applyBorder="1" applyAlignment="1">
      <alignment horizontal="center" vertical="center"/>
    </xf>
    <xf numFmtId="0" fontId="10" fillId="2" borderId="42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8" borderId="40" xfId="0" applyFont="1" applyFill="1" applyBorder="1" applyAlignment="1">
      <alignment horizontal="center" vertical="center"/>
    </xf>
    <xf numFmtId="0" fontId="10" fillId="7" borderId="21" xfId="0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0" fontId="10" fillId="3" borderId="19" xfId="0" quotePrefix="1" applyFont="1" applyFill="1" applyBorder="1" applyAlignment="1">
      <alignment horizontal="center" vertical="center"/>
    </xf>
    <xf numFmtId="0" fontId="10" fillId="3" borderId="36" xfId="0" quotePrefix="1" applyFont="1" applyFill="1" applyBorder="1" applyAlignment="1">
      <alignment horizontal="center" vertical="center"/>
    </xf>
    <xf numFmtId="0" fontId="10" fillId="3" borderId="18" xfId="0" quotePrefix="1" applyFont="1" applyFill="1" applyBorder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164" fontId="20" fillId="0" borderId="23" xfId="0" applyNumberFormat="1" applyFont="1" applyFill="1" applyBorder="1" applyAlignment="1">
      <alignment horizontal="center" vertical="center"/>
    </xf>
    <xf numFmtId="164" fontId="20" fillId="0" borderId="31" xfId="0" applyNumberFormat="1" applyFont="1" applyFill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0" borderId="46" xfId="0" applyNumberFormat="1" applyFont="1" applyBorder="1" applyAlignment="1">
      <alignment horizontal="center" vertical="center"/>
    </xf>
    <xf numFmtId="164" fontId="20" fillId="0" borderId="33" xfId="0" applyNumberFormat="1" applyFont="1" applyFill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164" fontId="10" fillId="0" borderId="35" xfId="0" applyNumberFormat="1" applyFont="1" applyFill="1" applyBorder="1" applyAlignment="1">
      <alignment horizontal="center" vertical="center"/>
    </xf>
    <xf numFmtId="164" fontId="10" fillId="0" borderId="34" xfId="0" applyNumberFormat="1" applyFont="1" applyFill="1" applyBorder="1" applyAlignment="1">
      <alignment horizontal="center" vertical="center"/>
    </xf>
    <xf numFmtId="164" fontId="10" fillId="0" borderId="48" xfId="0" applyNumberFormat="1" applyFont="1" applyFill="1" applyBorder="1" applyAlignment="1">
      <alignment horizontal="center" vertical="center"/>
    </xf>
    <xf numFmtId="164" fontId="10" fillId="0" borderId="27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0" fillId="0" borderId="42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7" borderId="27" xfId="0" applyFont="1" applyFill="1" applyBorder="1" applyAlignment="1">
      <alignment vertical="center"/>
    </xf>
    <xf numFmtId="0" fontId="10" fillId="7" borderId="0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vertical="center" wrapText="1"/>
    </xf>
    <xf numFmtId="0" fontId="25" fillId="0" borderId="0" xfId="0" applyFont="1" applyFill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9" borderId="37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2" borderId="13" xfId="0" applyNumberFormat="1" applyFont="1" applyFill="1" applyBorder="1" applyAlignment="1">
      <alignment horizontal="center" vertical="center"/>
    </xf>
    <xf numFmtId="164" fontId="10" fillId="2" borderId="42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10" fillId="9" borderId="40" xfId="0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41" xfId="0" applyNumberFormat="1" applyFont="1" applyFill="1" applyBorder="1" applyAlignment="1">
      <alignment horizontal="center" vertical="center"/>
    </xf>
    <xf numFmtId="164" fontId="20" fillId="0" borderId="32" xfId="0" applyNumberFormat="1" applyFont="1" applyBorder="1" applyAlignment="1">
      <alignment horizontal="center" vertical="center"/>
    </xf>
    <xf numFmtId="164" fontId="20" fillId="0" borderId="32" xfId="0" applyNumberFormat="1" applyFont="1" applyFill="1" applyBorder="1" applyAlignment="1">
      <alignment horizontal="center" vertical="center"/>
    </xf>
    <xf numFmtId="164" fontId="20" fillId="0" borderId="43" xfId="0" applyNumberFormat="1" applyFont="1" applyFill="1" applyBorder="1" applyAlignment="1">
      <alignment horizontal="center" vertical="center"/>
    </xf>
    <xf numFmtId="164" fontId="10" fillId="0" borderId="45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38" xfId="0" applyNumberFormat="1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0" fillId="3" borderId="28" xfId="0" quotePrefix="1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10" fillId="0" borderId="51" xfId="0" applyNumberFormat="1" applyFont="1" applyFill="1" applyBorder="1" applyAlignment="1">
      <alignment horizontal="center" vertical="center"/>
    </xf>
    <xf numFmtId="164" fontId="10" fillId="2" borderId="52" xfId="0" applyNumberFormat="1" applyFont="1" applyFill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164" fontId="20" fillId="0" borderId="3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2" fillId="5" borderId="6" xfId="0" applyNumberFormat="1" applyFont="1" applyFill="1" applyBorder="1" applyAlignment="1">
      <alignment horizontal="center" vertical="center"/>
    </xf>
    <xf numFmtId="2" fontId="13" fillId="4" borderId="10" xfId="0" applyNumberFormat="1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6" borderId="10" xfId="0" applyFont="1" applyFill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7" xfId="0" applyFont="1" applyFill="1" applyBorder="1" applyAlignment="1">
      <alignment horizontal="center" vertical="center"/>
    </xf>
    <xf numFmtId="0" fontId="2" fillId="5" borderId="10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7" borderId="0" xfId="0" applyFont="1" applyFill="1" applyBorder="1" applyAlignment="1">
      <alignment vertical="center" wrapText="1"/>
    </xf>
    <xf numFmtId="0" fontId="10" fillId="8" borderId="17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164" fontId="20" fillId="0" borderId="53" xfId="0" applyNumberFormat="1" applyFont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55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0" fillId="0" borderId="4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2" borderId="51" xfId="0" applyNumberFormat="1" applyFont="1" applyFill="1" applyBorder="1" applyAlignment="1">
      <alignment horizontal="center" vertical="center"/>
    </xf>
    <xf numFmtId="164" fontId="10" fillId="2" borderId="5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10" fillId="0" borderId="5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9" fillId="0" borderId="28" xfId="0" applyFont="1" applyBorder="1" applyAlignment="1">
      <alignment horizontal="center" vertical="center"/>
    </xf>
    <xf numFmtId="2" fontId="29" fillId="3" borderId="19" xfId="0" applyNumberFormat="1" applyFont="1" applyFill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6" fontId="29" fillId="0" borderId="7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10" fontId="29" fillId="0" borderId="7" xfId="1" applyNumberFormat="1" applyFont="1" applyFill="1" applyBorder="1" applyAlignment="1">
      <alignment horizontal="center" vertical="center"/>
    </xf>
    <xf numFmtId="2" fontId="29" fillId="3" borderId="7" xfId="0" applyNumberFormat="1" applyFont="1" applyFill="1" applyBorder="1" applyAlignment="1">
      <alignment horizontal="center" vertical="center"/>
    </xf>
    <xf numFmtId="9" fontId="29" fillId="0" borderId="7" xfId="1" applyNumberFormat="1" applyFont="1" applyBorder="1" applyAlignment="1">
      <alignment horizontal="center" vertical="center"/>
    </xf>
    <xf numFmtId="166" fontId="29" fillId="0" borderId="32" xfId="0" applyNumberFormat="1" applyFont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166" fontId="29" fillId="5" borderId="17" xfId="0" applyNumberFormat="1" applyFont="1" applyFill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7" fillId="0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Fill="1" applyBorder="1" applyAlignment="1">
      <alignment horizontal="center" vertical="center"/>
    </xf>
    <xf numFmtId="1" fontId="30" fillId="2" borderId="0" xfId="0" applyNumberFormat="1" applyFont="1" applyFill="1" applyBorder="1" applyAlignment="1">
      <alignment horizontal="center" vertical="center"/>
    </xf>
    <xf numFmtId="1" fontId="30" fillId="0" borderId="0" xfId="0" applyNumberFormat="1" applyFont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horizontal="center" vertical="center"/>
    </xf>
    <xf numFmtId="0" fontId="31" fillId="0" borderId="0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 wrapText="1"/>
    </xf>
    <xf numFmtId="0" fontId="33" fillId="0" borderId="36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164" fontId="32" fillId="0" borderId="7" xfId="0" applyNumberFormat="1" applyFont="1" applyBorder="1" applyAlignment="1">
      <alignment horizontal="center" vertical="center"/>
    </xf>
    <xf numFmtId="164" fontId="32" fillId="0" borderId="9" xfId="0" applyNumberFormat="1" applyFont="1" applyBorder="1" applyAlignment="1">
      <alignment horizontal="center" vertical="center" wrapText="1"/>
    </xf>
    <xf numFmtId="0" fontId="32" fillId="0" borderId="32" xfId="0" applyFont="1" applyBorder="1" applyAlignment="1">
      <alignment horizontal="center" vertical="center"/>
    </xf>
    <xf numFmtId="164" fontId="32" fillId="0" borderId="53" xfId="0" applyNumberFormat="1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/>
    </xf>
    <xf numFmtId="164" fontId="32" fillId="0" borderId="14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64" fontId="20" fillId="0" borderId="14" xfId="0" applyNumberFormat="1" applyFont="1" applyFill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34" xfId="0" applyFont="1" applyBorder="1" applyAlignment="1">
      <alignment horizontal="center" vertical="center" wrapText="1"/>
    </xf>
    <xf numFmtId="0" fontId="34" fillId="0" borderId="54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28" xfId="0" applyFont="1" applyBorder="1" applyAlignment="1">
      <alignment horizontal="center" vertical="center"/>
    </xf>
    <xf numFmtId="164" fontId="34" fillId="0" borderId="36" xfId="0" applyNumberFormat="1" applyFont="1" applyBorder="1" applyAlignment="1">
      <alignment horizontal="center" vertical="center"/>
    </xf>
    <xf numFmtId="164" fontId="34" fillId="0" borderId="0" xfId="0" applyNumberFormat="1" applyFont="1" applyBorder="1" applyAlignment="1">
      <alignment horizontal="center" vertical="center"/>
    </xf>
    <xf numFmtId="0" fontId="34" fillId="0" borderId="6" xfId="0" applyFont="1" applyBorder="1" applyAlignment="1">
      <alignment horizontal="center" vertical="center"/>
    </xf>
    <xf numFmtId="164" fontId="34" fillId="0" borderId="9" xfId="0" applyNumberFormat="1" applyFont="1" applyBorder="1" applyAlignment="1">
      <alignment horizontal="center" vertical="center"/>
    </xf>
    <xf numFmtId="164" fontId="34" fillId="0" borderId="14" xfId="0" applyNumberFormat="1" applyFont="1" applyBorder="1" applyAlignment="1">
      <alignment horizontal="center" vertical="center"/>
    </xf>
    <xf numFmtId="0" fontId="25" fillId="0" borderId="60" xfId="0" applyFont="1" applyBorder="1" applyAlignment="1">
      <alignment horizontal="center" vertical="center"/>
    </xf>
    <xf numFmtId="0" fontId="20" fillId="0" borderId="60" xfId="0" applyFont="1" applyBorder="1" applyAlignment="1">
      <alignment horizontal="center" vertical="center"/>
    </xf>
    <xf numFmtId="0" fontId="27" fillId="0" borderId="60" xfId="0" applyFont="1" applyBorder="1" applyAlignment="1">
      <alignment horizontal="center" vertical="center"/>
    </xf>
    <xf numFmtId="0" fontId="20" fillId="7" borderId="60" xfId="0" applyFont="1" applyFill="1" applyBorder="1" applyAlignment="1">
      <alignment vertical="center" wrapText="1"/>
    </xf>
    <xf numFmtId="0" fontId="16" fillId="7" borderId="60" xfId="0" applyFont="1" applyFill="1" applyBorder="1" applyAlignment="1">
      <alignment vertical="center" wrapText="1"/>
    </xf>
    <xf numFmtId="0" fontId="10" fillId="7" borderId="61" xfId="0" applyFont="1" applyFill="1" applyBorder="1" applyAlignment="1">
      <alignment horizontal="center" vertical="center"/>
    </xf>
    <xf numFmtId="0" fontId="10" fillId="7" borderId="62" xfId="0" applyFont="1" applyFill="1" applyBorder="1" applyAlignment="1">
      <alignment horizontal="center" vertical="center"/>
    </xf>
    <xf numFmtId="0" fontId="25" fillId="0" borderId="62" xfId="0" applyFont="1" applyBorder="1" applyAlignment="1">
      <alignment horizontal="center" vertical="center"/>
    </xf>
    <xf numFmtId="0" fontId="25" fillId="0" borderId="57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2" fillId="4" borderId="7" xfId="0" applyNumberFormat="1" applyFont="1" applyFill="1" applyBorder="1" applyAlignment="1">
      <alignment horizontal="center" vertical="center"/>
    </xf>
    <xf numFmtId="164" fontId="2" fillId="4" borderId="6" xfId="0" applyNumberFormat="1" applyFont="1" applyFill="1" applyBorder="1" applyAlignment="1">
      <alignment horizontal="center" vertical="center"/>
    </xf>
    <xf numFmtId="164" fontId="2" fillId="4" borderId="8" xfId="0" applyNumberFormat="1" applyFont="1" applyFill="1" applyBorder="1" applyAlignment="1">
      <alignment horizontal="center" vertical="center"/>
    </xf>
    <xf numFmtId="164" fontId="2" fillId="4" borderId="9" xfId="0" applyNumberFormat="1" applyFont="1" applyFill="1" applyBorder="1" applyAlignment="1">
      <alignment horizontal="center" vertical="center"/>
    </xf>
    <xf numFmtId="164" fontId="2" fillId="4" borderId="16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43" fontId="1" fillId="2" borderId="0" xfId="2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4" borderId="63" xfId="0" applyFont="1" applyFill="1" applyBorder="1" applyAlignment="1">
      <alignment horizontal="center" vertical="center"/>
    </xf>
    <xf numFmtId="0" fontId="2" fillId="5" borderId="63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0" fontId="11" fillId="0" borderId="63" xfId="0" applyFont="1" applyBorder="1" applyAlignment="1">
      <alignment horizontal="center" vertical="center"/>
    </xf>
    <xf numFmtId="164" fontId="11" fillId="0" borderId="64" xfId="0" applyNumberFormat="1" applyFont="1" applyBorder="1" applyAlignment="1">
      <alignment horizontal="center" vertical="center"/>
    </xf>
    <xf numFmtId="165" fontId="12" fillId="0" borderId="31" xfId="0" applyNumberFormat="1" applyFont="1" applyBorder="1" applyAlignment="1">
      <alignment horizontal="center" vertical="center"/>
    </xf>
    <xf numFmtId="165" fontId="12" fillId="0" borderId="23" xfId="0" applyNumberFormat="1" applyFont="1" applyBorder="1" applyAlignment="1">
      <alignment horizontal="center" vertical="center"/>
    </xf>
    <xf numFmtId="165" fontId="12" fillId="0" borderId="33" xfId="0" applyNumberFormat="1" applyFont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165" fontId="12" fillId="0" borderId="53" xfId="0" applyNumberFormat="1" applyFont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2" fillId="5" borderId="9" xfId="0" applyNumberFormat="1" applyFont="1" applyFill="1" applyBorder="1" applyAlignment="1">
      <alignment horizontal="center" vertical="center"/>
    </xf>
    <xf numFmtId="0" fontId="20" fillId="7" borderId="6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11" borderId="25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1" borderId="3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10" fillId="7" borderId="25" xfId="0" applyFont="1" applyFill="1" applyBorder="1" applyAlignment="1">
      <alignment horizontal="center" vertical="center"/>
    </xf>
    <xf numFmtId="0" fontId="10" fillId="7" borderId="2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0" fillId="7" borderId="27" xfId="0" applyFont="1" applyFill="1" applyBorder="1" applyAlignment="1">
      <alignment horizontal="center" vertical="center"/>
    </xf>
    <xf numFmtId="0" fontId="35" fillId="0" borderId="20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35" fillId="0" borderId="0" xfId="0" applyFont="1" applyBorder="1" applyAlignment="1">
      <alignment horizontal="center" vertical="center" wrapText="1"/>
    </xf>
    <xf numFmtId="0" fontId="35" fillId="0" borderId="60" xfId="0" applyFont="1" applyBorder="1" applyAlignment="1">
      <alignment horizontal="center" vertical="center" wrapText="1"/>
    </xf>
    <xf numFmtId="0" fontId="11" fillId="7" borderId="65" xfId="0" applyFont="1" applyFill="1" applyBorder="1" applyAlignment="1">
      <alignment horizontal="center" vertical="center" wrapText="1"/>
    </xf>
    <xf numFmtId="0" fontId="11" fillId="7" borderId="0" xfId="0" applyFont="1" applyFill="1" applyBorder="1" applyAlignment="1">
      <alignment horizontal="center" vertical="center" wrapText="1"/>
    </xf>
    <xf numFmtId="0" fontId="11" fillId="7" borderId="60" xfId="0" applyFont="1" applyFill="1" applyBorder="1" applyAlignment="1">
      <alignment horizontal="center" vertical="center" wrapText="1"/>
    </xf>
    <xf numFmtId="0" fontId="25" fillId="2" borderId="39" xfId="0" applyFont="1" applyFill="1" applyBorder="1" applyAlignment="1">
      <alignment horizontal="center" vertical="center"/>
    </xf>
    <xf numFmtId="0" fontId="25" fillId="2" borderId="42" xfId="0" applyFont="1" applyFill="1" applyBorder="1" applyAlignment="1">
      <alignment horizontal="center" vertical="center"/>
    </xf>
    <xf numFmtId="0" fontId="25" fillId="2" borderId="50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34" fillId="0" borderId="34" xfId="0" applyFont="1" applyBorder="1" applyAlignment="1">
      <alignment horizontal="center" vertical="center"/>
    </xf>
    <xf numFmtId="0" fontId="34" fillId="0" borderId="38" xfId="0" applyFont="1" applyBorder="1" applyAlignment="1">
      <alignment horizontal="center" vertical="center"/>
    </xf>
    <xf numFmtId="0" fontId="34" fillId="0" borderId="54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59" xfId="0" applyFont="1" applyBorder="1" applyAlignment="1">
      <alignment horizontal="center" vertical="center"/>
    </xf>
    <xf numFmtId="0" fontId="33" fillId="0" borderId="51" xfId="0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 wrapText="1"/>
    </xf>
    <xf numFmtId="0" fontId="33" fillId="0" borderId="5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 wrapText="1"/>
    </xf>
    <xf numFmtId="0" fontId="33" fillId="0" borderId="29" xfId="0" applyFont="1" applyBorder="1" applyAlignment="1">
      <alignment horizontal="center" vertical="center"/>
    </xf>
    <xf numFmtId="0" fontId="18" fillId="0" borderId="58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9"/>
  <sheetViews>
    <sheetView zoomScale="30" zoomScaleNormal="30" workbookViewId="0">
      <selection activeCell="B27" sqref="B27:Q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3</v>
      </c>
      <c r="F11" s="1"/>
      <c r="G11" s="1"/>
      <c r="H11" s="1"/>
      <c r="I11" s="1"/>
      <c r="J11" s="1"/>
      <c r="K11" s="489" t="s">
        <v>5</v>
      </c>
      <c r="L11" s="489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98" t="s">
        <v>8</v>
      </c>
      <c r="C15" s="499"/>
      <c r="D15" s="499"/>
      <c r="E15" s="499"/>
      <c r="F15" s="499"/>
      <c r="G15" s="499"/>
      <c r="H15" s="499"/>
      <c r="I15" s="499"/>
      <c r="J15" s="499"/>
      <c r="K15" s="500"/>
      <c r="L15" s="492" t="s">
        <v>50</v>
      </c>
      <c r="M15" s="493"/>
      <c r="N15" s="493"/>
      <c r="O15" s="493"/>
      <c r="P15" s="493"/>
      <c r="Q15" s="493"/>
      <c r="R15" s="493"/>
      <c r="S15" s="493"/>
      <c r="T15" s="493"/>
      <c r="U15" s="494"/>
      <c r="V15" s="12"/>
    </row>
    <row r="16" spans="1:30" ht="39.950000000000003" customHeight="1" x14ac:dyDescent="0.25">
      <c r="A16" s="87" t="s">
        <v>9</v>
      </c>
      <c r="B16" s="129"/>
      <c r="C16" s="130"/>
      <c r="D16" s="131"/>
      <c r="E16" s="130"/>
      <c r="F16" s="130"/>
      <c r="G16" s="130"/>
      <c r="H16" s="131"/>
      <c r="I16" s="130"/>
      <c r="J16" s="130"/>
      <c r="K16" s="132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118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8.82</v>
      </c>
      <c r="C18" s="22">
        <v>8.8059999999999992</v>
      </c>
      <c r="D18" s="22">
        <v>8.7919999999999998</v>
      </c>
      <c r="E18" s="22">
        <v>8.8059999999999992</v>
      </c>
      <c r="F18" s="22">
        <v>8.8059999999999992</v>
      </c>
      <c r="G18" s="22">
        <v>8.8059999999999992</v>
      </c>
      <c r="H18" s="22">
        <v>8.8059999999999992</v>
      </c>
      <c r="I18" s="22">
        <v>8.8059999999999992</v>
      </c>
      <c r="J18" s="22">
        <v>8.8059999999999992</v>
      </c>
      <c r="K18" s="119">
        <v>8.8059999999999992</v>
      </c>
      <c r="L18" s="21">
        <v>8.8059999999999992</v>
      </c>
      <c r="M18" s="22">
        <v>8.8059999999999992</v>
      </c>
      <c r="N18" s="22">
        <v>8.8059999999999992</v>
      </c>
      <c r="O18" s="22">
        <v>8.8059999999999992</v>
      </c>
      <c r="P18" s="22">
        <v>8.7919999999999998</v>
      </c>
      <c r="Q18" s="22">
        <v>8.7919999999999998</v>
      </c>
      <c r="R18" s="22">
        <v>8.7919999999999998</v>
      </c>
      <c r="S18" s="22">
        <v>8.7919999999999998</v>
      </c>
      <c r="T18" s="22">
        <v>8.7919999999999998</v>
      </c>
      <c r="U18" s="23">
        <v>8.7919999999999998</v>
      </c>
      <c r="V18" s="24">
        <f t="shared" ref="V18:V24" si="0">SUM(L18:U18)</f>
        <v>87.975999999999999</v>
      </c>
      <c r="X18" s="2">
        <v>14</v>
      </c>
      <c r="Y18" s="18"/>
    </row>
    <row r="19" spans="1:30" ht="39.950000000000003" customHeight="1" x14ac:dyDescent="0.25">
      <c r="A19" s="90" t="s">
        <v>13</v>
      </c>
      <c r="B19" s="21">
        <v>10.395</v>
      </c>
      <c r="C19" s="22">
        <v>10.378500000000001</v>
      </c>
      <c r="D19" s="22">
        <v>10.362</v>
      </c>
      <c r="E19" s="22">
        <v>10.378500000000001</v>
      </c>
      <c r="F19" s="22">
        <v>10.378500000000001</v>
      </c>
      <c r="G19" s="22">
        <v>10.378500000000001</v>
      </c>
      <c r="H19" s="22">
        <v>10.378500000000001</v>
      </c>
      <c r="I19" s="22">
        <v>10.378500000000001</v>
      </c>
      <c r="J19" s="22">
        <v>10.378500000000001</v>
      </c>
      <c r="K19" s="119">
        <v>10.378500000000001</v>
      </c>
      <c r="L19" s="21">
        <v>10.378500000000001</v>
      </c>
      <c r="M19" s="22">
        <v>10.378500000000001</v>
      </c>
      <c r="N19" s="22">
        <v>10.378500000000001</v>
      </c>
      <c r="O19" s="22">
        <v>10.378500000000001</v>
      </c>
      <c r="P19" s="22">
        <v>10.362</v>
      </c>
      <c r="Q19" s="22">
        <v>10.362</v>
      </c>
      <c r="R19" s="22">
        <v>10.362</v>
      </c>
      <c r="S19" s="22">
        <v>10.362</v>
      </c>
      <c r="T19" s="22">
        <v>10.362</v>
      </c>
      <c r="U19" s="23">
        <v>10.362</v>
      </c>
      <c r="V19" s="24">
        <f t="shared" si="0"/>
        <v>103.68599999999999</v>
      </c>
      <c r="X19" s="2">
        <v>16.5</v>
      </c>
      <c r="Y19" s="18"/>
    </row>
    <row r="20" spans="1:30" ht="39.75" customHeight="1" x14ac:dyDescent="0.25">
      <c r="A20" s="89" t="s">
        <v>14</v>
      </c>
      <c r="B20" s="75">
        <v>12.914999999999999</v>
      </c>
      <c r="C20" s="22">
        <v>12.894500000000001</v>
      </c>
      <c r="D20" s="22">
        <v>12.874000000000001</v>
      </c>
      <c r="E20" s="22">
        <v>12.894500000000001</v>
      </c>
      <c r="F20" s="22">
        <v>12.894500000000001</v>
      </c>
      <c r="G20" s="22">
        <v>12.894500000000001</v>
      </c>
      <c r="H20" s="22">
        <v>12.894500000000001</v>
      </c>
      <c r="I20" s="22">
        <v>12.894500000000001</v>
      </c>
      <c r="J20" s="22">
        <v>12.894500000000001</v>
      </c>
      <c r="K20" s="119">
        <v>12.894500000000001</v>
      </c>
      <c r="L20" s="21">
        <v>12.894500000000001</v>
      </c>
      <c r="M20" s="22">
        <v>12.894500000000001</v>
      </c>
      <c r="N20" s="22">
        <v>12.894500000000001</v>
      </c>
      <c r="O20" s="22">
        <v>12.894500000000001</v>
      </c>
      <c r="P20" s="22">
        <v>12.874000000000001</v>
      </c>
      <c r="Q20" s="22">
        <v>12.874000000000001</v>
      </c>
      <c r="R20" s="22">
        <v>12.874000000000001</v>
      </c>
      <c r="S20" s="22">
        <v>12.874000000000001</v>
      </c>
      <c r="T20" s="22">
        <v>12.874000000000001</v>
      </c>
      <c r="U20" s="23">
        <v>12.874000000000001</v>
      </c>
      <c r="V20" s="24">
        <f t="shared" si="0"/>
        <v>128.82199999999997</v>
      </c>
      <c r="X20" s="2">
        <v>20.5</v>
      </c>
      <c r="Y20" s="18"/>
    </row>
    <row r="21" spans="1:30" ht="39.950000000000003" customHeight="1" x14ac:dyDescent="0.25">
      <c r="A21" s="90" t="s">
        <v>15</v>
      </c>
      <c r="B21" s="21">
        <f>B27*$X$21/1000</f>
        <v>14.734500000000001</v>
      </c>
      <c r="C21" s="22">
        <f t="shared" ref="C21:U21" si="1">C27*$X$21/1000</f>
        <v>14.6875</v>
      </c>
      <c r="D21" s="22">
        <f t="shared" si="1"/>
        <v>14.664</v>
      </c>
      <c r="E21" s="22">
        <f t="shared" si="1"/>
        <v>14.734500000000001</v>
      </c>
      <c r="F21" s="22">
        <f t="shared" si="1"/>
        <v>14.711</v>
      </c>
      <c r="G21" s="22">
        <f t="shared" si="1"/>
        <v>14.6875</v>
      </c>
      <c r="H21" s="22">
        <f t="shared" si="1"/>
        <v>14.6875</v>
      </c>
      <c r="I21" s="22">
        <f t="shared" si="1"/>
        <v>14.664</v>
      </c>
      <c r="J21" s="22">
        <f t="shared" si="1"/>
        <v>14.57</v>
      </c>
      <c r="K21" s="119">
        <f t="shared" si="1"/>
        <v>14.734500000000001</v>
      </c>
      <c r="L21" s="21">
        <f t="shared" si="1"/>
        <v>14.640499999999999</v>
      </c>
      <c r="M21" s="22">
        <f t="shared" si="1"/>
        <v>14.757999999999999</v>
      </c>
      <c r="N21" s="22">
        <f t="shared" si="1"/>
        <v>14.757999999999999</v>
      </c>
      <c r="O21" s="22">
        <f t="shared" si="1"/>
        <v>14.6875</v>
      </c>
      <c r="P21" s="22">
        <f t="shared" si="1"/>
        <v>14.617000000000001</v>
      </c>
      <c r="Q21" s="22">
        <f t="shared" si="1"/>
        <v>14.617000000000001</v>
      </c>
      <c r="R21" s="22">
        <f t="shared" si="1"/>
        <v>14.711</v>
      </c>
      <c r="S21" s="22">
        <f t="shared" si="1"/>
        <v>14.664</v>
      </c>
      <c r="T21" s="22">
        <f t="shared" si="1"/>
        <v>14.6875</v>
      </c>
      <c r="U21" s="23">
        <f t="shared" si="1"/>
        <v>14.711</v>
      </c>
      <c r="V21" s="24">
        <f t="shared" si="0"/>
        <v>146.85150000000002</v>
      </c>
      <c r="X21" s="2">
        <v>23.5</v>
      </c>
      <c r="Y21" s="18"/>
    </row>
    <row r="22" spans="1:30" ht="39.950000000000003" customHeight="1" x14ac:dyDescent="0.25">
      <c r="A22" s="89" t="s">
        <v>16</v>
      </c>
      <c r="B22" s="21">
        <f>B27*$X$22/1000</f>
        <v>16.615500000000001</v>
      </c>
      <c r="C22" s="22">
        <f t="shared" ref="C22:U22" si="2">C27*$X$22/1000</f>
        <v>16.5625</v>
      </c>
      <c r="D22" s="22">
        <f t="shared" si="2"/>
        <v>16.536000000000001</v>
      </c>
      <c r="E22" s="22">
        <f t="shared" si="2"/>
        <v>16.615500000000001</v>
      </c>
      <c r="F22" s="22">
        <f t="shared" si="2"/>
        <v>16.588999999999999</v>
      </c>
      <c r="G22" s="22">
        <f t="shared" si="2"/>
        <v>16.5625</v>
      </c>
      <c r="H22" s="22">
        <f t="shared" si="2"/>
        <v>16.5625</v>
      </c>
      <c r="I22" s="22">
        <f t="shared" si="2"/>
        <v>16.536000000000001</v>
      </c>
      <c r="J22" s="22">
        <f t="shared" si="2"/>
        <v>16.43</v>
      </c>
      <c r="K22" s="119">
        <f t="shared" si="2"/>
        <v>16.615500000000001</v>
      </c>
      <c r="L22" s="21">
        <f t="shared" si="2"/>
        <v>16.509499999999999</v>
      </c>
      <c r="M22" s="22">
        <f t="shared" si="2"/>
        <v>16.641999999999999</v>
      </c>
      <c r="N22" s="22">
        <f t="shared" si="2"/>
        <v>16.641999999999999</v>
      </c>
      <c r="O22" s="22">
        <f t="shared" si="2"/>
        <v>16.5625</v>
      </c>
      <c r="P22" s="22">
        <f t="shared" si="2"/>
        <v>16.483000000000001</v>
      </c>
      <c r="Q22" s="22">
        <f t="shared" si="2"/>
        <v>16.483000000000001</v>
      </c>
      <c r="R22" s="22">
        <f t="shared" si="2"/>
        <v>16.588999999999999</v>
      </c>
      <c r="S22" s="22">
        <f t="shared" si="2"/>
        <v>16.536000000000001</v>
      </c>
      <c r="T22" s="22">
        <f t="shared" si="2"/>
        <v>16.5625</v>
      </c>
      <c r="U22" s="23">
        <f t="shared" si="2"/>
        <v>16.588999999999999</v>
      </c>
      <c r="V22" s="24">
        <f t="shared" si="0"/>
        <v>165.5985</v>
      </c>
      <c r="X22" s="2">
        <v>26.5</v>
      </c>
      <c r="Y22" s="18"/>
    </row>
    <row r="23" spans="1:30" ht="39.950000000000003" customHeight="1" x14ac:dyDescent="0.25">
      <c r="A23" s="90" t="s">
        <v>17</v>
      </c>
      <c r="B23" s="21">
        <f>B27*$X$23/1000</f>
        <v>18.496500000000001</v>
      </c>
      <c r="C23" s="22">
        <f t="shared" ref="C23:U23" si="3">C27*$X$23/1000</f>
        <v>18.4375</v>
      </c>
      <c r="D23" s="22">
        <f t="shared" si="3"/>
        <v>18.408000000000001</v>
      </c>
      <c r="E23" s="22">
        <f t="shared" si="3"/>
        <v>18.496500000000001</v>
      </c>
      <c r="F23" s="22">
        <f t="shared" si="3"/>
        <v>18.466999999999999</v>
      </c>
      <c r="G23" s="22">
        <f t="shared" si="3"/>
        <v>18.4375</v>
      </c>
      <c r="H23" s="22">
        <f t="shared" si="3"/>
        <v>18.4375</v>
      </c>
      <c r="I23" s="22">
        <f t="shared" si="3"/>
        <v>18.408000000000001</v>
      </c>
      <c r="J23" s="22">
        <f t="shared" si="3"/>
        <v>18.29</v>
      </c>
      <c r="K23" s="119">
        <f t="shared" si="3"/>
        <v>18.496500000000001</v>
      </c>
      <c r="L23" s="21">
        <f t="shared" si="3"/>
        <v>18.378499999999999</v>
      </c>
      <c r="M23" s="22">
        <f t="shared" si="3"/>
        <v>18.526</v>
      </c>
      <c r="N23" s="22">
        <f t="shared" si="3"/>
        <v>18.526</v>
      </c>
      <c r="O23" s="22">
        <f t="shared" si="3"/>
        <v>18.4375</v>
      </c>
      <c r="P23" s="22">
        <f t="shared" si="3"/>
        <v>18.349</v>
      </c>
      <c r="Q23" s="22">
        <f t="shared" si="3"/>
        <v>18.349</v>
      </c>
      <c r="R23" s="22">
        <f t="shared" si="3"/>
        <v>18.466999999999999</v>
      </c>
      <c r="S23" s="22">
        <f t="shared" si="3"/>
        <v>18.408000000000001</v>
      </c>
      <c r="T23" s="22">
        <f t="shared" si="3"/>
        <v>18.4375</v>
      </c>
      <c r="U23" s="23">
        <f t="shared" si="3"/>
        <v>18.466999999999999</v>
      </c>
      <c r="V23" s="24">
        <f t="shared" si="0"/>
        <v>184.34550000000002</v>
      </c>
      <c r="X23" s="2">
        <v>29.5</v>
      </c>
      <c r="Y23" s="18"/>
    </row>
    <row r="24" spans="1:30" ht="39.950000000000003" customHeight="1" x14ac:dyDescent="0.25">
      <c r="A24" s="89" t="s">
        <v>18</v>
      </c>
      <c r="B24" s="21">
        <f>B27*$X$24/1000</f>
        <v>20.064</v>
      </c>
      <c r="C24" s="22">
        <f t="shared" ref="C24:U24" si="4">C27*$X$24/1000</f>
        <v>20</v>
      </c>
      <c r="D24" s="22">
        <f t="shared" si="4"/>
        <v>19.968</v>
      </c>
      <c r="E24" s="22">
        <f t="shared" si="4"/>
        <v>20.064</v>
      </c>
      <c r="F24" s="22">
        <f t="shared" si="4"/>
        <v>20.032</v>
      </c>
      <c r="G24" s="22">
        <f t="shared" si="4"/>
        <v>20</v>
      </c>
      <c r="H24" s="22">
        <f t="shared" si="4"/>
        <v>20</v>
      </c>
      <c r="I24" s="22">
        <f t="shared" si="4"/>
        <v>19.968</v>
      </c>
      <c r="J24" s="22">
        <f t="shared" si="4"/>
        <v>19.84</v>
      </c>
      <c r="K24" s="119">
        <f t="shared" si="4"/>
        <v>20.064</v>
      </c>
      <c r="L24" s="21">
        <f t="shared" si="4"/>
        <v>19.936</v>
      </c>
      <c r="M24" s="22">
        <f t="shared" si="4"/>
        <v>20.096</v>
      </c>
      <c r="N24" s="22">
        <f t="shared" si="4"/>
        <v>20.096</v>
      </c>
      <c r="O24" s="22">
        <f t="shared" si="4"/>
        <v>20</v>
      </c>
      <c r="P24" s="22">
        <f t="shared" si="4"/>
        <v>19.904</v>
      </c>
      <c r="Q24" s="22">
        <f t="shared" si="4"/>
        <v>19.904</v>
      </c>
      <c r="R24" s="22">
        <f t="shared" si="4"/>
        <v>20.032</v>
      </c>
      <c r="S24" s="22">
        <f t="shared" si="4"/>
        <v>19.968</v>
      </c>
      <c r="T24" s="22">
        <f t="shared" si="4"/>
        <v>20</v>
      </c>
      <c r="U24" s="23">
        <f t="shared" si="4"/>
        <v>20.032</v>
      </c>
      <c r="V24" s="24">
        <f t="shared" si="0"/>
        <v>199.96799999999999</v>
      </c>
      <c r="X24" s="2">
        <v>32</v>
      </c>
    </row>
    <row r="25" spans="1:30" ht="41.45" customHeight="1" x14ac:dyDescent="0.25">
      <c r="A25" s="90" t="s">
        <v>10</v>
      </c>
      <c r="B25" s="25">
        <f t="shared" ref="B25:C25" si="5">SUM(B18:B24)</f>
        <v>102.04049999999998</v>
      </c>
      <c r="C25" s="26">
        <f t="shared" si="5"/>
        <v>101.76650000000001</v>
      </c>
      <c r="D25" s="26">
        <f>SUM(D18:D24)</f>
        <v>101.604</v>
      </c>
      <c r="E25" s="26">
        <f t="shared" ref="E25:G25" si="6">SUM(E18:E24)</f>
        <v>101.98949999999999</v>
      </c>
      <c r="F25" s="26">
        <f t="shared" si="6"/>
        <v>101.878</v>
      </c>
      <c r="G25" s="26">
        <f t="shared" si="6"/>
        <v>101.76650000000001</v>
      </c>
      <c r="H25" s="26">
        <f>SUM(H18:H24)</f>
        <v>101.76650000000001</v>
      </c>
      <c r="I25" s="26">
        <f t="shared" ref="I25:K25" si="7">SUM(I18:I24)</f>
        <v>101.65500000000002</v>
      </c>
      <c r="J25" s="26">
        <f t="shared" si="7"/>
        <v>101.209</v>
      </c>
      <c r="K25" s="120">
        <f t="shared" si="7"/>
        <v>101.98949999999999</v>
      </c>
      <c r="L25" s="25">
        <f>SUM(L18:L24)</f>
        <v>101.54349999999999</v>
      </c>
      <c r="M25" s="26">
        <f t="shared" ref="M25:O25" si="8">SUM(M18:M24)</f>
        <v>102.101</v>
      </c>
      <c r="N25" s="26">
        <f t="shared" si="8"/>
        <v>102.101</v>
      </c>
      <c r="O25" s="26">
        <f t="shared" si="8"/>
        <v>101.76650000000001</v>
      </c>
      <c r="P25" s="26">
        <f>SUM(P18:P24)</f>
        <v>101.381</v>
      </c>
      <c r="Q25" s="26">
        <f t="shared" ref="Q25:U25" si="9">SUM(Q18:Q24)</f>
        <v>101.381</v>
      </c>
      <c r="R25" s="26">
        <f>SUM(R18:R24)</f>
        <v>101.82699999999998</v>
      </c>
      <c r="S25" s="26">
        <f t="shared" ref="S25" si="10">SUM(S18:S24)</f>
        <v>101.604</v>
      </c>
      <c r="T25" s="26">
        <f t="shared" si="9"/>
        <v>101.71549999999999</v>
      </c>
      <c r="U25" s="27">
        <f t="shared" si="9"/>
        <v>101.82699999999998</v>
      </c>
      <c r="V25" s="24">
        <f>SUM(B25:U25)</f>
        <v>2034.9125000000006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121"/>
      <c r="L26" s="28"/>
      <c r="M26" s="29"/>
      <c r="N26" s="29"/>
      <c r="O26" s="29"/>
      <c r="P26" s="29"/>
      <c r="Q26" s="29"/>
      <c r="R26" s="29"/>
      <c r="S26" s="29"/>
      <c r="T26" s="29"/>
      <c r="U26" s="30"/>
      <c r="V26" s="31">
        <f>+((V25/V27)/7)*1000</f>
        <v>23.258003497422656</v>
      </c>
    </row>
    <row r="27" spans="1:30" s="2" customFormat="1" ht="33" customHeight="1" x14ac:dyDescent="0.25">
      <c r="A27" s="92" t="s">
        <v>20</v>
      </c>
      <c r="B27" s="32">
        <v>627</v>
      </c>
      <c r="C27" s="33">
        <v>625</v>
      </c>
      <c r="D27" s="33">
        <v>624</v>
      </c>
      <c r="E27" s="33">
        <v>627</v>
      </c>
      <c r="F27" s="33">
        <v>626</v>
      </c>
      <c r="G27" s="33">
        <v>625</v>
      </c>
      <c r="H27" s="33">
        <v>625</v>
      </c>
      <c r="I27" s="33">
        <v>624</v>
      </c>
      <c r="J27" s="33">
        <v>620</v>
      </c>
      <c r="K27" s="122">
        <v>627</v>
      </c>
      <c r="L27" s="32">
        <v>623</v>
      </c>
      <c r="M27" s="33">
        <v>628</v>
      </c>
      <c r="N27" s="33">
        <v>628</v>
      </c>
      <c r="O27" s="33">
        <v>625</v>
      </c>
      <c r="P27" s="33">
        <v>622</v>
      </c>
      <c r="Q27" s="33">
        <v>622</v>
      </c>
      <c r="R27" s="33">
        <v>626</v>
      </c>
      <c r="S27" s="33">
        <v>624</v>
      </c>
      <c r="T27" s="33">
        <v>625</v>
      </c>
      <c r="U27" s="34">
        <v>626</v>
      </c>
      <c r="V27" s="35">
        <f>SUM(B27:U27)</f>
        <v>12499</v>
      </c>
      <c r="W27" s="2">
        <f>((V25*1000)/V27)/7</f>
        <v>23.25800349742266</v>
      </c>
    </row>
    <row r="28" spans="1:30" s="2" customFormat="1" ht="33" customHeight="1" x14ac:dyDescent="0.25">
      <c r="A28" s="93" t="s">
        <v>21</v>
      </c>
      <c r="B28" s="36">
        <f t="shared" ref="B28:C28" si="11">(B27*B26)/1000</f>
        <v>0</v>
      </c>
      <c r="C28" s="37">
        <f t="shared" si="11"/>
        <v>0</v>
      </c>
      <c r="D28" s="37">
        <f>(D27*D26)/1000</f>
        <v>0</v>
      </c>
      <c r="E28" s="37">
        <f>(E27*E26)/1000</f>
        <v>0</v>
      </c>
      <c r="F28" s="37">
        <f t="shared" ref="F28:G28" si="12">(F27*F26)/1000</f>
        <v>0</v>
      </c>
      <c r="G28" s="37">
        <f t="shared" si="12"/>
        <v>0</v>
      </c>
      <c r="H28" s="37">
        <f>(H27*H26)/1000</f>
        <v>0</v>
      </c>
      <c r="I28" s="37">
        <f>(I27*I26)/1000</f>
        <v>0</v>
      </c>
      <c r="J28" s="37">
        <f t="shared" ref="J28:K28" si="13">(J27*J26)/1000</f>
        <v>0</v>
      </c>
      <c r="K28" s="123">
        <f t="shared" si="13"/>
        <v>0</v>
      </c>
      <c r="L28" s="36">
        <f>(L27*L26)/1000</f>
        <v>0</v>
      </c>
      <c r="M28" s="37">
        <f>(M27*M26)/1000</f>
        <v>0</v>
      </c>
      <c r="N28" s="37">
        <f t="shared" ref="N28:U28" si="14">(N27*N26)/1000</f>
        <v>0</v>
      </c>
      <c r="O28" s="37">
        <f t="shared" si="14"/>
        <v>0</v>
      </c>
      <c r="P28" s="37">
        <f t="shared" si="14"/>
        <v>0</v>
      </c>
      <c r="Q28" s="37">
        <f t="shared" si="14"/>
        <v>0</v>
      </c>
      <c r="R28" s="37">
        <f t="shared" ref="R28:S28" si="15">(R27*R26)/1000</f>
        <v>0</v>
      </c>
      <c r="S28" s="37">
        <f t="shared" si="15"/>
        <v>0</v>
      </c>
      <c r="T28" s="37">
        <f t="shared" si="14"/>
        <v>0</v>
      </c>
      <c r="U28" s="38">
        <f t="shared" si="14"/>
        <v>0</v>
      </c>
      <c r="V28" s="39"/>
    </row>
    <row r="29" spans="1:30" ht="33.75" customHeight="1" x14ac:dyDescent="0.25">
      <c r="A29" s="94" t="s">
        <v>22</v>
      </c>
      <c r="B29" s="40">
        <f t="shared" ref="B29:C29" si="16">((B27*B26)*7)/1000</f>
        <v>0</v>
      </c>
      <c r="C29" s="41">
        <f t="shared" si="16"/>
        <v>0</v>
      </c>
      <c r="D29" s="41">
        <f>((D27*D26)*7)/1000</f>
        <v>0</v>
      </c>
      <c r="E29" s="41">
        <f>((E27*E26)*7)/1000</f>
        <v>0</v>
      </c>
      <c r="F29" s="41">
        <f t="shared" ref="F29:G29" si="17">((F27*F26)*7)/1000</f>
        <v>0</v>
      </c>
      <c r="G29" s="41">
        <f t="shared" si="17"/>
        <v>0</v>
      </c>
      <c r="H29" s="41">
        <f>((H27*H26)*7)/1000</f>
        <v>0</v>
      </c>
      <c r="I29" s="41">
        <f>((I27*I26)*7)/1000</f>
        <v>0</v>
      </c>
      <c r="J29" s="41">
        <f t="shared" ref="J29:K29" si="18">((J27*J26)*7)/1000</f>
        <v>0</v>
      </c>
      <c r="K29" s="124">
        <f t="shared" si="18"/>
        <v>0</v>
      </c>
      <c r="L29" s="40">
        <f>((L27*L26)*7)/1000</f>
        <v>0</v>
      </c>
      <c r="M29" s="41">
        <f>((M27*M26)*7)/1000</f>
        <v>0</v>
      </c>
      <c r="N29" s="41">
        <f t="shared" ref="N29:U29" si="19">((N27*N26)*7)/1000</f>
        <v>0</v>
      </c>
      <c r="O29" s="41">
        <f t="shared" si="19"/>
        <v>0</v>
      </c>
      <c r="P29" s="42">
        <f t="shared" si="19"/>
        <v>0</v>
      </c>
      <c r="Q29" s="42">
        <f t="shared" si="19"/>
        <v>0</v>
      </c>
      <c r="R29" s="42">
        <f t="shared" ref="R29:S29" si="20">((R27*R26)*7)/1000</f>
        <v>0</v>
      </c>
      <c r="S29" s="42">
        <f t="shared" si="20"/>
        <v>0</v>
      </c>
      <c r="T29" s="42">
        <f t="shared" si="19"/>
        <v>0</v>
      </c>
      <c r="U29" s="43">
        <f t="shared" si="19"/>
        <v>0</v>
      </c>
      <c r="V29" s="44"/>
    </row>
    <row r="30" spans="1:30" ht="33.75" customHeight="1" thickBot="1" x14ac:dyDescent="0.3">
      <c r="A30" s="95" t="s">
        <v>23</v>
      </c>
      <c r="B30" s="45">
        <f t="shared" ref="B30:C30" si="21">+(B25/B27)/7*1000</f>
        <v>23.249145591250848</v>
      </c>
      <c r="C30" s="46">
        <f t="shared" si="21"/>
        <v>23.260914285714286</v>
      </c>
      <c r="D30" s="46">
        <f>+(D25/D27)/7*1000</f>
        <v>23.260989010989007</v>
      </c>
      <c r="E30" s="46">
        <f t="shared" ref="E30:G30" si="22">+(E25/E27)/7*1000</f>
        <v>23.237525632262475</v>
      </c>
      <c r="F30" s="46">
        <f t="shared" si="22"/>
        <v>23.249201277955269</v>
      </c>
      <c r="G30" s="46">
        <f t="shared" si="22"/>
        <v>23.260914285714286</v>
      </c>
      <c r="H30" s="46">
        <f>+(H25/H27)/7*1000</f>
        <v>23.260914285714286</v>
      </c>
      <c r="I30" s="46">
        <f t="shared" ref="I30:K30" si="23">+(I25/I27)/7*1000</f>
        <v>23.272664835164843</v>
      </c>
      <c r="J30" s="46">
        <f t="shared" si="23"/>
        <v>23.320046082949307</v>
      </c>
      <c r="K30" s="125">
        <f t="shared" si="23"/>
        <v>23.237525632262475</v>
      </c>
      <c r="L30" s="45">
        <f>+(L25/L27)/7*1000</f>
        <v>23.284453107085529</v>
      </c>
      <c r="M30" s="46">
        <f t="shared" ref="M30:U30" si="24">+(M25/M27)/7*1000</f>
        <v>23.225887170154685</v>
      </c>
      <c r="N30" s="46">
        <f t="shared" si="24"/>
        <v>23.225887170154685</v>
      </c>
      <c r="O30" s="46">
        <f t="shared" si="24"/>
        <v>23.260914285714286</v>
      </c>
      <c r="P30" s="46">
        <f t="shared" si="24"/>
        <v>23.284565916398712</v>
      </c>
      <c r="Q30" s="46">
        <f t="shared" si="24"/>
        <v>23.284565916398712</v>
      </c>
      <c r="R30" s="46">
        <f t="shared" ref="R30:S30" si="25">+(R25/R27)/7*1000</f>
        <v>23.237562756732082</v>
      </c>
      <c r="S30" s="46">
        <f t="shared" si="25"/>
        <v>23.260989010989007</v>
      </c>
      <c r="T30" s="46">
        <f t="shared" si="24"/>
        <v>23.249257142857143</v>
      </c>
      <c r="U30" s="47">
        <f t="shared" si="24"/>
        <v>23.237562756732082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0" t="s">
        <v>25</v>
      </c>
      <c r="C36" s="491"/>
      <c r="D36" s="491"/>
      <c r="E36" s="491"/>
      <c r="F36" s="491"/>
      <c r="G36" s="491"/>
      <c r="H36" s="97"/>
      <c r="I36" s="52" t="s">
        <v>26</v>
      </c>
      <c r="J36" s="105"/>
      <c r="K36" s="496" t="s">
        <v>25</v>
      </c>
      <c r="L36" s="496"/>
      <c r="M36" s="496"/>
      <c r="N36" s="496"/>
      <c r="O36" s="49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8.75</v>
      </c>
      <c r="C39" s="78">
        <v>8.75</v>
      </c>
      <c r="D39" s="78">
        <v>8.75</v>
      </c>
      <c r="E39" s="78">
        <v>8.75</v>
      </c>
      <c r="F39" s="78">
        <v>8.75</v>
      </c>
      <c r="G39" s="78">
        <v>8.7639999999999993</v>
      </c>
      <c r="H39" s="99">
        <f t="shared" ref="H39:H46" si="26">SUM(B39:G39)</f>
        <v>52.513999999999996</v>
      </c>
      <c r="I39" s="2">
        <v>14</v>
      </c>
      <c r="J39" s="89" t="s">
        <v>12</v>
      </c>
      <c r="K39" s="78">
        <v>10.125</v>
      </c>
      <c r="L39" s="78">
        <v>10.125</v>
      </c>
      <c r="M39" s="78">
        <v>10.125</v>
      </c>
      <c r="N39" s="78">
        <v>10.11</v>
      </c>
      <c r="O39" s="78">
        <v>10.11</v>
      </c>
      <c r="P39" s="99">
        <f t="shared" ref="P39:P46" si="27">SUM(K39:O39)</f>
        <v>50.594999999999999</v>
      </c>
      <c r="Q39" s="2">
        <v>15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10</v>
      </c>
      <c r="C40" s="22">
        <v>10</v>
      </c>
      <c r="D40" s="22">
        <v>10</v>
      </c>
      <c r="E40" s="22">
        <v>10</v>
      </c>
      <c r="F40" s="22">
        <v>10</v>
      </c>
      <c r="G40" s="22">
        <v>10.016</v>
      </c>
      <c r="H40" s="99">
        <f t="shared" si="26"/>
        <v>60.015999999999998</v>
      </c>
      <c r="I40" s="2">
        <v>16</v>
      </c>
      <c r="J40" s="90" t="s">
        <v>13</v>
      </c>
      <c r="K40" s="78">
        <v>12.15</v>
      </c>
      <c r="L40" s="78">
        <v>12.15</v>
      </c>
      <c r="M40" s="78">
        <v>12.15</v>
      </c>
      <c r="N40" s="78">
        <v>12.132</v>
      </c>
      <c r="O40" s="78">
        <v>12.132</v>
      </c>
      <c r="P40" s="99">
        <f t="shared" si="27"/>
        <v>60.713999999999999</v>
      </c>
      <c r="Q40" s="2">
        <v>18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11.875</v>
      </c>
      <c r="C41" s="22">
        <v>11.875</v>
      </c>
      <c r="D41" s="22">
        <v>11.875</v>
      </c>
      <c r="E41" s="22">
        <v>11.875</v>
      </c>
      <c r="F41" s="22">
        <v>11.875</v>
      </c>
      <c r="G41" s="22">
        <v>11.894</v>
      </c>
      <c r="H41" s="99">
        <f t="shared" si="26"/>
        <v>71.269000000000005</v>
      </c>
      <c r="I41" s="2">
        <v>19</v>
      </c>
      <c r="J41" s="89" t="s">
        <v>14</v>
      </c>
      <c r="K41" s="78">
        <v>15.525</v>
      </c>
      <c r="L41" s="78">
        <v>15.525</v>
      </c>
      <c r="M41" s="78">
        <v>15.525</v>
      </c>
      <c r="N41" s="78">
        <v>15.502000000000001</v>
      </c>
      <c r="O41" s="78">
        <v>15.502000000000001</v>
      </c>
      <c r="P41" s="99">
        <f t="shared" si="27"/>
        <v>77.579000000000008</v>
      </c>
      <c r="Q41" s="2">
        <v>23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13.662000000000001</v>
      </c>
      <c r="C42" s="22">
        <v>13.683999999999999</v>
      </c>
      <c r="D42" s="22">
        <v>13.706</v>
      </c>
      <c r="E42" s="22">
        <v>13.706</v>
      </c>
      <c r="F42" s="22">
        <v>13.683999999999999</v>
      </c>
      <c r="G42" s="22">
        <v>13.662000000000001</v>
      </c>
      <c r="H42" s="99">
        <f t="shared" si="26"/>
        <v>82.103999999999999</v>
      </c>
      <c r="I42" s="2">
        <v>22</v>
      </c>
      <c r="J42" s="90" t="s">
        <v>15</v>
      </c>
      <c r="K42" s="78">
        <f>K48*$Q$42/1000</f>
        <v>19.372</v>
      </c>
      <c r="L42" s="78">
        <f t="shared" ref="L42:O42" si="28">L48*$Q$42/1000</f>
        <v>19.459</v>
      </c>
      <c r="M42" s="78">
        <f t="shared" si="28"/>
        <v>19.459</v>
      </c>
      <c r="N42" s="78">
        <f t="shared" si="28"/>
        <v>19.372</v>
      </c>
      <c r="O42" s="78">
        <f t="shared" si="28"/>
        <v>19.516999999999999</v>
      </c>
      <c r="P42" s="99">
        <f t="shared" si="27"/>
        <v>97.179000000000002</v>
      </c>
      <c r="Q42" s="2">
        <v>29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15.525</v>
      </c>
      <c r="C43" s="22">
        <v>15.55</v>
      </c>
      <c r="D43" s="22">
        <v>15.574999999999999</v>
      </c>
      <c r="E43" s="22">
        <v>15.574999999999999</v>
      </c>
      <c r="F43" s="22">
        <v>15.55</v>
      </c>
      <c r="G43" s="22">
        <v>15.525</v>
      </c>
      <c r="H43" s="99">
        <f t="shared" si="26"/>
        <v>93.300000000000011</v>
      </c>
      <c r="I43" s="2">
        <v>25</v>
      </c>
      <c r="J43" s="89" t="s">
        <v>16</v>
      </c>
      <c r="K43" s="78">
        <f>K48*$Q$43/1000</f>
        <v>23.38</v>
      </c>
      <c r="L43" s="78">
        <f t="shared" ref="L43:O43" si="29">L48*$Q$43/1000</f>
        <v>23.484999999999999</v>
      </c>
      <c r="M43" s="78">
        <f t="shared" si="29"/>
        <v>23.484999999999999</v>
      </c>
      <c r="N43" s="78">
        <f t="shared" si="29"/>
        <v>23.38</v>
      </c>
      <c r="O43" s="78">
        <f t="shared" si="29"/>
        <v>23.555</v>
      </c>
      <c r="P43" s="99">
        <f t="shared" si="27"/>
        <v>117.285</v>
      </c>
      <c r="Q43" s="2">
        <v>35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17.077500000000001</v>
      </c>
      <c r="C44" s="78">
        <v>17.105</v>
      </c>
      <c r="D44" s="78">
        <v>17.1325</v>
      </c>
      <c r="E44" s="78">
        <v>17.1325</v>
      </c>
      <c r="F44" s="78">
        <v>17.105</v>
      </c>
      <c r="G44" s="78">
        <v>17.077500000000001</v>
      </c>
      <c r="H44" s="99">
        <f t="shared" si="26"/>
        <v>102.63000000000001</v>
      </c>
      <c r="I44" s="2">
        <v>27.5</v>
      </c>
      <c r="J44" s="90" t="s">
        <v>17</v>
      </c>
      <c r="K44" s="78">
        <f>K48*$Q$44/1000</f>
        <v>27.388000000000002</v>
      </c>
      <c r="L44" s="78">
        <f t="shared" ref="L44:O44" si="30">L48*$Q$44/1000</f>
        <v>27.510999999999999</v>
      </c>
      <c r="M44" s="78">
        <f t="shared" si="30"/>
        <v>27.510999999999999</v>
      </c>
      <c r="N44" s="78">
        <f t="shared" si="30"/>
        <v>27.388000000000002</v>
      </c>
      <c r="O44" s="78">
        <f t="shared" si="30"/>
        <v>27.593</v>
      </c>
      <c r="P44" s="99">
        <f t="shared" si="27"/>
        <v>137.39099999999999</v>
      </c>
      <c r="Q44" s="2">
        <v>41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f>B48*$I$45/1000</f>
        <v>16.184000000000001</v>
      </c>
      <c r="C45" s="78">
        <f t="shared" ref="C45:G45" si="31">C48*$I$45/1000</f>
        <v>28.783999999999999</v>
      </c>
      <c r="D45" s="78">
        <f t="shared" si="31"/>
        <v>25.872</v>
      </c>
      <c r="E45" s="78">
        <f t="shared" si="31"/>
        <v>18.62</v>
      </c>
      <c r="F45" s="78">
        <f t="shared" si="31"/>
        <v>13.44</v>
      </c>
      <c r="G45" s="78">
        <f t="shared" si="31"/>
        <v>0</v>
      </c>
      <c r="H45" s="99">
        <f t="shared" si="26"/>
        <v>102.9</v>
      </c>
      <c r="I45" s="2">
        <v>28</v>
      </c>
      <c r="J45" s="89" t="s">
        <v>18</v>
      </c>
      <c r="K45" s="78">
        <f>K48*$Q$45/1000</f>
        <v>31.396000000000001</v>
      </c>
      <c r="L45" s="78">
        <f t="shared" ref="L45:O45" si="32">L48*$Q$45/1000</f>
        <v>31.536999999999999</v>
      </c>
      <c r="M45" s="78">
        <f t="shared" si="32"/>
        <v>31.536999999999999</v>
      </c>
      <c r="N45" s="78">
        <f t="shared" si="32"/>
        <v>31.396000000000001</v>
      </c>
      <c r="O45" s="78">
        <f t="shared" si="32"/>
        <v>31.631</v>
      </c>
      <c r="P45" s="99">
        <f t="shared" si="27"/>
        <v>157.49700000000001</v>
      </c>
      <c r="Q45" s="2">
        <v>47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33">SUM(B39:B45)</f>
        <v>93.073499999999996</v>
      </c>
      <c r="C46" s="26">
        <f t="shared" si="33"/>
        <v>105.74799999999999</v>
      </c>
      <c r="D46" s="26">
        <f t="shared" si="33"/>
        <v>102.9105</v>
      </c>
      <c r="E46" s="26">
        <f t="shared" si="33"/>
        <v>95.658500000000004</v>
      </c>
      <c r="F46" s="26">
        <f t="shared" si="33"/>
        <v>90.403999999999996</v>
      </c>
      <c r="G46" s="26">
        <f t="shared" si="33"/>
        <v>76.938500000000005</v>
      </c>
      <c r="H46" s="99">
        <f t="shared" si="26"/>
        <v>564.73299999999995</v>
      </c>
      <c r="J46" s="76" t="s">
        <v>10</v>
      </c>
      <c r="K46" s="79">
        <f>SUM(K39:K45)</f>
        <v>139.33600000000001</v>
      </c>
      <c r="L46" s="26">
        <f>SUM(L39:L45)</f>
        <v>139.792</v>
      </c>
      <c r="M46" s="26">
        <f>SUM(M39:M45)</f>
        <v>139.792</v>
      </c>
      <c r="N46" s="26">
        <f>SUM(N39:N45)</f>
        <v>139.28</v>
      </c>
      <c r="O46" s="26">
        <f>SUM(O39:O45)</f>
        <v>140.04000000000002</v>
      </c>
      <c r="P46" s="99">
        <f t="shared" si="27"/>
        <v>698.24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22</v>
      </c>
      <c r="C47" s="29">
        <v>22</v>
      </c>
      <c r="D47" s="29">
        <v>22</v>
      </c>
      <c r="E47" s="29">
        <v>22</v>
      </c>
      <c r="F47" s="29">
        <v>22</v>
      </c>
      <c r="G47" s="29">
        <v>22</v>
      </c>
      <c r="H47" s="100">
        <f>+((H46/H48)/7)*1000</f>
        <v>21.952691933916419</v>
      </c>
      <c r="J47" s="108" t="s">
        <v>19</v>
      </c>
      <c r="K47" s="80">
        <v>30</v>
      </c>
      <c r="L47" s="29">
        <v>30</v>
      </c>
      <c r="M47" s="29">
        <v>30</v>
      </c>
      <c r="N47" s="29">
        <v>30</v>
      </c>
      <c r="O47" s="29">
        <v>30</v>
      </c>
      <c r="P47" s="100">
        <f>+((P46/P48)/7)*1000</f>
        <v>29.766807349618453</v>
      </c>
      <c r="Q47" s="62"/>
      <c r="R47" s="62"/>
    </row>
    <row r="48" spans="1:30" ht="33.75" customHeight="1" x14ac:dyDescent="0.25">
      <c r="A48" s="92" t="s">
        <v>20</v>
      </c>
      <c r="B48" s="81">
        <v>578</v>
      </c>
      <c r="C48" s="33">
        <v>1028</v>
      </c>
      <c r="D48" s="33">
        <v>924</v>
      </c>
      <c r="E48" s="33">
        <v>665</v>
      </c>
      <c r="F48" s="33">
        <v>480</v>
      </c>
      <c r="G48" s="33"/>
      <c r="H48" s="101">
        <f>SUM(B48:G48)</f>
        <v>3675</v>
      </c>
      <c r="I48" s="63"/>
      <c r="J48" s="92" t="s">
        <v>20</v>
      </c>
      <c r="K48" s="104">
        <v>668</v>
      </c>
      <c r="L48" s="64">
        <v>671</v>
      </c>
      <c r="M48" s="64">
        <v>671</v>
      </c>
      <c r="N48" s="64">
        <v>668</v>
      </c>
      <c r="O48" s="64">
        <v>673</v>
      </c>
      <c r="P48" s="110">
        <f>SUM(K48:O48)</f>
        <v>3351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34">(B48*B47)/1000</f>
        <v>12.715999999999999</v>
      </c>
      <c r="C49" s="37">
        <f t="shared" si="34"/>
        <v>22.616</v>
      </c>
      <c r="D49" s="37">
        <f t="shared" si="34"/>
        <v>20.327999999999999</v>
      </c>
      <c r="E49" s="37">
        <f t="shared" si="34"/>
        <v>14.63</v>
      </c>
      <c r="F49" s="37">
        <f t="shared" si="34"/>
        <v>10.56</v>
      </c>
      <c r="G49" s="37">
        <f t="shared" si="34"/>
        <v>0</v>
      </c>
      <c r="H49" s="102">
        <f>((H46*1000)/H48)/7</f>
        <v>21.952691933916423</v>
      </c>
      <c r="J49" s="93" t="s">
        <v>21</v>
      </c>
      <c r="K49" s="82">
        <f>(K48*K47)/1000</f>
        <v>20.04</v>
      </c>
      <c r="L49" s="37">
        <f>(L48*L47)/1000</f>
        <v>20.13</v>
      </c>
      <c r="M49" s="37">
        <f>(M48*M47)/1000</f>
        <v>20.13</v>
      </c>
      <c r="N49" s="37">
        <f>(N48*N47)/1000</f>
        <v>20.04</v>
      </c>
      <c r="O49" s="37">
        <f>(O48*O47)/1000</f>
        <v>20.190000000000001</v>
      </c>
      <c r="P49" s="111">
        <f>((P46*1000)/P48)/7</f>
        <v>29.766807349618453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35">((B48*B47)*7)/1000</f>
        <v>89.012</v>
      </c>
      <c r="C50" s="41">
        <f t="shared" si="35"/>
        <v>158.31200000000001</v>
      </c>
      <c r="D50" s="41">
        <f t="shared" si="35"/>
        <v>142.29599999999999</v>
      </c>
      <c r="E50" s="41">
        <f t="shared" si="35"/>
        <v>102.41</v>
      </c>
      <c r="F50" s="41">
        <f t="shared" si="35"/>
        <v>73.92</v>
      </c>
      <c r="G50" s="41">
        <f t="shared" si="35"/>
        <v>0</v>
      </c>
      <c r="H50" s="85"/>
      <c r="J50" s="94" t="s">
        <v>22</v>
      </c>
      <c r="K50" s="83">
        <f>((K48*K47)*7)/1000</f>
        <v>140.28</v>
      </c>
      <c r="L50" s="41">
        <f>((L48*L47)*7)/1000</f>
        <v>140.91</v>
      </c>
      <c r="M50" s="41">
        <f>((M48*M47)*7)/1000</f>
        <v>140.91</v>
      </c>
      <c r="N50" s="41">
        <f>((N48*N47)*7)/1000</f>
        <v>140.28</v>
      </c>
      <c r="O50" s="41">
        <f>((O48*O47)*7)/1000</f>
        <v>141.33000000000001</v>
      </c>
      <c r="P50" s="112"/>
    </row>
    <row r="51" spans="1:30" ht="33.75" customHeight="1" thickBot="1" x14ac:dyDescent="0.3">
      <c r="A51" s="95" t="s">
        <v>23</v>
      </c>
      <c r="B51" s="84">
        <f t="shared" ref="B51:G51" si="36">+(B46/B48)/7*1000</f>
        <v>23.003830944142361</v>
      </c>
      <c r="C51" s="46">
        <f t="shared" si="36"/>
        <v>14.695386325736521</v>
      </c>
      <c r="D51" s="46">
        <f t="shared" si="36"/>
        <v>15.910714285714285</v>
      </c>
      <c r="E51" s="46">
        <f t="shared" si="36"/>
        <v>20.549624060150375</v>
      </c>
      <c r="F51" s="46">
        <f t="shared" si="36"/>
        <v>26.905952380952382</v>
      </c>
      <c r="G51" s="46" t="e">
        <f t="shared" si="36"/>
        <v>#DIV/0!</v>
      </c>
      <c r="H51" s="103"/>
      <c r="I51" s="49"/>
      <c r="J51" s="95" t="s">
        <v>23</v>
      </c>
      <c r="K51" s="84">
        <f>+(K46/K48)/7*1000</f>
        <v>29.798118049615056</v>
      </c>
      <c r="L51" s="46">
        <f>+(L46/L48)/7*1000</f>
        <v>29.761975729188844</v>
      </c>
      <c r="M51" s="46">
        <f>+(M46/M48)/7*1000</f>
        <v>29.761975729188844</v>
      </c>
      <c r="N51" s="46">
        <f>+(N46/N48)/7*1000</f>
        <v>29.786142001710864</v>
      </c>
      <c r="O51" s="46">
        <f>+(O46/O48)/7*1000</f>
        <v>29.72617278709404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53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10.035</v>
      </c>
      <c r="C58" s="78">
        <v>10.035</v>
      </c>
      <c r="D58" s="78">
        <v>10.035</v>
      </c>
      <c r="E58" s="78">
        <v>10.035</v>
      </c>
      <c r="F58" s="78">
        <v>10.02</v>
      </c>
      <c r="G58" s="99">
        <f t="shared" ref="G58:G65" si="37">SUM(B58:F58)</f>
        <v>50.16</v>
      </c>
      <c r="H58" s="73"/>
      <c r="I58" s="53">
        <v>15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12.042</v>
      </c>
      <c r="C59" s="78">
        <v>12.042</v>
      </c>
      <c r="D59" s="78">
        <v>12.042</v>
      </c>
      <c r="E59" s="78">
        <v>12.042</v>
      </c>
      <c r="F59" s="78">
        <v>12.023999999999999</v>
      </c>
      <c r="G59" s="99">
        <f t="shared" si="37"/>
        <v>60.192</v>
      </c>
      <c r="H59" s="73"/>
      <c r="I59" s="53">
        <v>18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15.387</v>
      </c>
      <c r="C60" s="78">
        <v>15.387</v>
      </c>
      <c r="D60" s="78">
        <v>15.387</v>
      </c>
      <c r="E60" s="78">
        <v>15.387</v>
      </c>
      <c r="F60" s="78">
        <v>15.364000000000001</v>
      </c>
      <c r="G60" s="99">
        <f t="shared" si="37"/>
        <v>76.912000000000006</v>
      </c>
      <c r="H60" s="73"/>
      <c r="I60" s="53">
        <v>23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B67*$I$61/1000</f>
        <v>17.611999999999998</v>
      </c>
      <c r="C61" s="78">
        <f t="shared" ref="C61:F61" si="38">C67*$I$61/1000</f>
        <v>17.611999999999998</v>
      </c>
      <c r="D61" s="78">
        <f t="shared" si="38"/>
        <v>17.611999999999998</v>
      </c>
      <c r="E61" s="78">
        <f t="shared" si="38"/>
        <v>17.667999999999999</v>
      </c>
      <c r="F61" s="78">
        <f t="shared" si="38"/>
        <v>17.64</v>
      </c>
      <c r="G61" s="99">
        <f t="shared" si="37"/>
        <v>88.143999999999991</v>
      </c>
      <c r="H61" s="73"/>
      <c r="I61" s="53">
        <v>28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21.385999999999999</v>
      </c>
      <c r="C62" s="78">
        <f t="shared" ref="C62:F62" si="39">C67*$I$62/1000</f>
        <v>21.385999999999999</v>
      </c>
      <c r="D62" s="78">
        <f t="shared" si="39"/>
        <v>21.385999999999999</v>
      </c>
      <c r="E62" s="78">
        <f t="shared" si="39"/>
        <v>21.454000000000001</v>
      </c>
      <c r="F62" s="78">
        <f t="shared" si="39"/>
        <v>21.42</v>
      </c>
      <c r="G62" s="99">
        <f t="shared" si="37"/>
        <v>107.032</v>
      </c>
      <c r="H62" s="73"/>
      <c r="I62" s="53">
        <v>34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25.16</v>
      </c>
      <c r="C63" s="78">
        <f t="shared" ref="C63:F63" si="40">C67*$I$63/1000</f>
        <v>25.16</v>
      </c>
      <c r="D63" s="78">
        <f t="shared" si="40"/>
        <v>25.16</v>
      </c>
      <c r="E63" s="78">
        <f t="shared" si="40"/>
        <v>25.24</v>
      </c>
      <c r="F63" s="78">
        <f t="shared" si="40"/>
        <v>25.2</v>
      </c>
      <c r="G63" s="99">
        <f t="shared" si="37"/>
        <v>125.92</v>
      </c>
      <c r="H63" s="73"/>
      <c r="I63" s="53">
        <v>40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28.934000000000001</v>
      </c>
      <c r="C64" s="78">
        <f t="shared" ref="C64:F64" si="41">C67*$I$64/1000</f>
        <v>28.934000000000001</v>
      </c>
      <c r="D64" s="78">
        <f t="shared" si="41"/>
        <v>28.934000000000001</v>
      </c>
      <c r="E64" s="78">
        <f t="shared" si="41"/>
        <v>29.026</v>
      </c>
      <c r="F64" s="78">
        <f t="shared" si="41"/>
        <v>28.98</v>
      </c>
      <c r="G64" s="99">
        <f t="shared" si="37"/>
        <v>144.80799999999999</v>
      </c>
      <c r="H64" s="73"/>
      <c r="I64" s="53">
        <v>46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130.55599999999998</v>
      </c>
      <c r="C65" s="26">
        <f>SUM(C58:C64)</f>
        <v>130.55599999999998</v>
      </c>
      <c r="D65" s="26">
        <f>SUM(D58:D64)</f>
        <v>130.55599999999998</v>
      </c>
      <c r="E65" s="26">
        <f>SUM(E58:E64)</f>
        <v>130.852</v>
      </c>
      <c r="F65" s="26">
        <f>SUM(F58:F64)</f>
        <v>130.648</v>
      </c>
      <c r="G65" s="99">
        <f t="shared" si="37"/>
        <v>653.16800000000001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30</v>
      </c>
      <c r="C66" s="29">
        <v>30</v>
      </c>
      <c r="D66" s="29">
        <v>30</v>
      </c>
      <c r="E66" s="29">
        <v>30</v>
      </c>
      <c r="F66" s="29">
        <v>30</v>
      </c>
      <c r="G66" s="100">
        <f>+((G65/G67)/7)*1000</f>
        <v>29.640951170811398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629</v>
      </c>
      <c r="C67" s="64">
        <v>629</v>
      </c>
      <c r="D67" s="64">
        <v>629</v>
      </c>
      <c r="E67" s="64">
        <v>631</v>
      </c>
      <c r="F67" s="64">
        <v>630</v>
      </c>
      <c r="G67" s="110">
        <f>SUM(B67:F67)</f>
        <v>3148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18.87</v>
      </c>
      <c r="C68" s="37">
        <f>(C67*C66)/1000</f>
        <v>18.87</v>
      </c>
      <c r="D68" s="37">
        <f>(D67*D66)/1000</f>
        <v>18.87</v>
      </c>
      <c r="E68" s="37">
        <f>(E67*E66)/1000</f>
        <v>18.93</v>
      </c>
      <c r="F68" s="37">
        <f>(F67*F66)/1000</f>
        <v>18.899999999999999</v>
      </c>
      <c r="G68" s="114">
        <f>((G65*1000)/G67)/7</f>
        <v>29.640951170811402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132.09</v>
      </c>
      <c r="C69" s="41">
        <f>((C67*C66)*7)/1000</f>
        <v>132.09</v>
      </c>
      <c r="D69" s="41">
        <f>((D67*D66)*7)/1000</f>
        <v>132.09</v>
      </c>
      <c r="E69" s="41">
        <f>((E67*E66)*7)/1000</f>
        <v>132.51</v>
      </c>
      <c r="F69" s="41">
        <f>((F67*F66)*7)/1000</f>
        <v>132.30000000000001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29.651601181012943</v>
      </c>
      <c r="C70" s="46">
        <f>+(C65/C67)/7*1000</f>
        <v>29.651601181012943</v>
      </c>
      <c r="D70" s="46">
        <f>+(D65/D67)/7*1000</f>
        <v>29.651601181012943</v>
      </c>
      <c r="E70" s="46">
        <f>+(E65/E67)/7*1000</f>
        <v>29.624632103237492</v>
      </c>
      <c r="F70" s="46">
        <f>+(F65/F67)/7*1000</f>
        <v>29.625396825396827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B36:G36"/>
    <mergeCell ref="L15:U15"/>
    <mergeCell ref="B55:F55"/>
    <mergeCell ref="J54:K54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39"/>
  <sheetViews>
    <sheetView topLeftCell="A25" zoomScale="30" zoomScaleNormal="30" workbookViewId="0">
      <selection activeCell="Q33" sqref="Q33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2" t="s">
        <v>1</v>
      </c>
      <c r="B9" s="172"/>
      <c r="C9" s="172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2" t="s">
        <v>4</v>
      </c>
      <c r="B11" s="172"/>
      <c r="C11" s="172"/>
      <c r="D11" s="1"/>
      <c r="E11" s="173">
        <v>3</v>
      </c>
      <c r="F11" s="1"/>
      <c r="G11" s="1"/>
      <c r="H11" s="1"/>
      <c r="I11" s="1"/>
      <c r="J11" s="1"/>
      <c r="K11" s="489" t="s">
        <v>59</v>
      </c>
      <c r="L11" s="489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7" thickBot="1" x14ac:dyDescent="0.3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3"/>
      <c r="J15" s="504"/>
      <c r="K15" s="505" t="s">
        <v>51</v>
      </c>
      <c r="L15" s="506"/>
      <c r="M15" s="506"/>
      <c r="N15" s="507"/>
      <c r="O15" s="510" t="s">
        <v>50</v>
      </c>
      <c r="P15" s="508"/>
      <c r="Q15" s="508"/>
      <c r="R15" s="508"/>
      <c r="S15" s="508"/>
      <c r="T15" s="508"/>
      <c r="U15" s="508"/>
      <c r="V15" s="508"/>
      <c r="W15" s="50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16.036333333333332</v>
      </c>
      <c r="C18" s="78">
        <v>32.653333333333336</v>
      </c>
      <c r="D18" s="22">
        <v>32.72</v>
      </c>
      <c r="E18" s="22">
        <v>41.050000000000004</v>
      </c>
      <c r="F18" s="22">
        <v>43.543333333333329</v>
      </c>
      <c r="G18" s="22">
        <v>42.276000000000003</v>
      </c>
      <c r="H18" s="22">
        <v>34.958666666666659</v>
      </c>
      <c r="I18" s="22">
        <v>35.048333333333325</v>
      </c>
      <c r="J18" s="23">
        <v>27.932999999999993</v>
      </c>
      <c r="K18" s="21">
        <v>19.184833333333334</v>
      </c>
      <c r="L18" s="22">
        <v>36.934833333333344</v>
      </c>
      <c r="M18" s="22">
        <v>52.743999999999993</v>
      </c>
      <c r="N18" s="23">
        <v>53.001333333333321</v>
      </c>
      <c r="O18" s="78">
        <v>25.221500000000002</v>
      </c>
      <c r="P18" s="78">
        <v>35.281333333333329</v>
      </c>
      <c r="Q18" s="22">
        <v>59.432000000000016</v>
      </c>
      <c r="R18" s="22">
        <v>37.375833333333325</v>
      </c>
      <c r="S18" s="22">
        <v>37.375833333333325</v>
      </c>
      <c r="T18" s="22">
        <v>43.906833333333338</v>
      </c>
      <c r="U18" s="22">
        <v>36.779666666666664</v>
      </c>
      <c r="V18" s="22">
        <v>43.855333333333334</v>
      </c>
      <c r="W18" s="23">
        <v>21.464499999999997</v>
      </c>
      <c r="X18" s="24">
        <f t="shared" ref="X18:X25" si="0">SUM(B18:W18)</f>
        <v>808.77683333333323</v>
      </c>
      <c r="Z18" s="2"/>
      <c r="AA18" s="18"/>
    </row>
    <row r="19" spans="1:30" ht="39.950000000000003" customHeight="1" x14ac:dyDescent="0.25">
      <c r="A19" s="157" t="s">
        <v>13</v>
      </c>
      <c r="B19" s="21">
        <v>16.036333333333332</v>
      </c>
      <c r="C19" s="78">
        <v>32.653333333333336</v>
      </c>
      <c r="D19" s="22">
        <v>32.72</v>
      </c>
      <c r="E19" s="22">
        <v>41.050000000000004</v>
      </c>
      <c r="F19" s="22">
        <v>43.543333333333329</v>
      </c>
      <c r="G19" s="22">
        <v>42.276000000000003</v>
      </c>
      <c r="H19" s="22">
        <v>34.958666666666659</v>
      </c>
      <c r="I19" s="22">
        <v>35.048333333333325</v>
      </c>
      <c r="J19" s="23">
        <v>27.932999999999993</v>
      </c>
      <c r="K19" s="21">
        <v>19.184833333333334</v>
      </c>
      <c r="L19" s="22">
        <v>36.934833333333344</v>
      </c>
      <c r="M19" s="22">
        <v>52.743999999999993</v>
      </c>
      <c r="N19" s="23">
        <v>53.001333333333321</v>
      </c>
      <c r="O19" s="78">
        <v>25.221500000000002</v>
      </c>
      <c r="P19" s="78">
        <v>35.281333333333329</v>
      </c>
      <c r="Q19" s="22">
        <v>59.432000000000016</v>
      </c>
      <c r="R19" s="22">
        <v>37.375833333333325</v>
      </c>
      <c r="S19" s="22">
        <v>37.375833333333325</v>
      </c>
      <c r="T19" s="22">
        <v>43.906833333333338</v>
      </c>
      <c r="U19" s="22">
        <v>36.779666666666664</v>
      </c>
      <c r="V19" s="22">
        <v>43.855333333333334</v>
      </c>
      <c r="W19" s="23">
        <v>21.464499999999997</v>
      </c>
      <c r="X19" s="24">
        <f t="shared" si="0"/>
        <v>808.77683333333323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16.730444444444444</v>
      </c>
      <c r="C21" s="78">
        <v>34.81444444444444</v>
      </c>
      <c r="D21" s="22">
        <v>34.770000000000003</v>
      </c>
      <c r="E21" s="22">
        <v>44.243333333333332</v>
      </c>
      <c r="F21" s="22">
        <v>47.574444444444453</v>
      </c>
      <c r="G21" s="22">
        <v>48.090333333333326</v>
      </c>
      <c r="H21" s="22">
        <v>39.841222222222228</v>
      </c>
      <c r="I21" s="22">
        <v>40.474444444444458</v>
      </c>
      <c r="J21" s="23">
        <v>32.226000000000006</v>
      </c>
      <c r="K21" s="21">
        <v>21.104111111111113</v>
      </c>
      <c r="L21" s="22">
        <v>40.672777777777775</v>
      </c>
      <c r="M21" s="22">
        <v>57.005166666666661</v>
      </c>
      <c r="N21" s="23">
        <v>56.05777777777778</v>
      </c>
      <c r="O21" s="78">
        <v>26.097999999999995</v>
      </c>
      <c r="P21" s="78">
        <v>36.931111111111115</v>
      </c>
      <c r="Q21" s="22">
        <v>63.745333333333328</v>
      </c>
      <c r="R21" s="22">
        <v>40.571277777777773</v>
      </c>
      <c r="S21" s="22">
        <v>40.571277777777773</v>
      </c>
      <c r="T21" s="22">
        <v>48.926944444444445</v>
      </c>
      <c r="U21" s="22">
        <v>40.890555555555558</v>
      </c>
      <c r="V21" s="22">
        <v>49.499111111111112</v>
      </c>
      <c r="W21" s="23">
        <v>25.002333333333336</v>
      </c>
      <c r="X21" s="24">
        <f t="shared" si="0"/>
        <v>885.84044444444453</v>
      </c>
      <c r="Z21" s="2"/>
      <c r="AA21" s="18"/>
    </row>
    <row r="22" spans="1:30" ht="39.950000000000003" customHeight="1" x14ac:dyDescent="0.25">
      <c r="A22" s="156" t="s">
        <v>16</v>
      </c>
      <c r="B22" s="21">
        <v>16.730444444444444</v>
      </c>
      <c r="C22" s="78">
        <v>34.81444444444444</v>
      </c>
      <c r="D22" s="22">
        <v>34.770000000000003</v>
      </c>
      <c r="E22" s="22">
        <v>44.243333333333332</v>
      </c>
      <c r="F22" s="22">
        <v>47.574444444444453</v>
      </c>
      <c r="G22" s="22">
        <v>48.090333333333326</v>
      </c>
      <c r="H22" s="22">
        <v>39.841222222222228</v>
      </c>
      <c r="I22" s="22">
        <v>40.474444444444458</v>
      </c>
      <c r="J22" s="23">
        <v>32.226000000000006</v>
      </c>
      <c r="K22" s="21">
        <v>21.104111111111113</v>
      </c>
      <c r="L22" s="22">
        <v>40.672777777777775</v>
      </c>
      <c r="M22" s="22">
        <v>57.005166666666661</v>
      </c>
      <c r="N22" s="23">
        <v>56.05777777777778</v>
      </c>
      <c r="O22" s="78">
        <v>26.097999999999995</v>
      </c>
      <c r="P22" s="78">
        <v>36.931111111111115</v>
      </c>
      <c r="Q22" s="22">
        <v>63.745333333333328</v>
      </c>
      <c r="R22" s="22">
        <v>40.571277777777773</v>
      </c>
      <c r="S22" s="22">
        <v>40.571277777777773</v>
      </c>
      <c r="T22" s="22">
        <v>48.926944444444445</v>
      </c>
      <c r="U22" s="22">
        <v>40.890555555555558</v>
      </c>
      <c r="V22" s="22">
        <v>49.499111111111112</v>
      </c>
      <c r="W22" s="23">
        <v>25.002333333333336</v>
      </c>
      <c r="X22" s="24">
        <f t="shared" si="0"/>
        <v>885.84044444444453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16.730444444444444</v>
      </c>
      <c r="C24" s="78">
        <v>34.81444444444444</v>
      </c>
      <c r="D24" s="22">
        <v>34.770000000000003</v>
      </c>
      <c r="E24" s="22">
        <v>44.243333333333332</v>
      </c>
      <c r="F24" s="22">
        <v>47.574444444444453</v>
      </c>
      <c r="G24" s="22">
        <v>48.090333333333326</v>
      </c>
      <c r="H24" s="22">
        <v>39.841222222222228</v>
      </c>
      <c r="I24" s="22">
        <v>40.474444444444458</v>
      </c>
      <c r="J24" s="23">
        <v>32.226000000000006</v>
      </c>
      <c r="K24" s="21">
        <v>21.104111111111113</v>
      </c>
      <c r="L24" s="22">
        <v>40.672777777777775</v>
      </c>
      <c r="M24" s="22">
        <v>57.005166666666661</v>
      </c>
      <c r="N24" s="23">
        <v>56.05777777777778</v>
      </c>
      <c r="O24" s="78">
        <v>26.097999999999995</v>
      </c>
      <c r="P24" s="78">
        <v>36.931111111111115</v>
      </c>
      <c r="Q24" s="22">
        <v>63.745333333333328</v>
      </c>
      <c r="R24" s="22">
        <v>40.571277777777773</v>
      </c>
      <c r="S24" s="22">
        <v>40.571277777777773</v>
      </c>
      <c r="T24" s="22">
        <v>48.926944444444445</v>
      </c>
      <c r="U24" s="22">
        <v>40.890555555555558</v>
      </c>
      <c r="V24" s="22">
        <v>49.499111111111112</v>
      </c>
      <c r="W24" s="23">
        <v>25.002333333333336</v>
      </c>
      <c r="X24" s="24">
        <f t="shared" si="0"/>
        <v>885.84044444444453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82.263999999999996</v>
      </c>
      <c r="C25" s="26">
        <f t="shared" si="1"/>
        <v>169.74999999999997</v>
      </c>
      <c r="D25" s="26">
        <f t="shared" si="1"/>
        <v>169.75000000000003</v>
      </c>
      <c r="E25" s="26">
        <f>SUM(E18:E24)</f>
        <v>214.83</v>
      </c>
      <c r="F25" s="26">
        <f t="shared" ref="F25:L25" si="2">SUM(F18:F24)</f>
        <v>229.81</v>
      </c>
      <c r="G25" s="26">
        <f t="shared" si="2"/>
        <v>228.82299999999998</v>
      </c>
      <c r="H25" s="26">
        <f t="shared" si="2"/>
        <v>189.441</v>
      </c>
      <c r="I25" s="26">
        <f t="shared" si="2"/>
        <v>191.52</v>
      </c>
      <c r="J25" s="27">
        <f t="shared" si="2"/>
        <v>152.54399999999998</v>
      </c>
      <c r="K25" s="25">
        <f t="shared" si="2"/>
        <v>101.682</v>
      </c>
      <c r="L25" s="26">
        <f t="shared" si="2"/>
        <v>195.88800000000003</v>
      </c>
      <c r="M25" s="26">
        <f>SUM(M18:M24)</f>
        <v>276.50349999999997</v>
      </c>
      <c r="N25" s="27">
        <f t="shared" ref="N25:Q25" si="3">SUM(N18:N24)</f>
        <v>274.17599999999999</v>
      </c>
      <c r="O25" s="79">
        <f t="shared" si="3"/>
        <v>128.73699999999999</v>
      </c>
      <c r="P25" s="26">
        <f t="shared" si="3"/>
        <v>181.35599999999999</v>
      </c>
      <c r="Q25" s="26">
        <f t="shared" si="3"/>
        <v>310.10000000000002</v>
      </c>
      <c r="R25" s="26">
        <f>SUM(R18:R24)</f>
        <v>196.46549999999996</v>
      </c>
      <c r="S25" s="26">
        <f t="shared" ref="S25:U25" si="4">SUM(S18:S24)</f>
        <v>196.46549999999996</v>
      </c>
      <c r="T25" s="26">
        <f t="shared" si="4"/>
        <v>234.59450000000001</v>
      </c>
      <c r="U25" s="26">
        <f t="shared" si="4"/>
        <v>196.23099999999999</v>
      </c>
      <c r="V25" s="26">
        <f>SUM(V18:V24)</f>
        <v>236.20800000000003</v>
      </c>
      <c r="W25" s="27">
        <f t="shared" ref="W25" si="5">SUM(W18:W24)</f>
        <v>117.93600000000001</v>
      </c>
      <c r="X25" s="24">
        <f t="shared" si="0"/>
        <v>4275.0749999999989</v>
      </c>
    </row>
    <row r="26" spans="1:30" s="2" customFormat="1" ht="36.75" customHeight="1" x14ac:dyDescent="0.25">
      <c r="A26" s="158" t="s">
        <v>19</v>
      </c>
      <c r="B26" s="28">
        <v>52</v>
      </c>
      <c r="C26" s="80">
        <v>50</v>
      </c>
      <c r="D26" s="29">
        <v>50</v>
      </c>
      <c r="E26" s="29">
        <v>49.5</v>
      </c>
      <c r="F26" s="29">
        <v>49</v>
      </c>
      <c r="G26" s="29">
        <v>48.5</v>
      </c>
      <c r="H26" s="29">
        <v>48.5</v>
      </c>
      <c r="I26" s="29">
        <v>48</v>
      </c>
      <c r="J26" s="30">
        <v>48</v>
      </c>
      <c r="K26" s="28">
        <v>54</v>
      </c>
      <c r="L26" s="29">
        <v>53</v>
      </c>
      <c r="M26" s="29">
        <v>51.5</v>
      </c>
      <c r="N26" s="30">
        <v>51</v>
      </c>
      <c r="O26" s="80">
        <v>53</v>
      </c>
      <c r="P26" s="29">
        <v>51</v>
      </c>
      <c r="Q26" s="29">
        <v>50</v>
      </c>
      <c r="R26" s="29">
        <v>49.5</v>
      </c>
      <c r="S26" s="29">
        <v>49.5</v>
      </c>
      <c r="T26" s="29">
        <v>48.5</v>
      </c>
      <c r="U26" s="29">
        <v>48.5</v>
      </c>
      <c r="V26" s="29">
        <v>48</v>
      </c>
      <c r="W26" s="30">
        <v>48</v>
      </c>
      <c r="X26" s="31">
        <f>+((X25/X27)/7)*1000</f>
        <v>49.765726857887863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269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12272</v>
      </c>
      <c r="Y27" s="2">
        <f>((X25*1000)/X27)/7</f>
        <v>49.765726857887863</v>
      </c>
    </row>
    <row r="28" spans="1:30" s="2" customFormat="1" ht="33" customHeight="1" x14ac:dyDescent="0.25">
      <c r="A28" s="160" t="s">
        <v>21</v>
      </c>
      <c r="B28" s="36">
        <f>((B27*B26)*7/1000-B18-B19)/3</f>
        <v>16.730444444444444</v>
      </c>
      <c r="C28" s="37">
        <f t="shared" ref="C28:W28" si="6">((C27*C26)*7/1000-C18-C19)/3</f>
        <v>34.81444444444444</v>
      </c>
      <c r="D28" s="37">
        <f t="shared" si="6"/>
        <v>34.770000000000003</v>
      </c>
      <c r="E28" s="37">
        <f t="shared" si="6"/>
        <v>44.243333333333332</v>
      </c>
      <c r="F28" s="37">
        <f t="shared" si="6"/>
        <v>47.574444444444453</v>
      </c>
      <c r="G28" s="37">
        <f t="shared" si="6"/>
        <v>48.090333333333326</v>
      </c>
      <c r="H28" s="37">
        <f t="shared" si="6"/>
        <v>39.841222222222228</v>
      </c>
      <c r="I28" s="37">
        <f t="shared" si="6"/>
        <v>40.474444444444458</v>
      </c>
      <c r="J28" s="38">
        <f t="shared" si="6"/>
        <v>32.226000000000006</v>
      </c>
      <c r="K28" s="36">
        <f t="shared" si="6"/>
        <v>21.104111111111113</v>
      </c>
      <c r="L28" s="37">
        <f t="shared" si="6"/>
        <v>40.672777777777775</v>
      </c>
      <c r="M28" s="37">
        <f t="shared" si="6"/>
        <v>57.005166666666661</v>
      </c>
      <c r="N28" s="38">
        <f t="shared" si="6"/>
        <v>56.05777777777778</v>
      </c>
      <c r="O28" s="82">
        <f t="shared" si="6"/>
        <v>26.097999999999995</v>
      </c>
      <c r="P28" s="37">
        <f t="shared" si="6"/>
        <v>36.931111111111115</v>
      </c>
      <c r="Q28" s="37">
        <f t="shared" si="6"/>
        <v>63.745333333333328</v>
      </c>
      <c r="R28" s="37">
        <f t="shared" si="6"/>
        <v>40.571277777777773</v>
      </c>
      <c r="S28" s="37">
        <f t="shared" si="6"/>
        <v>40.571277777777773</v>
      </c>
      <c r="T28" s="37">
        <f t="shared" si="6"/>
        <v>48.926944444444445</v>
      </c>
      <c r="U28" s="37">
        <f t="shared" si="6"/>
        <v>40.890555555555558</v>
      </c>
      <c r="V28" s="37">
        <f t="shared" si="6"/>
        <v>49.499111111111112</v>
      </c>
      <c r="W28" s="38">
        <f t="shared" si="6"/>
        <v>25.002333333333336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82.263999999999996</v>
      </c>
      <c r="C29" s="41">
        <f t="shared" si="7"/>
        <v>169.75</v>
      </c>
      <c r="D29" s="41">
        <f t="shared" si="7"/>
        <v>169.75</v>
      </c>
      <c r="E29" s="41">
        <f>((E27*E26)*7)/1000</f>
        <v>214.83</v>
      </c>
      <c r="F29" s="41">
        <f>((F27*F26)*7)/1000</f>
        <v>229.81</v>
      </c>
      <c r="G29" s="41">
        <f t="shared" ref="G29:K29" si="8">((G27*G26)*7)/1000</f>
        <v>228.82300000000001</v>
      </c>
      <c r="H29" s="41">
        <f t="shared" si="8"/>
        <v>189.441</v>
      </c>
      <c r="I29" s="41">
        <f t="shared" si="8"/>
        <v>191.52</v>
      </c>
      <c r="J29" s="85">
        <f t="shared" si="8"/>
        <v>152.54400000000001</v>
      </c>
      <c r="K29" s="40">
        <f t="shared" si="8"/>
        <v>101.682</v>
      </c>
      <c r="L29" s="41">
        <f>((L27*L26)*7)/1000</f>
        <v>195.88800000000001</v>
      </c>
      <c r="M29" s="41">
        <f>((M27*M26)*7)/1000</f>
        <v>276.50349999999997</v>
      </c>
      <c r="N29" s="85">
        <f>((N27*N26)*7)/1000</f>
        <v>274.17599999999999</v>
      </c>
      <c r="O29" s="83">
        <f t="shared" ref="O29:W29" si="9">((O27*O26)*7)/1000</f>
        <v>128.73699999999999</v>
      </c>
      <c r="P29" s="41">
        <f t="shared" si="9"/>
        <v>181.35599999999999</v>
      </c>
      <c r="Q29" s="41">
        <f t="shared" si="9"/>
        <v>310.10000000000002</v>
      </c>
      <c r="R29" s="42">
        <f t="shared" si="9"/>
        <v>196.46549999999999</v>
      </c>
      <c r="S29" s="42">
        <f t="shared" si="9"/>
        <v>196.46549999999999</v>
      </c>
      <c r="T29" s="42">
        <f t="shared" si="9"/>
        <v>234.59450000000001</v>
      </c>
      <c r="U29" s="42">
        <f t="shared" si="9"/>
        <v>196.23099999999999</v>
      </c>
      <c r="V29" s="42">
        <f t="shared" si="9"/>
        <v>236.208</v>
      </c>
      <c r="W29" s="43">
        <f t="shared" si="9"/>
        <v>117.93600000000001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52</v>
      </c>
      <c r="C30" s="46">
        <f t="shared" si="10"/>
        <v>49.999999999999986</v>
      </c>
      <c r="D30" s="46">
        <f t="shared" si="10"/>
        <v>50</v>
      </c>
      <c r="E30" s="46">
        <f>+(E25/E27)/7*1000</f>
        <v>49.5</v>
      </c>
      <c r="F30" s="46">
        <f t="shared" ref="F30:L30" si="11">+(F25/F27)/7*1000</f>
        <v>49</v>
      </c>
      <c r="G30" s="46">
        <f t="shared" si="11"/>
        <v>48.499999999999993</v>
      </c>
      <c r="H30" s="46">
        <f t="shared" si="11"/>
        <v>48.5</v>
      </c>
      <c r="I30" s="46">
        <f t="shared" si="11"/>
        <v>48</v>
      </c>
      <c r="J30" s="47">
        <f t="shared" si="11"/>
        <v>47.999999999999993</v>
      </c>
      <c r="K30" s="45">
        <f t="shared" si="11"/>
        <v>54</v>
      </c>
      <c r="L30" s="46">
        <f t="shared" si="11"/>
        <v>53.000000000000007</v>
      </c>
      <c r="M30" s="46">
        <f>+(M25/M27)/7*1000</f>
        <v>51.5</v>
      </c>
      <c r="N30" s="47">
        <f t="shared" ref="N30:W30" si="12">+(N25/N27)/7*1000</f>
        <v>51</v>
      </c>
      <c r="O30" s="84">
        <f t="shared" si="12"/>
        <v>53</v>
      </c>
      <c r="P30" s="46">
        <f t="shared" si="12"/>
        <v>51</v>
      </c>
      <c r="Q30" s="46">
        <f t="shared" si="12"/>
        <v>50</v>
      </c>
      <c r="R30" s="46">
        <f t="shared" si="12"/>
        <v>49.499999999999986</v>
      </c>
      <c r="S30" s="46">
        <f t="shared" si="12"/>
        <v>49.499999999999986</v>
      </c>
      <c r="T30" s="46">
        <f t="shared" si="12"/>
        <v>48.5</v>
      </c>
      <c r="U30" s="46">
        <f t="shared" si="12"/>
        <v>48.499999999999993</v>
      </c>
      <c r="V30" s="46">
        <f t="shared" si="12"/>
        <v>48</v>
      </c>
      <c r="W30" s="47">
        <f t="shared" si="12"/>
        <v>48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0"/>
      <c r="I36" s="97"/>
      <c r="J36" s="52" t="s">
        <v>26</v>
      </c>
      <c r="K36" s="105"/>
      <c r="L36" s="496" t="s">
        <v>25</v>
      </c>
      <c r="M36" s="496"/>
      <c r="N36" s="496"/>
      <c r="O36" s="496"/>
      <c r="P36" s="49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21.639166666666672</v>
      </c>
      <c r="C39" s="78">
        <v>41.49916666666666</v>
      </c>
      <c r="D39" s="78">
        <v>50.085833333333319</v>
      </c>
      <c r="E39" s="78">
        <v>59.839333333333343</v>
      </c>
      <c r="F39" s="78">
        <v>47.231333333333339</v>
      </c>
      <c r="G39" s="78">
        <v>35.265166666666659</v>
      </c>
      <c r="H39" s="78">
        <v>22.763999999999999</v>
      </c>
      <c r="I39" s="99">
        <f t="shared" ref="I39:I46" si="13">SUM(B39:H39)</f>
        <v>278.32400000000001</v>
      </c>
      <c r="J39" s="2"/>
      <c r="K39" s="89" t="s">
        <v>12</v>
      </c>
      <c r="L39" s="78">
        <v>13.5</v>
      </c>
      <c r="M39" s="78">
        <v>13</v>
      </c>
      <c r="N39" s="78">
        <v>15.4</v>
      </c>
      <c r="O39" s="78"/>
      <c r="P39" s="78"/>
      <c r="Q39" s="99">
        <f t="shared" ref="Q39:Q46" si="14">SUM(L39:P39)</f>
        <v>41.9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21.639166666666672</v>
      </c>
      <c r="C40" s="78">
        <v>41.49916666666666</v>
      </c>
      <c r="D40" s="78">
        <v>50.085833333333319</v>
      </c>
      <c r="E40" s="78">
        <v>59.839333333333343</v>
      </c>
      <c r="F40" s="78">
        <v>47.231333333333339</v>
      </c>
      <c r="G40" s="78">
        <v>35.265166666666659</v>
      </c>
      <c r="H40" s="78">
        <v>22.763999999999999</v>
      </c>
      <c r="I40" s="99">
        <f t="shared" si="13"/>
        <v>278.32400000000001</v>
      </c>
      <c r="J40" s="2"/>
      <c r="K40" s="90" t="s">
        <v>13</v>
      </c>
      <c r="L40" s="78">
        <v>13.5</v>
      </c>
      <c r="M40" s="78">
        <v>13</v>
      </c>
      <c r="N40" s="78">
        <v>15.4</v>
      </c>
      <c r="O40" s="78"/>
      <c r="P40" s="78"/>
      <c r="Q40" s="99">
        <f t="shared" si="14"/>
        <v>41.9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25.100555555555555</v>
      </c>
      <c r="C42" s="22">
        <v>46.123222222222218</v>
      </c>
      <c r="D42" s="22">
        <v>54.440777777777804</v>
      </c>
      <c r="E42" s="22">
        <v>66.479111111111095</v>
      </c>
      <c r="F42" s="22">
        <v>49.656444444444439</v>
      </c>
      <c r="G42" s="22">
        <v>37.06322222222223</v>
      </c>
      <c r="H42" s="22">
        <v>23.837333333333337</v>
      </c>
      <c r="I42" s="99">
        <f t="shared" si="13"/>
        <v>302.70066666666668</v>
      </c>
      <c r="J42" s="2"/>
      <c r="K42" s="90" t="s">
        <v>15</v>
      </c>
      <c r="L42" s="78">
        <v>13.2</v>
      </c>
      <c r="M42" s="78">
        <v>12.7</v>
      </c>
      <c r="N42" s="78">
        <v>15.1</v>
      </c>
      <c r="O42" s="78"/>
      <c r="P42" s="78"/>
      <c r="Q42" s="99">
        <f t="shared" si="14"/>
        <v>41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25.100555555555555</v>
      </c>
      <c r="C43" s="22">
        <v>46.123222222222218</v>
      </c>
      <c r="D43" s="22">
        <v>54.440777777777804</v>
      </c>
      <c r="E43" s="22">
        <v>66.479111111111095</v>
      </c>
      <c r="F43" s="22">
        <v>49.656444444444439</v>
      </c>
      <c r="G43" s="22">
        <v>37.06322222222223</v>
      </c>
      <c r="H43" s="22">
        <v>23.837333333333337</v>
      </c>
      <c r="I43" s="99">
        <f t="shared" si="13"/>
        <v>302.70066666666668</v>
      </c>
      <c r="J43" s="2"/>
      <c r="K43" s="89" t="s">
        <v>16</v>
      </c>
      <c r="L43" s="78">
        <v>13.3</v>
      </c>
      <c r="M43" s="78">
        <v>12.7</v>
      </c>
      <c r="N43" s="78">
        <v>15.2</v>
      </c>
      <c r="O43" s="78"/>
      <c r="P43" s="78"/>
      <c r="Q43" s="99">
        <f t="shared" si="14"/>
        <v>41.2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25.100555555555555</v>
      </c>
      <c r="C45" s="78">
        <v>46.123222222222218</v>
      </c>
      <c r="D45" s="78">
        <v>54.440777777777804</v>
      </c>
      <c r="E45" s="78">
        <v>66.479111111111095</v>
      </c>
      <c r="F45" s="78">
        <v>49.656444444444439</v>
      </c>
      <c r="G45" s="78">
        <v>37.06322222222223</v>
      </c>
      <c r="H45" s="78">
        <v>23.837333333333337</v>
      </c>
      <c r="I45" s="99">
        <f t="shared" si="13"/>
        <v>302.70066666666668</v>
      </c>
      <c r="J45" s="2"/>
      <c r="K45" s="89" t="s">
        <v>18</v>
      </c>
      <c r="L45" s="78">
        <v>13.3</v>
      </c>
      <c r="M45" s="78">
        <v>12.7</v>
      </c>
      <c r="N45" s="78">
        <v>15.2</v>
      </c>
      <c r="O45" s="78"/>
      <c r="P45" s="78"/>
      <c r="Q45" s="99">
        <f t="shared" si="14"/>
        <v>41.2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118.58000000000001</v>
      </c>
      <c r="C46" s="26">
        <f t="shared" si="15"/>
        <v>221.36799999999997</v>
      </c>
      <c r="D46" s="26">
        <f t="shared" si="15"/>
        <v>263.49400000000003</v>
      </c>
      <c r="E46" s="26">
        <f t="shared" si="15"/>
        <v>319.11599999999993</v>
      </c>
      <c r="F46" s="26">
        <f t="shared" si="15"/>
        <v>243.43200000000002</v>
      </c>
      <c r="G46" s="26">
        <f t="shared" si="15"/>
        <v>181.72000000000003</v>
      </c>
      <c r="H46" s="26">
        <f t="shared" si="15"/>
        <v>117.04</v>
      </c>
      <c r="I46" s="99">
        <f t="shared" si="13"/>
        <v>1464.75</v>
      </c>
      <c r="K46" s="76" t="s">
        <v>10</v>
      </c>
      <c r="L46" s="79">
        <f>SUM(L39:L45)</f>
        <v>66.8</v>
      </c>
      <c r="M46" s="26">
        <f>SUM(M39:M45)</f>
        <v>64.100000000000009</v>
      </c>
      <c r="N46" s="26">
        <f>SUM(N39:N45)</f>
        <v>76.3</v>
      </c>
      <c r="O46" s="26">
        <f>SUM(O39:O45)</f>
        <v>0</v>
      </c>
      <c r="P46" s="26">
        <f>SUM(P39:P45)</f>
        <v>0</v>
      </c>
      <c r="Q46" s="99">
        <f t="shared" si="14"/>
        <v>207.2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60.5</v>
      </c>
      <c r="C47" s="29">
        <v>59</v>
      </c>
      <c r="D47" s="29">
        <v>58</v>
      </c>
      <c r="E47" s="29">
        <v>58</v>
      </c>
      <c r="F47" s="29">
        <v>56</v>
      </c>
      <c r="G47" s="29">
        <v>55</v>
      </c>
      <c r="H47" s="29">
        <v>55</v>
      </c>
      <c r="I47" s="100">
        <f>+((I46/I48)/7)*1000</f>
        <v>57.360197368421055</v>
      </c>
      <c r="K47" s="108" t="s">
        <v>19</v>
      </c>
      <c r="L47" s="80">
        <v>64.5</v>
      </c>
      <c r="M47" s="29">
        <v>64.5</v>
      </c>
      <c r="N47" s="29">
        <v>64.5</v>
      </c>
      <c r="O47" s="29"/>
      <c r="P47" s="29"/>
      <c r="Q47" s="100">
        <f>+((Q46/Q48)/7)*1000</f>
        <v>64.488017429193903</v>
      </c>
      <c r="R47" s="62"/>
      <c r="S47" s="62"/>
    </row>
    <row r="48" spans="1:30" ht="33.75" customHeight="1" x14ac:dyDescent="0.25">
      <c r="A48" s="92" t="s">
        <v>20</v>
      </c>
      <c r="B48" s="81">
        <v>280</v>
      </c>
      <c r="C48" s="33">
        <v>536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3648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25.100555555555555</v>
      </c>
      <c r="C49" s="37">
        <f t="shared" si="16"/>
        <v>46.123222222222218</v>
      </c>
      <c r="D49" s="37">
        <f t="shared" si="16"/>
        <v>54.440777777777804</v>
      </c>
      <c r="E49" s="37">
        <f t="shared" si="16"/>
        <v>66.479111111111095</v>
      </c>
      <c r="F49" s="37">
        <f t="shared" si="16"/>
        <v>49.656444444444439</v>
      </c>
      <c r="G49" s="37">
        <f t="shared" si="16"/>
        <v>37.06322222222223</v>
      </c>
      <c r="H49" s="37">
        <f t="shared" si="16"/>
        <v>23.837333333333337</v>
      </c>
      <c r="I49" s="102">
        <f>((I46*1000)/I48)/7</f>
        <v>57.360197368421048</v>
      </c>
      <c r="K49" s="93" t="s">
        <v>21</v>
      </c>
      <c r="L49" s="82">
        <f t="shared" ref="L49:P49" si="17">((L48*L47)*7/1000-L39-L40)/3</f>
        <v>13.274000000000001</v>
      </c>
      <c r="M49" s="37">
        <f t="shared" si="17"/>
        <v>12.704333333333333</v>
      </c>
      <c r="N49" s="37">
        <f t="shared" si="17"/>
        <v>15.167833333333334</v>
      </c>
      <c r="O49" s="37">
        <f t="shared" si="17"/>
        <v>0</v>
      </c>
      <c r="P49" s="37">
        <f t="shared" si="17"/>
        <v>0</v>
      </c>
      <c r="Q49" s="111">
        <f>((Q46*1000)/Q48)/7</f>
        <v>64.488017429193903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118.58</v>
      </c>
      <c r="C50" s="41">
        <f t="shared" si="18"/>
        <v>221.36799999999999</v>
      </c>
      <c r="D50" s="41">
        <f t="shared" si="18"/>
        <v>263.49400000000003</v>
      </c>
      <c r="E50" s="41">
        <f t="shared" si="18"/>
        <v>319.11599999999999</v>
      </c>
      <c r="F50" s="41">
        <f t="shared" si="18"/>
        <v>243.43199999999999</v>
      </c>
      <c r="G50" s="41">
        <f t="shared" si="18"/>
        <v>181.72</v>
      </c>
      <c r="H50" s="41">
        <f t="shared" si="18"/>
        <v>117.04</v>
      </c>
      <c r="I50" s="85"/>
      <c r="K50" s="94" t="s">
        <v>22</v>
      </c>
      <c r="L50" s="83">
        <f>((L48*L47)*7)/1000</f>
        <v>66.822000000000003</v>
      </c>
      <c r="M50" s="41">
        <f>((M48*M47)*7)/1000</f>
        <v>64.113</v>
      </c>
      <c r="N50" s="41">
        <f>((N48*N47)*7)/1000</f>
        <v>76.3035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60.500000000000007</v>
      </c>
      <c r="C51" s="46">
        <f t="shared" si="19"/>
        <v>58.999999999999993</v>
      </c>
      <c r="D51" s="46">
        <f t="shared" si="19"/>
        <v>58</v>
      </c>
      <c r="E51" s="46">
        <f t="shared" si="19"/>
        <v>57.999999999999986</v>
      </c>
      <c r="F51" s="46">
        <f t="shared" si="19"/>
        <v>56</v>
      </c>
      <c r="G51" s="46">
        <f t="shared" si="19"/>
        <v>55.000000000000007</v>
      </c>
      <c r="H51" s="46">
        <f t="shared" si="19"/>
        <v>55</v>
      </c>
      <c r="I51" s="103"/>
      <c r="J51" s="49"/>
      <c r="K51" s="95" t="s">
        <v>23</v>
      </c>
      <c r="L51" s="84">
        <f>+(L46/L48)/7*1000</f>
        <v>64.478764478764475</v>
      </c>
      <c r="M51" s="46">
        <f>+(M46/M48)/7*1000</f>
        <v>64.486921529175049</v>
      </c>
      <c r="N51" s="46">
        <f>+(N46/N48)/7*1000</f>
        <v>64.497041420118336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29.6</v>
      </c>
      <c r="C58" s="78">
        <v>41.3</v>
      </c>
      <c r="D58" s="78">
        <v>46.4</v>
      </c>
      <c r="E58" s="78">
        <v>39.700000000000003</v>
      </c>
      <c r="F58" s="78"/>
      <c r="G58" s="99">
        <f t="shared" ref="G58:G65" si="20">SUM(B58:F58)</f>
        <v>157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29.6</v>
      </c>
      <c r="C59" s="78">
        <v>41.3</v>
      </c>
      <c r="D59" s="78">
        <v>46.4</v>
      </c>
      <c r="E59" s="78">
        <v>39.700000000000003</v>
      </c>
      <c r="F59" s="78"/>
      <c r="G59" s="99">
        <f t="shared" si="20"/>
        <v>157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29.5</v>
      </c>
      <c r="C61" s="78">
        <v>42.9</v>
      </c>
      <c r="D61" s="78">
        <v>46.9</v>
      </c>
      <c r="E61" s="78">
        <v>40.299999999999997</v>
      </c>
      <c r="F61" s="78"/>
      <c r="G61" s="99">
        <f t="shared" si="20"/>
        <v>159.60000000000002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29.5</v>
      </c>
      <c r="C62" s="78">
        <v>42.9</v>
      </c>
      <c r="D62" s="78">
        <v>46.9</v>
      </c>
      <c r="E62" s="78">
        <v>40.299999999999997</v>
      </c>
      <c r="F62" s="78"/>
      <c r="G62" s="99">
        <f t="shared" si="20"/>
        <v>159.60000000000002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29.5</v>
      </c>
      <c r="C64" s="78">
        <v>42.9</v>
      </c>
      <c r="D64" s="78">
        <v>46.9</v>
      </c>
      <c r="E64" s="78">
        <v>40.299999999999997</v>
      </c>
      <c r="F64" s="78"/>
      <c r="G64" s="99">
        <f t="shared" si="20"/>
        <v>159.60000000000002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147.69999999999999</v>
      </c>
      <c r="C65" s="26">
        <f>SUM(C58:C64)</f>
        <v>211.3</v>
      </c>
      <c r="D65" s="26">
        <f>SUM(D58:D64)</f>
        <v>233.5</v>
      </c>
      <c r="E65" s="26">
        <f>SUM(E58:E64)</f>
        <v>200.3</v>
      </c>
      <c r="F65" s="26">
        <f>SUM(F58:F64)</f>
        <v>0</v>
      </c>
      <c r="G65" s="99">
        <f t="shared" si="20"/>
        <v>792.8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71</v>
      </c>
      <c r="C66" s="29">
        <v>71</v>
      </c>
      <c r="D66" s="29">
        <v>71</v>
      </c>
      <c r="E66" s="29">
        <v>71</v>
      </c>
      <c r="F66" s="29"/>
      <c r="G66" s="100">
        <f>+((G65/G67)/7)*1000</f>
        <v>71.007613076578593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/>
      <c r="G67" s="110">
        <f>SUM(B67:F67)</f>
        <v>1595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29.469666666666672</v>
      </c>
      <c r="C68" s="37">
        <f t="shared" si="21"/>
        <v>42.875</v>
      </c>
      <c r="D68" s="37">
        <f t="shared" si="21"/>
        <v>46.93</v>
      </c>
      <c r="E68" s="37">
        <f t="shared" si="21"/>
        <v>40.297000000000004</v>
      </c>
      <c r="F68" s="37">
        <f t="shared" si="21"/>
        <v>0</v>
      </c>
      <c r="G68" s="114">
        <f>((G65*1000)/G67)/7</f>
        <v>71.007613076578593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147.60900000000001</v>
      </c>
      <c r="C69" s="41">
        <f>((C67*C66)*7)/1000</f>
        <v>211.22499999999999</v>
      </c>
      <c r="D69" s="41">
        <f>((D67*D66)*7)/1000</f>
        <v>233.59</v>
      </c>
      <c r="E69" s="41">
        <f>((E67*E66)*7)/1000</f>
        <v>200.291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71.043771043771031</v>
      </c>
      <c r="C70" s="46">
        <f>+(C65/C67)/7*1000</f>
        <v>71.025210084033617</v>
      </c>
      <c r="D70" s="46">
        <f>+(D65/D67)/7*1000</f>
        <v>70.972644376899694</v>
      </c>
      <c r="E70" s="46">
        <f>+(E65/E67)/7*1000</f>
        <v>71.003190358029073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239"/>
  <sheetViews>
    <sheetView topLeftCell="A34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5" t="s">
        <v>1</v>
      </c>
      <c r="B9" s="175"/>
      <c r="C9" s="175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5" t="s">
        <v>4</v>
      </c>
      <c r="B11" s="175"/>
      <c r="C11" s="175"/>
      <c r="D11" s="1"/>
      <c r="E11" s="176">
        <v>3</v>
      </c>
      <c r="F11" s="1"/>
      <c r="G11" s="1"/>
      <c r="H11" s="1"/>
      <c r="I11" s="1"/>
      <c r="J11" s="1"/>
      <c r="K11" s="489" t="s">
        <v>60</v>
      </c>
      <c r="L11" s="489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7" thickBot="1" x14ac:dyDescent="0.3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3"/>
      <c r="J15" s="504"/>
      <c r="K15" s="505" t="s">
        <v>51</v>
      </c>
      <c r="L15" s="506"/>
      <c r="M15" s="506"/>
      <c r="N15" s="507"/>
      <c r="O15" s="510" t="s">
        <v>50</v>
      </c>
      <c r="P15" s="508"/>
      <c r="Q15" s="508"/>
      <c r="R15" s="508"/>
      <c r="S15" s="508"/>
      <c r="T15" s="508"/>
      <c r="U15" s="508"/>
      <c r="V15" s="508"/>
      <c r="W15" s="50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16.730444444444444</v>
      </c>
      <c r="C18" s="78">
        <v>34.81444444444444</v>
      </c>
      <c r="D18" s="22">
        <v>34.770000000000003</v>
      </c>
      <c r="E18" s="22">
        <v>44.243333333333332</v>
      </c>
      <c r="F18" s="22">
        <v>47.574444444444453</v>
      </c>
      <c r="G18" s="22">
        <v>48.090333333333326</v>
      </c>
      <c r="H18" s="22">
        <v>39.841222222222228</v>
      </c>
      <c r="I18" s="22">
        <v>40.474444444444458</v>
      </c>
      <c r="J18" s="23">
        <v>32.226000000000006</v>
      </c>
      <c r="K18" s="21">
        <v>21.104111111111113</v>
      </c>
      <c r="L18" s="22">
        <v>40.672777777777775</v>
      </c>
      <c r="M18" s="22">
        <v>57.005166666666661</v>
      </c>
      <c r="N18" s="23">
        <v>56.05777777777778</v>
      </c>
      <c r="O18" s="78">
        <v>26.097999999999995</v>
      </c>
      <c r="P18" s="78">
        <v>36.931111111111115</v>
      </c>
      <c r="Q18" s="22">
        <v>63.745333333333328</v>
      </c>
      <c r="R18" s="22">
        <v>40.571277777777773</v>
      </c>
      <c r="S18" s="22">
        <v>40.571277777777773</v>
      </c>
      <c r="T18" s="22">
        <v>48.926944444444445</v>
      </c>
      <c r="U18" s="22">
        <v>40.890555555555558</v>
      </c>
      <c r="V18" s="22">
        <v>49.499111111111112</v>
      </c>
      <c r="W18" s="23">
        <v>25.002333333333336</v>
      </c>
      <c r="X18" s="24">
        <f t="shared" ref="X18:X25" si="0">SUM(B18:W18)</f>
        <v>885.84044444444453</v>
      </c>
      <c r="Z18" s="2"/>
      <c r="AA18" s="18"/>
    </row>
    <row r="19" spans="1:30" ht="39.950000000000003" customHeight="1" x14ac:dyDescent="0.25">
      <c r="A19" s="157" t="s">
        <v>13</v>
      </c>
      <c r="B19" s="21">
        <v>16.730444444444444</v>
      </c>
      <c r="C19" s="78">
        <v>34.81444444444444</v>
      </c>
      <c r="D19" s="22">
        <v>34.770000000000003</v>
      </c>
      <c r="E19" s="22">
        <v>44.243333333333332</v>
      </c>
      <c r="F19" s="22">
        <v>47.574444444444453</v>
      </c>
      <c r="G19" s="22">
        <v>48.090333333333326</v>
      </c>
      <c r="H19" s="22">
        <v>39.841222222222228</v>
      </c>
      <c r="I19" s="22">
        <v>40.474444444444458</v>
      </c>
      <c r="J19" s="23">
        <v>32.226000000000006</v>
      </c>
      <c r="K19" s="21">
        <v>21.104111111111113</v>
      </c>
      <c r="L19" s="22">
        <v>40.672777777777775</v>
      </c>
      <c r="M19" s="22">
        <v>57.005166666666661</v>
      </c>
      <c r="N19" s="23">
        <v>56.05777777777778</v>
      </c>
      <c r="O19" s="78">
        <v>26.097999999999995</v>
      </c>
      <c r="P19" s="78">
        <v>36.931111111111115</v>
      </c>
      <c r="Q19" s="22">
        <v>63.745333333333328</v>
      </c>
      <c r="R19" s="22">
        <v>40.571277777777773</v>
      </c>
      <c r="S19" s="22">
        <v>40.571277777777773</v>
      </c>
      <c r="T19" s="22">
        <v>48.926944444444445</v>
      </c>
      <c r="U19" s="22">
        <v>40.890555555555558</v>
      </c>
      <c r="V19" s="22">
        <v>49.499111111111112</v>
      </c>
      <c r="W19" s="23">
        <v>25.002333333333336</v>
      </c>
      <c r="X19" s="24">
        <f t="shared" si="0"/>
        <v>885.84044444444453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17.058703703703703</v>
      </c>
      <c r="C21" s="78">
        <v>35.63703703703704</v>
      </c>
      <c r="D21" s="22">
        <v>35.666666666666657</v>
      </c>
      <c r="E21" s="22">
        <v>45.007777777777768</v>
      </c>
      <c r="F21" s="22">
        <v>48.013703703703698</v>
      </c>
      <c r="G21" s="22">
        <v>46.573111111111125</v>
      </c>
      <c r="H21" s="22">
        <v>38.539185185185183</v>
      </c>
      <c r="I21" s="22">
        <v>38.852037037037029</v>
      </c>
      <c r="J21" s="23">
        <v>30.953000000000003</v>
      </c>
      <c r="K21" s="21">
        <v>20.636592592592592</v>
      </c>
      <c r="L21" s="22">
        <v>39.901648148148148</v>
      </c>
      <c r="M21" s="22">
        <v>56.725222222222214</v>
      </c>
      <c r="N21" s="23">
        <v>56.708148148148155</v>
      </c>
      <c r="O21" s="78">
        <v>26.876333333333331</v>
      </c>
      <c r="P21" s="78">
        <v>37.609259259259261</v>
      </c>
      <c r="Q21" s="22">
        <v>65.004444444444445</v>
      </c>
      <c r="R21" s="22">
        <v>41.086981481481494</v>
      </c>
      <c r="S21" s="22">
        <v>41.086981481481494</v>
      </c>
      <c r="T21" s="22">
        <v>49.611037037037043</v>
      </c>
      <c r="U21" s="22">
        <v>40.8472962962963</v>
      </c>
      <c r="V21" s="22">
        <v>48.197092592592583</v>
      </c>
      <c r="W21" s="23">
        <v>23.872277777777771</v>
      </c>
      <c r="X21" s="24">
        <f t="shared" si="0"/>
        <v>884.46453703703719</v>
      </c>
      <c r="Z21" s="2"/>
      <c r="AA21" s="18"/>
    </row>
    <row r="22" spans="1:30" ht="39.950000000000003" customHeight="1" x14ac:dyDescent="0.25">
      <c r="A22" s="156" t="s">
        <v>16</v>
      </c>
      <c r="B22" s="21">
        <v>17.058703703703703</v>
      </c>
      <c r="C22" s="78">
        <v>35.63703703703704</v>
      </c>
      <c r="D22" s="22">
        <v>35.666666666666657</v>
      </c>
      <c r="E22" s="22">
        <v>45.007777777777768</v>
      </c>
      <c r="F22" s="22">
        <v>48.013703703703698</v>
      </c>
      <c r="G22" s="22">
        <v>46.573111111111125</v>
      </c>
      <c r="H22" s="22">
        <v>38.539185185185183</v>
      </c>
      <c r="I22" s="22">
        <v>38.852037037037029</v>
      </c>
      <c r="J22" s="23">
        <v>30.953000000000003</v>
      </c>
      <c r="K22" s="21">
        <v>20.636592592592592</v>
      </c>
      <c r="L22" s="22">
        <v>39.901648148148148</v>
      </c>
      <c r="M22" s="22">
        <v>56.725222222222214</v>
      </c>
      <c r="N22" s="23">
        <v>56.708148148148155</v>
      </c>
      <c r="O22" s="78">
        <v>26.876333333333331</v>
      </c>
      <c r="P22" s="78">
        <v>37.609259259259261</v>
      </c>
      <c r="Q22" s="22">
        <v>65.004444444444445</v>
      </c>
      <c r="R22" s="22">
        <v>41.086981481481494</v>
      </c>
      <c r="S22" s="22">
        <v>41.086981481481494</v>
      </c>
      <c r="T22" s="22">
        <v>49.611037037037043</v>
      </c>
      <c r="U22" s="22">
        <v>40.8472962962963</v>
      </c>
      <c r="V22" s="22">
        <v>48.197092592592583</v>
      </c>
      <c r="W22" s="23">
        <v>23.872277777777771</v>
      </c>
      <c r="X22" s="24">
        <f t="shared" si="0"/>
        <v>884.46453703703719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17.058703703703703</v>
      </c>
      <c r="C24" s="78">
        <v>35.63703703703704</v>
      </c>
      <c r="D24" s="22">
        <v>35.666666666666657</v>
      </c>
      <c r="E24" s="22">
        <v>45.007777777777768</v>
      </c>
      <c r="F24" s="22">
        <v>48.013703703703698</v>
      </c>
      <c r="G24" s="22">
        <v>46.573111111111125</v>
      </c>
      <c r="H24" s="22">
        <v>38.539185185185183</v>
      </c>
      <c r="I24" s="22">
        <v>38.852037037037029</v>
      </c>
      <c r="J24" s="23">
        <v>30.953000000000003</v>
      </c>
      <c r="K24" s="21">
        <v>20.636592592592592</v>
      </c>
      <c r="L24" s="22">
        <v>39.901648148148148</v>
      </c>
      <c r="M24" s="22">
        <v>56.725222222222214</v>
      </c>
      <c r="N24" s="23">
        <v>56.708148148148155</v>
      </c>
      <c r="O24" s="78">
        <v>26.876333333333331</v>
      </c>
      <c r="P24" s="78">
        <v>37.609259259259261</v>
      </c>
      <c r="Q24" s="22">
        <v>65.004444444444445</v>
      </c>
      <c r="R24" s="22">
        <v>41.086981481481494</v>
      </c>
      <c r="S24" s="22">
        <v>41.086981481481494</v>
      </c>
      <c r="T24" s="22">
        <v>49.611037037037043</v>
      </c>
      <c r="U24" s="22">
        <v>40.8472962962963</v>
      </c>
      <c r="V24" s="22">
        <v>48.197092592592583</v>
      </c>
      <c r="W24" s="23">
        <v>23.872277777777771</v>
      </c>
      <c r="X24" s="24">
        <f t="shared" si="0"/>
        <v>884.46453703703719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84.636999999999986</v>
      </c>
      <c r="C25" s="26">
        <f t="shared" si="1"/>
        <v>176.54</v>
      </c>
      <c r="D25" s="26">
        <f t="shared" si="1"/>
        <v>176.54</v>
      </c>
      <c r="E25" s="26">
        <f>SUM(E18:E24)</f>
        <v>223.50999999999996</v>
      </c>
      <c r="F25" s="26">
        <f t="shared" ref="F25:L25" si="2">SUM(F18:F24)</f>
        <v>239.19</v>
      </c>
      <c r="G25" s="26">
        <f t="shared" si="2"/>
        <v>235.90000000000003</v>
      </c>
      <c r="H25" s="26">
        <f t="shared" si="2"/>
        <v>195.29999999999998</v>
      </c>
      <c r="I25" s="26">
        <f t="shared" si="2"/>
        <v>197.50500000000002</v>
      </c>
      <c r="J25" s="27">
        <f t="shared" si="2"/>
        <v>157.31100000000004</v>
      </c>
      <c r="K25" s="25">
        <f t="shared" si="2"/>
        <v>104.11799999999999</v>
      </c>
      <c r="L25" s="26">
        <f t="shared" si="2"/>
        <v>201.0505</v>
      </c>
      <c r="M25" s="26">
        <f>SUM(M18:M24)</f>
        <v>284.18599999999998</v>
      </c>
      <c r="N25" s="27">
        <f t="shared" ref="N25:Q25" si="3">SUM(N18:N24)</f>
        <v>282.24</v>
      </c>
      <c r="O25" s="79">
        <f t="shared" si="3"/>
        <v>132.82499999999999</v>
      </c>
      <c r="P25" s="26">
        <f t="shared" si="3"/>
        <v>186.69</v>
      </c>
      <c r="Q25" s="26">
        <f t="shared" si="3"/>
        <v>322.50400000000002</v>
      </c>
      <c r="R25" s="26">
        <f>SUM(R18:R24)</f>
        <v>204.40350000000004</v>
      </c>
      <c r="S25" s="26">
        <f t="shared" ref="S25:U25" si="4">SUM(S18:S24)</f>
        <v>204.40350000000004</v>
      </c>
      <c r="T25" s="26">
        <f t="shared" si="4"/>
        <v>246.68700000000004</v>
      </c>
      <c r="U25" s="26">
        <f t="shared" si="4"/>
        <v>204.32300000000001</v>
      </c>
      <c r="V25" s="26">
        <f>SUM(V18:V24)</f>
        <v>243.58949999999999</v>
      </c>
      <c r="W25" s="27">
        <f t="shared" ref="W25" si="5">SUM(W18:W24)</f>
        <v>121.62149999999998</v>
      </c>
      <c r="X25" s="24">
        <f t="shared" si="0"/>
        <v>4425.0744999999997</v>
      </c>
    </row>
    <row r="26" spans="1:30" s="2" customFormat="1" ht="36.75" customHeight="1" x14ac:dyDescent="0.25">
      <c r="A26" s="158" t="s">
        <v>19</v>
      </c>
      <c r="B26" s="28">
        <v>53.5</v>
      </c>
      <c r="C26" s="80">
        <v>52</v>
      </c>
      <c r="D26" s="29">
        <v>52</v>
      </c>
      <c r="E26" s="29">
        <v>51.5</v>
      </c>
      <c r="F26" s="29">
        <v>51</v>
      </c>
      <c r="G26" s="29">
        <v>50</v>
      </c>
      <c r="H26" s="29">
        <v>50</v>
      </c>
      <c r="I26" s="29">
        <v>49.5</v>
      </c>
      <c r="J26" s="30">
        <v>49.5</v>
      </c>
      <c r="K26" s="28">
        <v>55.5</v>
      </c>
      <c r="L26" s="29">
        <v>54.5</v>
      </c>
      <c r="M26" s="29">
        <v>53</v>
      </c>
      <c r="N26" s="30">
        <v>52.5</v>
      </c>
      <c r="O26" s="80">
        <v>55</v>
      </c>
      <c r="P26" s="29">
        <v>52.5</v>
      </c>
      <c r="Q26" s="29">
        <v>52</v>
      </c>
      <c r="R26" s="29">
        <v>51.5</v>
      </c>
      <c r="S26" s="29">
        <v>51.5</v>
      </c>
      <c r="T26" s="29">
        <v>51</v>
      </c>
      <c r="U26" s="29">
        <v>50.5</v>
      </c>
      <c r="V26" s="29">
        <v>49.5</v>
      </c>
      <c r="W26" s="30">
        <v>49.5</v>
      </c>
      <c r="X26" s="31">
        <f>+((X25/X27)/7)*1000</f>
        <v>51.532852368142166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268</v>
      </c>
      <c r="L27" s="33">
        <v>527</v>
      </c>
      <c r="M27" s="33">
        <v>766</v>
      </c>
      <c r="N27" s="34">
        <v>768</v>
      </c>
      <c r="O27" s="81">
        <v>345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12267</v>
      </c>
      <c r="Y27" s="2">
        <f>((X25*1000)/X27)/7</f>
        <v>51.532852368142173</v>
      </c>
    </row>
    <row r="28" spans="1:30" s="2" customFormat="1" ht="33" customHeight="1" x14ac:dyDescent="0.25">
      <c r="A28" s="160" t="s">
        <v>21</v>
      </c>
      <c r="B28" s="36">
        <f>((B27*B26)*7/1000-B18-B19)/3</f>
        <v>17.058703703703703</v>
      </c>
      <c r="C28" s="37">
        <f t="shared" ref="C28:W28" si="6">((C27*C26)*7/1000-C18-C19)/3</f>
        <v>35.63703703703704</v>
      </c>
      <c r="D28" s="37">
        <f t="shared" si="6"/>
        <v>35.666666666666657</v>
      </c>
      <c r="E28" s="37">
        <f t="shared" si="6"/>
        <v>45.007777777777768</v>
      </c>
      <c r="F28" s="37">
        <f t="shared" si="6"/>
        <v>48.013703703703698</v>
      </c>
      <c r="G28" s="37">
        <f t="shared" si="6"/>
        <v>46.573111111111125</v>
      </c>
      <c r="H28" s="37">
        <f t="shared" si="6"/>
        <v>38.539185185185183</v>
      </c>
      <c r="I28" s="37">
        <f t="shared" si="6"/>
        <v>38.852037037037029</v>
      </c>
      <c r="J28" s="38">
        <f t="shared" si="6"/>
        <v>30.953000000000003</v>
      </c>
      <c r="K28" s="36">
        <f t="shared" si="6"/>
        <v>20.636592592592592</v>
      </c>
      <c r="L28" s="37">
        <f t="shared" si="6"/>
        <v>39.901648148148148</v>
      </c>
      <c r="M28" s="37">
        <f t="shared" si="6"/>
        <v>56.725222222222214</v>
      </c>
      <c r="N28" s="38">
        <f t="shared" si="6"/>
        <v>56.708148148148155</v>
      </c>
      <c r="O28" s="82">
        <f t="shared" si="6"/>
        <v>26.876333333333331</v>
      </c>
      <c r="P28" s="37">
        <f t="shared" si="6"/>
        <v>37.609259259259261</v>
      </c>
      <c r="Q28" s="37">
        <f t="shared" si="6"/>
        <v>65.004444444444445</v>
      </c>
      <c r="R28" s="37">
        <f t="shared" si="6"/>
        <v>41.086981481481494</v>
      </c>
      <c r="S28" s="37">
        <f t="shared" si="6"/>
        <v>41.086981481481494</v>
      </c>
      <c r="T28" s="37">
        <f t="shared" si="6"/>
        <v>49.611037037037043</v>
      </c>
      <c r="U28" s="37">
        <f t="shared" si="6"/>
        <v>40.8472962962963</v>
      </c>
      <c r="V28" s="37">
        <f t="shared" si="6"/>
        <v>48.197092592592583</v>
      </c>
      <c r="W28" s="38">
        <f t="shared" si="6"/>
        <v>23.872277777777771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84.637</v>
      </c>
      <c r="C29" s="41">
        <f t="shared" si="7"/>
        <v>176.54</v>
      </c>
      <c r="D29" s="41">
        <f t="shared" si="7"/>
        <v>176.54</v>
      </c>
      <c r="E29" s="41">
        <f>((E27*E26)*7)/1000</f>
        <v>223.51</v>
      </c>
      <c r="F29" s="41">
        <f>((F27*F26)*7)/1000</f>
        <v>239.19</v>
      </c>
      <c r="G29" s="41">
        <f t="shared" ref="G29:K29" si="8">((G27*G26)*7)/1000</f>
        <v>235.9</v>
      </c>
      <c r="H29" s="41">
        <f t="shared" si="8"/>
        <v>195.3</v>
      </c>
      <c r="I29" s="41">
        <f t="shared" si="8"/>
        <v>197.505</v>
      </c>
      <c r="J29" s="85">
        <f t="shared" si="8"/>
        <v>157.31100000000001</v>
      </c>
      <c r="K29" s="40">
        <f t="shared" si="8"/>
        <v>104.11799999999999</v>
      </c>
      <c r="L29" s="41">
        <f>((L27*L26)*7)/1000</f>
        <v>201.0505</v>
      </c>
      <c r="M29" s="41">
        <f>((M27*M26)*7)/1000</f>
        <v>284.18599999999998</v>
      </c>
      <c r="N29" s="85">
        <f>((N27*N26)*7)/1000</f>
        <v>282.24</v>
      </c>
      <c r="O29" s="83">
        <f t="shared" ref="O29:W29" si="9">((O27*O26)*7)/1000</f>
        <v>132.82499999999999</v>
      </c>
      <c r="P29" s="41">
        <f t="shared" si="9"/>
        <v>186.69</v>
      </c>
      <c r="Q29" s="41">
        <f t="shared" si="9"/>
        <v>322.50400000000002</v>
      </c>
      <c r="R29" s="42">
        <f t="shared" si="9"/>
        <v>204.40350000000001</v>
      </c>
      <c r="S29" s="42">
        <f t="shared" si="9"/>
        <v>204.40350000000001</v>
      </c>
      <c r="T29" s="42">
        <f t="shared" si="9"/>
        <v>246.68700000000001</v>
      </c>
      <c r="U29" s="42">
        <f t="shared" si="9"/>
        <v>204.32300000000001</v>
      </c>
      <c r="V29" s="42">
        <f t="shared" si="9"/>
        <v>243.58949999999999</v>
      </c>
      <c r="W29" s="43">
        <f t="shared" si="9"/>
        <v>121.6215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53.499999999999993</v>
      </c>
      <c r="C30" s="46">
        <f t="shared" si="10"/>
        <v>52</v>
      </c>
      <c r="D30" s="46">
        <f t="shared" si="10"/>
        <v>52</v>
      </c>
      <c r="E30" s="46">
        <f>+(E25/E27)/7*1000</f>
        <v>51.499999999999993</v>
      </c>
      <c r="F30" s="46">
        <f t="shared" ref="F30:L30" si="11">+(F25/F27)/7*1000</f>
        <v>51</v>
      </c>
      <c r="G30" s="46">
        <f t="shared" si="11"/>
        <v>50</v>
      </c>
      <c r="H30" s="46">
        <f t="shared" si="11"/>
        <v>49.999999999999993</v>
      </c>
      <c r="I30" s="46">
        <f t="shared" si="11"/>
        <v>49.5</v>
      </c>
      <c r="J30" s="47">
        <f t="shared" si="11"/>
        <v>49.500000000000007</v>
      </c>
      <c r="K30" s="45">
        <f t="shared" si="11"/>
        <v>55.499999999999993</v>
      </c>
      <c r="L30" s="46">
        <f t="shared" si="11"/>
        <v>54.5</v>
      </c>
      <c r="M30" s="46">
        <f>+(M25/M27)/7*1000</f>
        <v>53</v>
      </c>
      <c r="N30" s="47">
        <f t="shared" ref="N30:W30" si="12">+(N25/N27)/7*1000</f>
        <v>52.5</v>
      </c>
      <c r="O30" s="84">
        <f t="shared" si="12"/>
        <v>54.999999999999993</v>
      </c>
      <c r="P30" s="46">
        <f t="shared" si="12"/>
        <v>52.5</v>
      </c>
      <c r="Q30" s="46">
        <f t="shared" si="12"/>
        <v>52.000000000000007</v>
      </c>
      <c r="R30" s="46">
        <f t="shared" si="12"/>
        <v>51.500000000000007</v>
      </c>
      <c r="S30" s="46">
        <f t="shared" si="12"/>
        <v>51.500000000000007</v>
      </c>
      <c r="T30" s="46">
        <f t="shared" si="12"/>
        <v>51.000000000000007</v>
      </c>
      <c r="U30" s="46">
        <f t="shared" si="12"/>
        <v>50.5</v>
      </c>
      <c r="V30" s="46">
        <f t="shared" si="12"/>
        <v>49.499999999999993</v>
      </c>
      <c r="W30" s="47">
        <f t="shared" si="12"/>
        <v>49.499999999999993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0"/>
      <c r="I36" s="97"/>
      <c r="J36" s="52" t="s">
        <v>26</v>
      </c>
      <c r="K36" s="105"/>
      <c r="L36" s="496" t="s">
        <v>25</v>
      </c>
      <c r="M36" s="496"/>
      <c r="N36" s="496"/>
      <c r="O36" s="496"/>
      <c r="P36" s="49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25.100555555555555</v>
      </c>
      <c r="C39" s="78">
        <v>46.123222222222218</v>
      </c>
      <c r="D39" s="78">
        <v>54.440777777777804</v>
      </c>
      <c r="E39" s="78">
        <v>66.479111111111095</v>
      </c>
      <c r="F39" s="78">
        <v>49.656444444444439</v>
      </c>
      <c r="G39" s="78">
        <v>37.06322222222223</v>
      </c>
      <c r="H39" s="78">
        <v>23.837333333333337</v>
      </c>
      <c r="I39" s="99">
        <f t="shared" ref="I39:I46" si="13">SUM(B39:H39)</f>
        <v>302.70066666666668</v>
      </c>
      <c r="J39" s="2"/>
      <c r="K39" s="89" t="s">
        <v>12</v>
      </c>
      <c r="L39" s="78">
        <v>13.3</v>
      </c>
      <c r="M39" s="78">
        <v>12.7</v>
      </c>
      <c r="N39" s="78">
        <v>15.2</v>
      </c>
      <c r="O39" s="78"/>
      <c r="P39" s="78"/>
      <c r="Q39" s="99">
        <f t="shared" ref="Q39:Q46" si="14">SUM(L39:P39)</f>
        <v>41.2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25.100555555555555</v>
      </c>
      <c r="C40" s="78">
        <v>46.123222222222218</v>
      </c>
      <c r="D40" s="78">
        <v>54.440777777777804</v>
      </c>
      <c r="E40" s="78">
        <v>66.479111111111095</v>
      </c>
      <c r="F40" s="78">
        <v>49.656444444444439</v>
      </c>
      <c r="G40" s="78">
        <v>37.06322222222223</v>
      </c>
      <c r="H40" s="78">
        <v>23.837333333333337</v>
      </c>
      <c r="I40" s="99">
        <f t="shared" si="13"/>
        <v>302.70066666666668</v>
      </c>
      <c r="J40" s="2"/>
      <c r="K40" s="90" t="s">
        <v>13</v>
      </c>
      <c r="L40" s="78">
        <v>13.3</v>
      </c>
      <c r="M40" s="78">
        <v>12.7</v>
      </c>
      <c r="N40" s="78">
        <v>15.2</v>
      </c>
      <c r="O40" s="78"/>
      <c r="P40" s="78"/>
      <c r="Q40" s="99">
        <f t="shared" si="14"/>
        <v>41.2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23.628296296296295</v>
      </c>
      <c r="C42" s="22">
        <v>45.399518518518526</v>
      </c>
      <c r="D42" s="22">
        <v>54.566148148148123</v>
      </c>
      <c r="E42" s="22">
        <v>65.72059259259261</v>
      </c>
      <c r="F42" s="22">
        <v>50.937703703703704</v>
      </c>
      <c r="G42" s="22">
        <v>38.067185185185174</v>
      </c>
      <c r="H42" s="22">
        <v>24.185777777777776</v>
      </c>
      <c r="I42" s="99">
        <f t="shared" si="13"/>
        <v>302.50522222222224</v>
      </c>
      <c r="J42" s="2"/>
      <c r="K42" s="90" t="s">
        <v>15</v>
      </c>
      <c r="L42" s="78">
        <v>13.9</v>
      </c>
      <c r="M42" s="78">
        <v>13.4</v>
      </c>
      <c r="N42" s="78">
        <v>15.9</v>
      </c>
      <c r="O42" s="78"/>
      <c r="P42" s="78"/>
      <c r="Q42" s="99">
        <f t="shared" si="14"/>
        <v>43.2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23.628296296296295</v>
      </c>
      <c r="C43" s="22">
        <v>45.399518518518526</v>
      </c>
      <c r="D43" s="22">
        <v>54.566148148148123</v>
      </c>
      <c r="E43" s="22">
        <v>65.72059259259261</v>
      </c>
      <c r="F43" s="22">
        <v>50.937703703703704</v>
      </c>
      <c r="G43" s="22">
        <v>38.067185185185174</v>
      </c>
      <c r="H43" s="22">
        <v>24.185777777777776</v>
      </c>
      <c r="I43" s="99">
        <f t="shared" si="13"/>
        <v>302.50522222222224</v>
      </c>
      <c r="J43" s="2"/>
      <c r="K43" s="89" t="s">
        <v>16</v>
      </c>
      <c r="L43" s="78">
        <v>13.9</v>
      </c>
      <c r="M43" s="78">
        <v>13.4</v>
      </c>
      <c r="N43" s="78">
        <v>15.9</v>
      </c>
      <c r="O43" s="78"/>
      <c r="P43" s="78"/>
      <c r="Q43" s="99">
        <f t="shared" si="14"/>
        <v>43.2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23.628296296296295</v>
      </c>
      <c r="C45" s="78">
        <v>45.399518518518526</v>
      </c>
      <c r="D45" s="78">
        <v>54.566148148148123</v>
      </c>
      <c r="E45" s="78">
        <v>65.72059259259261</v>
      </c>
      <c r="F45" s="78">
        <v>50.937703703703704</v>
      </c>
      <c r="G45" s="78">
        <v>38.067185185185174</v>
      </c>
      <c r="H45" s="78">
        <v>24.185777777777776</v>
      </c>
      <c r="I45" s="99">
        <f t="shared" si="13"/>
        <v>302.50522222222224</v>
      </c>
      <c r="J45" s="2"/>
      <c r="K45" s="89" t="s">
        <v>18</v>
      </c>
      <c r="L45" s="78">
        <v>14</v>
      </c>
      <c r="M45" s="78">
        <v>13.4</v>
      </c>
      <c r="N45" s="78">
        <v>15.9</v>
      </c>
      <c r="O45" s="78"/>
      <c r="P45" s="78"/>
      <c r="Q45" s="99">
        <f t="shared" si="14"/>
        <v>43.3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121.086</v>
      </c>
      <c r="C46" s="26">
        <f t="shared" si="15"/>
        <v>228.44500000000002</v>
      </c>
      <c r="D46" s="26">
        <f t="shared" si="15"/>
        <v>272.58</v>
      </c>
      <c r="E46" s="26">
        <f t="shared" si="15"/>
        <v>330.12</v>
      </c>
      <c r="F46" s="26">
        <f t="shared" si="15"/>
        <v>252.12599999999998</v>
      </c>
      <c r="G46" s="26">
        <f t="shared" si="15"/>
        <v>188.32799999999997</v>
      </c>
      <c r="H46" s="26">
        <f t="shared" si="15"/>
        <v>120.232</v>
      </c>
      <c r="I46" s="99">
        <f t="shared" si="13"/>
        <v>1512.9169999999999</v>
      </c>
      <c r="K46" s="76" t="s">
        <v>10</v>
      </c>
      <c r="L46" s="79">
        <f>SUM(L39:L45)</f>
        <v>68.400000000000006</v>
      </c>
      <c r="M46" s="26">
        <f>SUM(M39:M45)</f>
        <v>65.599999999999994</v>
      </c>
      <c r="N46" s="26">
        <f>SUM(N39:N45)</f>
        <v>78.099999999999994</v>
      </c>
      <c r="O46" s="26">
        <f>SUM(O39:O45)</f>
        <v>0</v>
      </c>
      <c r="P46" s="26">
        <f>SUM(P39:P45)</f>
        <v>0</v>
      </c>
      <c r="Q46" s="99">
        <f t="shared" si="14"/>
        <v>212.1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62</v>
      </c>
      <c r="C47" s="29">
        <v>61</v>
      </c>
      <c r="D47" s="29">
        <v>60</v>
      </c>
      <c r="E47" s="29">
        <v>60</v>
      </c>
      <c r="F47" s="29">
        <v>58</v>
      </c>
      <c r="G47" s="29">
        <v>57</v>
      </c>
      <c r="H47" s="29">
        <v>56.5</v>
      </c>
      <c r="I47" s="100">
        <f>+((I46/I48)/7)*1000</f>
        <v>59.278935820076796</v>
      </c>
      <c r="K47" s="108" t="s">
        <v>19</v>
      </c>
      <c r="L47" s="80">
        <v>66</v>
      </c>
      <c r="M47" s="29">
        <v>66</v>
      </c>
      <c r="N47" s="29">
        <v>66</v>
      </c>
      <c r="O47" s="29"/>
      <c r="P47" s="29"/>
      <c r="Q47" s="100">
        <f>+((Q46/Q48)/7)*1000</f>
        <v>66.013071895424844</v>
      </c>
      <c r="R47" s="62"/>
      <c r="S47" s="62"/>
    </row>
    <row r="48" spans="1:30" ht="33.75" customHeight="1" x14ac:dyDescent="0.25">
      <c r="A48" s="92" t="s">
        <v>20</v>
      </c>
      <c r="B48" s="81">
        <v>279</v>
      </c>
      <c r="C48" s="33">
        <v>535</v>
      </c>
      <c r="D48" s="33">
        <v>649</v>
      </c>
      <c r="E48" s="33">
        <v>786</v>
      </c>
      <c r="F48" s="33">
        <v>621</v>
      </c>
      <c r="G48" s="33">
        <v>472</v>
      </c>
      <c r="H48" s="33">
        <v>304</v>
      </c>
      <c r="I48" s="101">
        <f>SUM(B48:H48)</f>
        <v>3646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23.628296296296295</v>
      </c>
      <c r="C49" s="37">
        <f t="shared" si="16"/>
        <v>45.399518518518526</v>
      </c>
      <c r="D49" s="37">
        <f t="shared" si="16"/>
        <v>54.566148148148123</v>
      </c>
      <c r="E49" s="37">
        <f t="shared" si="16"/>
        <v>65.72059259259261</v>
      </c>
      <c r="F49" s="37">
        <f t="shared" si="16"/>
        <v>50.937703703703704</v>
      </c>
      <c r="G49" s="37">
        <f t="shared" si="16"/>
        <v>38.067185185185174</v>
      </c>
      <c r="H49" s="37">
        <f t="shared" si="16"/>
        <v>24.185777777777776</v>
      </c>
      <c r="I49" s="102">
        <f>((I46*1000)/I48)/7</f>
        <v>59.278935820076796</v>
      </c>
      <c r="K49" s="93" t="s">
        <v>21</v>
      </c>
      <c r="L49" s="82">
        <f t="shared" ref="L49:P49" si="17">((L48*L47)*7/1000-L39-L40)/3</f>
        <v>13.925333333333336</v>
      </c>
      <c r="M49" s="37">
        <f t="shared" si="17"/>
        <v>13.401333333333332</v>
      </c>
      <c r="N49" s="37">
        <f t="shared" si="17"/>
        <v>15.892666666666665</v>
      </c>
      <c r="O49" s="37">
        <f t="shared" si="17"/>
        <v>0</v>
      </c>
      <c r="P49" s="37">
        <f t="shared" si="17"/>
        <v>0</v>
      </c>
      <c r="Q49" s="111">
        <f>((Q46*1000)/Q48)/7</f>
        <v>66.013071895424829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121.086</v>
      </c>
      <c r="C50" s="41">
        <f t="shared" si="18"/>
        <v>228.44499999999999</v>
      </c>
      <c r="D50" s="41">
        <f t="shared" si="18"/>
        <v>272.58</v>
      </c>
      <c r="E50" s="41">
        <f t="shared" si="18"/>
        <v>330.12</v>
      </c>
      <c r="F50" s="41">
        <f t="shared" si="18"/>
        <v>252.126</v>
      </c>
      <c r="G50" s="41">
        <f t="shared" si="18"/>
        <v>188.328</v>
      </c>
      <c r="H50" s="41">
        <f t="shared" si="18"/>
        <v>120.232</v>
      </c>
      <c r="I50" s="85"/>
      <c r="K50" s="94" t="s">
        <v>22</v>
      </c>
      <c r="L50" s="83">
        <f>((L48*L47)*7)/1000</f>
        <v>68.376000000000005</v>
      </c>
      <c r="M50" s="41">
        <f>((M48*M47)*7)/1000</f>
        <v>65.603999999999999</v>
      </c>
      <c r="N50" s="41">
        <f>((N48*N47)*7)/1000</f>
        <v>78.078000000000003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62</v>
      </c>
      <c r="C51" s="46">
        <f t="shared" si="19"/>
        <v>61.000000000000007</v>
      </c>
      <c r="D51" s="46">
        <f t="shared" si="19"/>
        <v>60</v>
      </c>
      <c r="E51" s="46">
        <f t="shared" si="19"/>
        <v>60</v>
      </c>
      <c r="F51" s="46">
        <f t="shared" si="19"/>
        <v>57.999999999999993</v>
      </c>
      <c r="G51" s="46">
        <f t="shared" si="19"/>
        <v>56.999999999999993</v>
      </c>
      <c r="H51" s="46">
        <f t="shared" si="19"/>
        <v>56.5</v>
      </c>
      <c r="I51" s="103"/>
      <c r="J51" s="49"/>
      <c r="K51" s="95" t="s">
        <v>23</v>
      </c>
      <c r="L51" s="84">
        <f>+(L46/L48)/7*1000</f>
        <v>66.023166023166027</v>
      </c>
      <c r="M51" s="46">
        <f>+(M46/M48)/7*1000</f>
        <v>65.995975855130766</v>
      </c>
      <c r="N51" s="46">
        <f>+(N46/N48)/7*1000</f>
        <v>66.018596787827548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29.5</v>
      </c>
      <c r="C58" s="78">
        <v>42.9</v>
      </c>
      <c r="D58" s="78">
        <v>46.9</v>
      </c>
      <c r="E58" s="78">
        <v>40.299999999999997</v>
      </c>
      <c r="F58" s="78"/>
      <c r="G58" s="99">
        <f t="shared" ref="G58:G65" si="20">SUM(B58:F58)</f>
        <v>159.60000000000002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29.5</v>
      </c>
      <c r="C59" s="78">
        <v>42.9</v>
      </c>
      <c r="D59" s="78">
        <v>46.9</v>
      </c>
      <c r="E59" s="78">
        <v>40.299999999999997</v>
      </c>
      <c r="F59" s="78"/>
      <c r="G59" s="99">
        <f t="shared" si="20"/>
        <v>159.60000000000002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30.2</v>
      </c>
      <c r="C61" s="78">
        <v>42.6</v>
      </c>
      <c r="D61" s="78">
        <v>47.7</v>
      </c>
      <c r="E61" s="78">
        <v>40.799999999999997</v>
      </c>
      <c r="F61" s="78"/>
      <c r="G61" s="99">
        <f t="shared" si="20"/>
        <v>161.30000000000001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30.2</v>
      </c>
      <c r="C62" s="78">
        <v>42.6</v>
      </c>
      <c r="D62" s="78">
        <v>47.7</v>
      </c>
      <c r="E62" s="78">
        <v>40.799999999999997</v>
      </c>
      <c r="F62" s="78"/>
      <c r="G62" s="99">
        <f t="shared" si="20"/>
        <v>161.30000000000001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42.6</v>
      </c>
      <c r="D64" s="78">
        <v>47.7</v>
      </c>
      <c r="E64" s="78">
        <v>40.799999999999997</v>
      </c>
      <c r="F64" s="78"/>
      <c r="G64" s="99">
        <f t="shared" si="20"/>
        <v>161.30000000000001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149.6</v>
      </c>
      <c r="C65" s="26">
        <f>SUM(C58:C64)</f>
        <v>213.6</v>
      </c>
      <c r="D65" s="26">
        <f>SUM(D58:D64)</f>
        <v>236.89999999999998</v>
      </c>
      <c r="E65" s="26">
        <f>SUM(E58:E64)</f>
        <v>203</v>
      </c>
      <c r="F65" s="26">
        <f>SUM(F58:F64)</f>
        <v>0</v>
      </c>
      <c r="G65" s="99">
        <f t="shared" si="20"/>
        <v>803.09999999999991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72</v>
      </c>
      <c r="C66" s="29">
        <v>72</v>
      </c>
      <c r="D66" s="29">
        <v>72</v>
      </c>
      <c r="E66" s="29">
        <v>72</v>
      </c>
      <c r="F66" s="29"/>
      <c r="G66" s="100">
        <f>+((G65/G67)/7)*1000</f>
        <v>71.975264384298256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424</v>
      </c>
      <c r="D67" s="64">
        <v>470</v>
      </c>
      <c r="E67" s="64">
        <v>403</v>
      </c>
      <c r="F67" s="64"/>
      <c r="G67" s="110">
        <f>SUM(B67:F67)</f>
        <v>1594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30.229333333333329</v>
      </c>
      <c r="C68" s="37">
        <f t="shared" si="21"/>
        <v>42.631999999999998</v>
      </c>
      <c r="D68" s="37">
        <f t="shared" si="21"/>
        <v>47.693333333333328</v>
      </c>
      <c r="E68" s="37">
        <f t="shared" si="21"/>
        <v>40.837333333333341</v>
      </c>
      <c r="F68" s="37">
        <f t="shared" si="21"/>
        <v>0</v>
      </c>
      <c r="G68" s="114">
        <f>((G65*1000)/G67)/7</f>
        <v>71.975264384298256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149.68799999999999</v>
      </c>
      <c r="C69" s="41">
        <f>((C67*C66)*7)/1000</f>
        <v>213.696</v>
      </c>
      <c r="D69" s="41">
        <f>((D67*D66)*7)/1000</f>
        <v>236.88</v>
      </c>
      <c r="E69" s="41">
        <f>((E67*E66)*7)/1000</f>
        <v>203.11199999999999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71.957671957671963</v>
      </c>
      <c r="C70" s="46">
        <f>+(C65/C67)/7*1000</f>
        <v>71.967654986522916</v>
      </c>
      <c r="D70" s="46">
        <f>+(D65/D67)/7*1000</f>
        <v>72.006079027355611</v>
      </c>
      <c r="E70" s="46">
        <f>+(E65/E67)/7*1000</f>
        <v>71.960297766749378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W15"/>
    <mergeCell ref="B36:H36"/>
    <mergeCell ref="L36:P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39"/>
  <sheetViews>
    <sheetView topLeftCell="C11" zoomScale="30" zoomScaleNormal="30" workbookViewId="0">
      <selection activeCell="B27" sqref="B27:X2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8" t="s">
        <v>1</v>
      </c>
      <c r="B9" s="178"/>
      <c r="C9" s="178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8" t="s">
        <v>4</v>
      </c>
      <c r="B11" s="178"/>
      <c r="C11" s="178"/>
      <c r="D11" s="1"/>
      <c r="E11" s="179">
        <v>3</v>
      </c>
      <c r="F11" s="1"/>
      <c r="G11" s="1"/>
      <c r="H11" s="1"/>
      <c r="I11" s="1"/>
      <c r="J11" s="1"/>
      <c r="K11" s="489" t="s">
        <v>61</v>
      </c>
      <c r="L11" s="489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7" thickBot="1" x14ac:dyDescent="0.3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3"/>
      <c r="J15" s="504"/>
      <c r="K15" s="505" t="s">
        <v>51</v>
      </c>
      <c r="L15" s="506"/>
      <c r="M15" s="506"/>
      <c r="N15" s="507"/>
      <c r="O15" s="510" t="s">
        <v>50</v>
      </c>
      <c r="P15" s="508"/>
      <c r="Q15" s="508"/>
      <c r="R15" s="508"/>
      <c r="S15" s="508"/>
      <c r="T15" s="508"/>
      <c r="U15" s="508"/>
      <c r="V15" s="508"/>
      <c r="W15" s="508"/>
      <c r="X15" s="509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3"/>
      <c r="P16" s="165"/>
      <c r="Q16" s="15"/>
      <c r="R16" s="15"/>
      <c r="S16" s="15"/>
      <c r="T16" s="15"/>
      <c r="U16" s="15"/>
      <c r="V16" s="15"/>
      <c r="W16" s="15"/>
      <c r="X16" s="164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14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19">
        <v>9</v>
      </c>
      <c r="X17" s="181"/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17.058703703703703</v>
      </c>
      <c r="C18" s="78">
        <v>35.63703703703704</v>
      </c>
      <c r="D18" s="22">
        <v>35.666666666666657</v>
      </c>
      <c r="E18" s="22">
        <v>45.007777777777768</v>
      </c>
      <c r="F18" s="22">
        <v>48.013703703703698</v>
      </c>
      <c r="G18" s="22">
        <v>46.573111111111125</v>
      </c>
      <c r="H18" s="22">
        <v>38.539185185185183</v>
      </c>
      <c r="I18" s="22">
        <v>38.852037037037029</v>
      </c>
      <c r="J18" s="23">
        <v>30.953000000000003</v>
      </c>
      <c r="K18" s="21">
        <v>20.636592592592592</v>
      </c>
      <c r="L18" s="22">
        <v>39.901648148148148</v>
      </c>
      <c r="M18" s="22">
        <v>56.725222222222214</v>
      </c>
      <c r="N18" s="23">
        <v>56.708148148148155</v>
      </c>
      <c r="O18" s="21">
        <v>26.876333333333331</v>
      </c>
      <c r="P18" s="78">
        <v>37.609259259259261</v>
      </c>
      <c r="Q18" s="22">
        <v>65.004444444444445</v>
      </c>
      <c r="R18" s="22">
        <v>41.086981481481494</v>
      </c>
      <c r="S18" s="22">
        <v>41.086981481481494</v>
      </c>
      <c r="T18" s="22">
        <v>49.611037037037043</v>
      </c>
      <c r="U18" s="22">
        <v>40.8472962962963</v>
      </c>
      <c r="V18" s="22">
        <v>48.197092592592583</v>
      </c>
      <c r="W18" s="22">
        <v>23.872277777777771</v>
      </c>
      <c r="X18" s="182"/>
      <c r="Y18" s="24">
        <f t="shared" ref="Y18:Y25" si="0">SUM(B18:X18)</f>
        <v>884.46453703703719</v>
      </c>
      <c r="AA18" s="2"/>
      <c r="AB18" s="18"/>
    </row>
    <row r="19" spans="1:30" ht="39.950000000000003" customHeight="1" x14ac:dyDescent="0.25">
      <c r="A19" s="157" t="s">
        <v>13</v>
      </c>
      <c r="B19" s="21">
        <v>17.058703703703703</v>
      </c>
      <c r="C19" s="78">
        <v>35.63703703703704</v>
      </c>
      <c r="D19" s="22">
        <v>35.666666666666657</v>
      </c>
      <c r="E19" s="22">
        <v>45.007777777777768</v>
      </c>
      <c r="F19" s="22">
        <v>48.013703703703698</v>
      </c>
      <c r="G19" s="22">
        <v>46.573111111111125</v>
      </c>
      <c r="H19" s="22">
        <v>38.539185185185183</v>
      </c>
      <c r="I19" s="22">
        <v>38.852037037037029</v>
      </c>
      <c r="J19" s="23">
        <v>30.953000000000003</v>
      </c>
      <c r="K19" s="21">
        <v>20.636592592592592</v>
      </c>
      <c r="L19" s="22">
        <v>39.901648148148148</v>
      </c>
      <c r="M19" s="22">
        <v>56.725222222222214</v>
      </c>
      <c r="N19" s="23">
        <v>56.708148148148155</v>
      </c>
      <c r="O19" s="21">
        <v>26.876333333333331</v>
      </c>
      <c r="P19" s="78">
        <v>37.609259259259261</v>
      </c>
      <c r="Q19" s="22">
        <v>65.004444444444445</v>
      </c>
      <c r="R19" s="22">
        <v>41.086981481481494</v>
      </c>
      <c r="S19" s="22">
        <v>41.086981481481494</v>
      </c>
      <c r="T19" s="22">
        <v>49.611037037037043</v>
      </c>
      <c r="U19" s="22">
        <v>40.8472962962963</v>
      </c>
      <c r="V19" s="22">
        <v>48.197092592592583</v>
      </c>
      <c r="W19" s="22">
        <v>23.872277777777771</v>
      </c>
      <c r="X19" s="182"/>
      <c r="Y19" s="24">
        <f t="shared" si="0"/>
        <v>884.46453703703719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21"/>
      <c r="P20" s="78"/>
      <c r="Q20" s="22"/>
      <c r="R20" s="22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>
        <v>17.374197530864198</v>
      </c>
      <c r="C21" s="78">
        <v>37.351975308641983</v>
      </c>
      <c r="D21" s="22">
        <v>37.332222222222235</v>
      </c>
      <c r="E21" s="22">
        <v>47.391481481481492</v>
      </c>
      <c r="F21" s="22">
        <v>50.84753086419753</v>
      </c>
      <c r="G21" s="22">
        <v>51.516259259259243</v>
      </c>
      <c r="H21" s="22">
        <v>42.539709876543213</v>
      </c>
      <c r="I21" s="22">
        <v>43.258641975308642</v>
      </c>
      <c r="J21" s="23">
        <v>34.449999999999996</v>
      </c>
      <c r="K21" s="21">
        <v>17.399999999999999</v>
      </c>
      <c r="L21" s="22">
        <v>57.6</v>
      </c>
      <c r="M21" s="22">
        <v>66.599999999999994</v>
      </c>
      <c r="N21" s="23">
        <v>44</v>
      </c>
      <c r="O21" s="21">
        <v>27.564944444444439</v>
      </c>
      <c r="P21" s="78">
        <v>39.527827160493821</v>
      </c>
      <c r="Q21" s="22">
        <v>68.299703703703699</v>
      </c>
      <c r="R21" s="22">
        <v>43.389179012345664</v>
      </c>
      <c r="S21" s="22">
        <v>43.389179012345664</v>
      </c>
      <c r="T21" s="22">
        <v>52.37964197530863</v>
      </c>
      <c r="U21" s="22">
        <v>43.573469135802469</v>
      </c>
      <c r="V21" s="22">
        <v>52.345771604938278</v>
      </c>
      <c r="W21" s="22">
        <v>26.263648148148153</v>
      </c>
      <c r="X21" s="182"/>
      <c r="Y21" s="24">
        <f t="shared" si="0"/>
        <v>944.39538271604954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17.399999999999999</v>
      </c>
      <c r="L22" s="22">
        <v>57.6</v>
      </c>
      <c r="M22" s="22">
        <v>66.599999999999994</v>
      </c>
      <c r="N22" s="23">
        <v>44</v>
      </c>
      <c r="O22" s="21">
        <v>27.564944444444439</v>
      </c>
      <c r="P22" s="78">
        <v>39.527827160493821</v>
      </c>
      <c r="Q22" s="22">
        <v>68.299703703703699</v>
      </c>
      <c r="R22" s="22">
        <v>43.389179012345664</v>
      </c>
      <c r="S22" s="22">
        <v>43.389179012345664</v>
      </c>
      <c r="T22" s="22">
        <v>52.37964197530863</v>
      </c>
      <c r="U22" s="22">
        <v>43.573469135802469</v>
      </c>
      <c r="V22" s="22">
        <v>52.345771604938278</v>
      </c>
      <c r="W22" s="22">
        <v>26.263648148148153</v>
      </c>
      <c r="X22" s="182"/>
      <c r="Y22" s="24">
        <f t="shared" si="0"/>
        <v>582.33336419753073</v>
      </c>
      <c r="AA22" s="2"/>
      <c r="AB22" s="18"/>
    </row>
    <row r="23" spans="1:30" ht="39.950000000000003" customHeight="1" x14ac:dyDescent="0.25">
      <c r="A23" s="157" t="s">
        <v>17</v>
      </c>
      <c r="B23" s="21">
        <v>22.4</v>
      </c>
      <c r="C23" s="78">
        <v>34.299999999999997</v>
      </c>
      <c r="D23" s="22">
        <v>58.1</v>
      </c>
      <c r="E23" s="22">
        <v>56.9</v>
      </c>
      <c r="F23" s="22">
        <v>42</v>
      </c>
      <c r="G23" s="22">
        <v>53.6</v>
      </c>
      <c r="H23" s="22">
        <v>53.2</v>
      </c>
      <c r="I23" s="22">
        <v>41.6</v>
      </c>
      <c r="J23" s="23"/>
      <c r="K23" s="21"/>
      <c r="L23" s="22"/>
      <c r="M23" s="22"/>
      <c r="N23" s="23"/>
      <c r="O23" s="21"/>
      <c r="P23" s="78"/>
      <c r="Q23" s="22"/>
      <c r="R23" s="22"/>
      <c r="S23" s="22"/>
      <c r="T23" s="22"/>
      <c r="U23" s="22"/>
      <c r="V23" s="22"/>
      <c r="W23" s="22"/>
      <c r="X23" s="182"/>
      <c r="Y23" s="24">
        <f t="shared" si="0"/>
        <v>362.1</v>
      </c>
      <c r="AA23" s="2"/>
      <c r="AB23" s="18"/>
    </row>
    <row r="24" spans="1:30" ht="39.950000000000003" customHeight="1" x14ac:dyDescent="0.25">
      <c r="A24" s="156" t="s">
        <v>18</v>
      </c>
      <c r="B24" s="21">
        <v>22.4</v>
      </c>
      <c r="C24" s="78">
        <v>34.299999999999997</v>
      </c>
      <c r="D24" s="22">
        <v>58.1</v>
      </c>
      <c r="E24" s="22">
        <v>56.9</v>
      </c>
      <c r="F24" s="22">
        <v>42</v>
      </c>
      <c r="G24" s="22">
        <v>53.6</v>
      </c>
      <c r="H24" s="22">
        <v>53.2</v>
      </c>
      <c r="I24" s="22">
        <v>41.6</v>
      </c>
      <c r="J24" s="23"/>
      <c r="K24" s="21">
        <v>17.399999999999999</v>
      </c>
      <c r="L24" s="22">
        <v>57.6</v>
      </c>
      <c r="M24" s="22">
        <v>66.599999999999994</v>
      </c>
      <c r="N24" s="23">
        <v>44</v>
      </c>
      <c r="O24" s="21">
        <v>35.799999999999997</v>
      </c>
      <c r="P24" s="78">
        <v>50.2</v>
      </c>
      <c r="Q24" s="22">
        <v>37.299999999999997</v>
      </c>
      <c r="R24" s="22">
        <v>37.299999999999997</v>
      </c>
      <c r="S24" s="22">
        <v>32.200000000000003</v>
      </c>
      <c r="T24" s="22">
        <v>32.200000000000003</v>
      </c>
      <c r="U24" s="22">
        <v>57.5</v>
      </c>
      <c r="V24" s="22">
        <v>47.5</v>
      </c>
      <c r="W24" s="22">
        <v>31.9</v>
      </c>
      <c r="X24" s="182">
        <v>34.799999999999997</v>
      </c>
      <c r="Y24" s="24">
        <f t="shared" si="0"/>
        <v>944.4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96.291604938271604</v>
      </c>
      <c r="C25" s="26">
        <f t="shared" si="1"/>
        <v>177.22604938271604</v>
      </c>
      <c r="D25" s="26">
        <f t="shared" si="1"/>
        <v>224.86555555555555</v>
      </c>
      <c r="E25" s="26">
        <f>SUM(E18:E24)</f>
        <v>251.20703703703703</v>
      </c>
      <c r="F25" s="26">
        <f t="shared" ref="F25:L25" si="2">SUM(F18:F24)</f>
        <v>230.87493827160492</v>
      </c>
      <c r="G25" s="26">
        <f t="shared" si="2"/>
        <v>251.8624814814815</v>
      </c>
      <c r="H25" s="26">
        <f t="shared" si="2"/>
        <v>226.0180802469136</v>
      </c>
      <c r="I25" s="26">
        <f t="shared" si="2"/>
        <v>204.16271604938268</v>
      </c>
      <c r="J25" s="27">
        <f t="shared" si="2"/>
        <v>96.355999999999995</v>
      </c>
      <c r="K25" s="25">
        <f t="shared" si="2"/>
        <v>93.473185185185173</v>
      </c>
      <c r="L25" s="26">
        <f t="shared" si="2"/>
        <v>252.60329629629629</v>
      </c>
      <c r="M25" s="26">
        <f>SUM(M18:M24)</f>
        <v>313.25044444444438</v>
      </c>
      <c r="N25" s="27">
        <f t="shared" ref="N25:Q25" si="3">SUM(N18:N24)</f>
        <v>245.41629629629631</v>
      </c>
      <c r="O25" s="25">
        <f t="shared" si="3"/>
        <v>144.68255555555555</v>
      </c>
      <c r="P25" s="26">
        <f t="shared" si="3"/>
        <v>204.47417283950614</v>
      </c>
      <c r="Q25" s="26">
        <f t="shared" si="3"/>
        <v>303.90829629629633</v>
      </c>
      <c r="R25" s="26">
        <f>SUM(R18:R24)</f>
        <v>206.25232098765434</v>
      </c>
      <c r="S25" s="26">
        <f t="shared" ref="S25:U25" si="4">SUM(S18:S24)</f>
        <v>201.15232098765432</v>
      </c>
      <c r="T25" s="26">
        <f t="shared" si="4"/>
        <v>236.18135802469135</v>
      </c>
      <c r="U25" s="26">
        <f t="shared" si="4"/>
        <v>226.34153086419752</v>
      </c>
      <c r="V25" s="26">
        <f>SUM(V18:V24)</f>
        <v>248.58572839506172</v>
      </c>
      <c r="W25" s="26">
        <f t="shared" ref="W25:X25" si="5">SUM(W18:W24)</f>
        <v>132.17185185185184</v>
      </c>
      <c r="X25" s="183">
        <f t="shared" si="5"/>
        <v>34.799999999999997</v>
      </c>
      <c r="Y25" s="24">
        <f t="shared" si="0"/>
        <v>4602.1578209876543</v>
      </c>
    </row>
    <row r="26" spans="1:30" s="2" customFormat="1" ht="36.75" customHeight="1" x14ac:dyDescent="0.25">
      <c r="A26" s="158" t="s">
        <v>19</v>
      </c>
      <c r="B26" s="28">
        <v>55</v>
      </c>
      <c r="C26" s="80">
        <v>54</v>
      </c>
      <c r="D26" s="29">
        <v>54</v>
      </c>
      <c r="E26" s="29">
        <v>53.5</v>
      </c>
      <c r="F26" s="29">
        <v>53</v>
      </c>
      <c r="G26" s="29">
        <v>52.5</v>
      </c>
      <c r="H26" s="29">
        <v>52.5</v>
      </c>
      <c r="I26" s="29">
        <v>52</v>
      </c>
      <c r="J26" s="30">
        <v>52</v>
      </c>
      <c r="K26" s="28">
        <v>58</v>
      </c>
      <c r="L26" s="29">
        <v>56.5</v>
      </c>
      <c r="M26" s="29">
        <v>55</v>
      </c>
      <c r="N26" s="30">
        <v>54.5</v>
      </c>
      <c r="O26" s="28"/>
      <c r="P26" s="29"/>
      <c r="Q26" s="29"/>
      <c r="R26" s="29"/>
      <c r="S26" s="29"/>
      <c r="T26" s="29"/>
      <c r="U26" s="29"/>
      <c r="V26" s="29"/>
      <c r="W26" s="29"/>
      <c r="X26" s="184"/>
      <c r="Y26" s="31">
        <f>+((Y25/Y27)/7)*1000</f>
        <v>53.634452380808504</v>
      </c>
    </row>
    <row r="27" spans="1:30" s="2" customFormat="1" ht="33" customHeight="1" x14ac:dyDescent="0.25">
      <c r="A27" s="159" t="s">
        <v>20</v>
      </c>
      <c r="B27" s="32">
        <v>292</v>
      </c>
      <c r="C27" s="81">
        <v>448</v>
      </c>
      <c r="D27" s="33">
        <v>761</v>
      </c>
      <c r="E27" s="33">
        <v>745</v>
      </c>
      <c r="F27" s="33">
        <v>550</v>
      </c>
      <c r="G27" s="33">
        <v>701</v>
      </c>
      <c r="H27" s="33">
        <v>696</v>
      </c>
      <c r="I27" s="33">
        <v>544</v>
      </c>
      <c r="J27" s="34"/>
      <c r="K27" s="32">
        <v>218</v>
      </c>
      <c r="L27" s="33">
        <v>723</v>
      </c>
      <c r="M27" s="33">
        <v>834</v>
      </c>
      <c r="N27" s="34">
        <v>553</v>
      </c>
      <c r="O27" s="32">
        <v>468</v>
      </c>
      <c r="P27" s="33">
        <v>657</v>
      </c>
      <c r="Q27" s="33">
        <v>488</v>
      </c>
      <c r="R27" s="33">
        <v>488</v>
      </c>
      <c r="S27" s="33">
        <v>422</v>
      </c>
      <c r="T27" s="33">
        <v>422</v>
      </c>
      <c r="U27" s="33">
        <v>753</v>
      </c>
      <c r="V27" s="33">
        <v>622</v>
      </c>
      <c r="W27" s="33">
        <v>417</v>
      </c>
      <c r="X27" s="185">
        <v>456</v>
      </c>
      <c r="Y27" s="35">
        <f>SUM(B27:X27)</f>
        <v>12258</v>
      </c>
      <c r="Z27" s="2">
        <f>((Y25*1000)/Y27)/7</f>
        <v>53.634452380808497</v>
      </c>
    </row>
    <row r="28" spans="1:30" s="2" customFormat="1" ht="33" customHeight="1" x14ac:dyDescent="0.25">
      <c r="A28" s="160" t="s">
        <v>21</v>
      </c>
      <c r="B28" s="36">
        <f>((B27*B26)*7/1000-B18-B19)/3</f>
        <v>26.100864197530868</v>
      </c>
      <c r="C28" s="37">
        <f t="shared" ref="C28:X28" si="6">((C27*C26)*7/1000-C18-C19)/3</f>
        <v>32.689975308641976</v>
      </c>
      <c r="D28" s="37">
        <f t="shared" si="6"/>
        <v>72.108222222222238</v>
      </c>
      <c r="E28" s="37">
        <f t="shared" si="6"/>
        <v>62.995648148148156</v>
      </c>
      <c r="F28" s="37">
        <f t="shared" si="6"/>
        <v>36.007530864197541</v>
      </c>
      <c r="G28" s="37">
        <f t="shared" si="6"/>
        <v>54.823759259259248</v>
      </c>
      <c r="H28" s="37">
        <f t="shared" si="6"/>
        <v>59.567209876543217</v>
      </c>
      <c r="I28" s="37">
        <f t="shared" si="6"/>
        <v>40.103975308641971</v>
      </c>
      <c r="J28" s="38">
        <f t="shared" si="6"/>
        <v>-20.635333333333335</v>
      </c>
      <c r="K28" s="36">
        <f t="shared" si="6"/>
        <v>15.744938271604937</v>
      </c>
      <c r="L28" s="37">
        <f t="shared" si="6"/>
        <v>68.714401234567902</v>
      </c>
      <c r="M28" s="37">
        <f t="shared" si="6"/>
        <v>69.213185185185182</v>
      </c>
      <c r="N28" s="38">
        <f t="shared" si="6"/>
        <v>32.517734567901236</v>
      </c>
      <c r="O28" s="36">
        <f t="shared" si="6"/>
        <v>-17.917555555555555</v>
      </c>
      <c r="P28" s="37">
        <f t="shared" si="6"/>
        <v>-25.072839506172841</v>
      </c>
      <c r="Q28" s="37">
        <f t="shared" si="6"/>
        <v>-43.336296296296297</v>
      </c>
      <c r="R28" s="37">
        <f t="shared" si="6"/>
        <v>-27.391320987654328</v>
      </c>
      <c r="S28" s="37">
        <f t="shared" si="6"/>
        <v>-27.391320987654328</v>
      </c>
      <c r="T28" s="37">
        <f t="shared" si="6"/>
        <v>-33.074024691358026</v>
      </c>
      <c r="U28" s="37">
        <f t="shared" si="6"/>
        <v>-27.231530864197534</v>
      </c>
      <c r="V28" s="37">
        <f t="shared" ref="V28:W28" si="7">((V27*V26)*7/1000-V18-V19)/3</f>
        <v>-32.131395061728391</v>
      </c>
      <c r="W28" s="37">
        <f t="shared" si="7"/>
        <v>-15.914851851851848</v>
      </c>
      <c r="X28" s="186">
        <f t="shared" si="6"/>
        <v>0</v>
      </c>
      <c r="Y28" s="39"/>
    </row>
    <row r="29" spans="1:30" ht="33.75" customHeight="1" x14ac:dyDescent="0.25">
      <c r="A29" s="161" t="s">
        <v>22</v>
      </c>
      <c r="B29" s="40">
        <f t="shared" ref="B29:D29" si="8">((B27*B26)*7)/1000</f>
        <v>112.42</v>
      </c>
      <c r="C29" s="41">
        <f t="shared" si="8"/>
        <v>169.34399999999999</v>
      </c>
      <c r="D29" s="41">
        <f t="shared" si="8"/>
        <v>287.65800000000002</v>
      </c>
      <c r="E29" s="41">
        <f>((E27*E26)*7)/1000</f>
        <v>279.0025</v>
      </c>
      <c r="F29" s="41">
        <f>((F27*F26)*7)/1000</f>
        <v>204.05</v>
      </c>
      <c r="G29" s="41">
        <f t="shared" ref="G29:K29" si="9">((G27*G26)*7)/1000</f>
        <v>257.61750000000001</v>
      </c>
      <c r="H29" s="41">
        <f t="shared" si="9"/>
        <v>255.78</v>
      </c>
      <c r="I29" s="41">
        <f t="shared" si="9"/>
        <v>198.01599999999999</v>
      </c>
      <c r="J29" s="85">
        <f t="shared" si="9"/>
        <v>0</v>
      </c>
      <c r="K29" s="40">
        <f t="shared" si="9"/>
        <v>88.507999999999996</v>
      </c>
      <c r="L29" s="41">
        <f>((L27*L26)*7)/1000</f>
        <v>285.94650000000001</v>
      </c>
      <c r="M29" s="41">
        <f>((M27*M26)*7)/1000</f>
        <v>321.08999999999997</v>
      </c>
      <c r="N29" s="85">
        <f>((N27*N26)*7)/1000</f>
        <v>210.96950000000001</v>
      </c>
      <c r="O29" s="40">
        <f t="shared" ref="O29:X29" si="10">((O27*O26)*7)/1000</f>
        <v>0</v>
      </c>
      <c r="P29" s="41">
        <f t="shared" si="10"/>
        <v>0</v>
      </c>
      <c r="Q29" s="41">
        <f t="shared" si="10"/>
        <v>0</v>
      </c>
      <c r="R29" s="42">
        <f t="shared" si="10"/>
        <v>0</v>
      </c>
      <c r="S29" s="42">
        <f t="shared" si="10"/>
        <v>0</v>
      </c>
      <c r="T29" s="42">
        <f t="shared" si="10"/>
        <v>0</v>
      </c>
      <c r="U29" s="42">
        <f t="shared" si="10"/>
        <v>0</v>
      </c>
      <c r="V29" s="42">
        <f t="shared" ref="V29:W29" si="11">((V27*V26)*7)/1000</f>
        <v>0</v>
      </c>
      <c r="W29" s="42">
        <f t="shared" si="11"/>
        <v>0</v>
      </c>
      <c r="X29" s="187">
        <f t="shared" si="10"/>
        <v>0</v>
      </c>
      <c r="Y29" s="44"/>
    </row>
    <row r="30" spans="1:30" ht="33.75" customHeight="1" thickBot="1" x14ac:dyDescent="0.3">
      <c r="A30" s="162" t="s">
        <v>23</v>
      </c>
      <c r="B30" s="45">
        <f t="shared" ref="B30:D30" si="12">+(B25/B27)/7*1000</f>
        <v>47.109395762363796</v>
      </c>
      <c r="C30" s="46">
        <f t="shared" si="12"/>
        <v>56.513408604182416</v>
      </c>
      <c r="D30" s="46">
        <f t="shared" si="12"/>
        <v>42.212418914127191</v>
      </c>
      <c r="E30" s="46">
        <f>+(E25/E27)/7*1000</f>
        <v>48.1700933915699</v>
      </c>
      <c r="F30" s="46">
        <f t="shared" ref="F30:L30" si="13">+(F25/F27)/7*1000</f>
        <v>59.967516434183089</v>
      </c>
      <c r="G30" s="46">
        <f t="shared" si="13"/>
        <v>51.327181879250354</v>
      </c>
      <c r="H30" s="46">
        <f t="shared" si="13"/>
        <v>46.391231577773731</v>
      </c>
      <c r="I30" s="46">
        <f t="shared" si="13"/>
        <v>53.614158626413513</v>
      </c>
      <c r="J30" s="47" t="e">
        <f t="shared" si="13"/>
        <v>#DIV/0!</v>
      </c>
      <c r="K30" s="45">
        <f t="shared" si="13"/>
        <v>61.253725547303524</v>
      </c>
      <c r="L30" s="46">
        <f t="shared" si="13"/>
        <v>49.911736079094311</v>
      </c>
      <c r="M30" s="46">
        <f>+(M25/M27)/7*1000</f>
        <v>53.657150470100099</v>
      </c>
      <c r="N30" s="47">
        <f t="shared" ref="N30:X30" si="14">+(N25/N27)/7*1000</f>
        <v>63.398681554196934</v>
      </c>
      <c r="O30" s="45">
        <f t="shared" si="14"/>
        <v>44.164394247727579</v>
      </c>
      <c r="P30" s="46">
        <f t="shared" si="14"/>
        <v>44.460572480866745</v>
      </c>
      <c r="Q30" s="46">
        <f t="shared" si="14"/>
        <v>88.966128892358412</v>
      </c>
      <c r="R30" s="46">
        <f t="shared" si="14"/>
        <v>60.378314106456187</v>
      </c>
      <c r="S30" s="46">
        <f t="shared" si="14"/>
        <v>68.094895391893814</v>
      </c>
      <c r="T30" s="46">
        <f t="shared" si="14"/>
        <v>79.95306635906951</v>
      </c>
      <c r="U30" s="46">
        <f t="shared" si="14"/>
        <v>42.940908909921745</v>
      </c>
      <c r="V30" s="46">
        <f t="shared" ref="V30:W30" si="15">+(V25/V27)/7*1000</f>
        <v>57.093644555595247</v>
      </c>
      <c r="W30" s="46">
        <f t="shared" si="15"/>
        <v>45.279839620367198</v>
      </c>
      <c r="X30" s="188">
        <f t="shared" si="14"/>
        <v>10.902255639097744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6" t="s">
        <v>25</v>
      </c>
      <c r="N36" s="496"/>
      <c r="O36" s="496"/>
      <c r="P36" s="496"/>
      <c r="Q36" s="49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11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23.4</v>
      </c>
      <c r="C39" s="78">
        <v>43.8</v>
      </c>
      <c r="D39" s="78">
        <v>44.9</v>
      </c>
      <c r="E39" s="78">
        <v>35.9</v>
      </c>
      <c r="F39" s="78">
        <v>40.5</v>
      </c>
      <c r="G39" s="78">
        <v>48.5</v>
      </c>
      <c r="H39" s="78">
        <v>32.1</v>
      </c>
      <c r="I39" s="78">
        <v>33.4</v>
      </c>
      <c r="J39" s="99">
        <f t="shared" ref="J39:J46" si="16">SUM(B39:I39)</f>
        <v>302.5</v>
      </c>
      <c r="K39" s="2"/>
      <c r="L39" s="89" t="s">
        <v>12</v>
      </c>
      <c r="M39" s="78">
        <v>14</v>
      </c>
      <c r="N39" s="78">
        <v>13.4</v>
      </c>
      <c r="O39" s="78">
        <v>15.9</v>
      </c>
      <c r="P39" s="78"/>
      <c r="Q39" s="78"/>
      <c r="R39" s="99">
        <f t="shared" ref="R39:R46" si="17">SUM(M39:Q39)</f>
        <v>43.3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23.4</v>
      </c>
      <c r="C40" s="78">
        <v>43.8</v>
      </c>
      <c r="D40" s="78">
        <v>44.9</v>
      </c>
      <c r="E40" s="78">
        <v>35.9</v>
      </c>
      <c r="F40" s="78">
        <v>40.5</v>
      </c>
      <c r="G40" s="78">
        <v>48.5</v>
      </c>
      <c r="H40" s="78">
        <v>32.1</v>
      </c>
      <c r="I40" s="78">
        <v>33.4</v>
      </c>
      <c r="J40" s="99">
        <f t="shared" si="16"/>
        <v>302.5</v>
      </c>
      <c r="K40" s="2"/>
      <c r="L40" s="90" t="s">
        <v>13</v>
      </c>
      <c r="M40" s="78">
        <v>14</v>
      </c>
      <c r="N40" s="78">
        <v>13.4</v>
      </c>
      <c r="O40" s="78">
        <v>15.9</v>
      </c>
      <c r="P40" s="78"/>
      <c r="Q40" s="78"/>
      <c r="R40" s="99">
        <f t="shared" si="17"/>
        <v>43.3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6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7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26.690499999999997</v>
      </c>
      <c r="C42" s="22">
        <v>48.883833333333335</v>
      </c>
      <c r="D42" s="22">
        <v>48.962499999999999</v>
      </c>
      <c r="E42" s="22">
        <v>37.915166666666664</v>
      </c>
      <c r="F42" s="22">
        <v>41.748166666666663</v>
      </c>
      <c r="G42" s="22">
        <v>48.606500000000004</v>
      </c>
      <c r="H42" s="22">
        <v>31.4255</v>
      </c>
      <c r="I42" s="22">
        <v>32.74283333333333</v>
      </c>
      <c r="J42" s="99">
        <f t="shared" si="16"/>
        <v>316.97500000000002</v>
      </c>
      <c r="K42" s="2"/>
      <c r="L42" s="90" t="s">
        <v>15</v>
      </c>
      <c r="M42" s="78">
        <v>13.9</v>
      </c>
      <c r="N42" s="78">
        <v>13.4</v>
      </c>
      <c r="O42" s="78">
        <v>15.8</v>
      </c>
      <c r="P42" s="78"/>
      <c r="Q42" s="78"/>
      <c r="R42" s="99">
        <f t="shared" si="17"/>
        <v>43.1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26.690499999999997</v>
      </c>
      <c r="C43" s="22">
        <v>48.883833333333335</v>
      </c>
      <c r="D43" s="22">
        <v>48.962499999999999</v>
      </c>
      <c r="E43" s="22">
        <v>37.915166666666664</v>
      </c>
      <c r="F43" s="22">
        <v>41.748166666666663</v>
      </c>
      <c r="G43" s="22">
        <v>48.606500000000004</v>
      </c>
      <c r="H43" s="22">
        <v>31.4255</v>
      </c>
      <c r="I43" s="22">
        <v>32.74283333333333</v>
      </c>
      <c r="J43" s="99">
        <f t="shared" si="16"/>
        <v>316.97500000000002</v>
      </c>
      <c r="K43" s="2"/>
      <c r="L43" s="89" t="s">
        <v>16</v>
      </c>
      <c r="M43" s="78"/>
      <c r="N43" s="78"/>
      <c r="O43" s="78"/>
      <c r="P43" s="78"/>
      <c r="Q43" s="78"/>
      <c r="R43" s="99">
        <f t="shared" si="17"/>
        <v>0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6"/>
        <v>0</v>
      </c>
      <c r="K44" s="2"/>
      <c r="L44" s="90" t="s">
        <v>17</v>
      </c>
      <c r="M44" s="78">
        <v>15.1</v>
      </c>
      <c r="N44" s="78">
        <v>9.5</v>
      </c>
      <c r="O44" s="78">
        <v>11.7</v>
      </c>
      <c r="P44" s="78">
        <v>7</v>
      </c>
      <c r="Q44" s="78"/>
      <c r="R44" s="99">
        <f t="shared" si="17"/>
        <v>43.3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26.690499999999997</v>
      </c>
      <c r="C45" s="78">
        <v>48.883833333333335</v>
      </c>
      <c r="D45" s="78">
        <v>48.962499999999999</v>
      </c>
      <c r="E45" s="78">
        <v>37.915166666666664</v>
      </c>
      <c r="F45" s="78">
        <v>41.748166666666663</v>
      </c>
      <c r="G45" s="78">
        <v>48.606500000000004</v>
      </c>
      <c r="H45" s="78">
        <v>31.4255</v>
      </c>
      <c r="I45" s="78">
        <v>32.74283333333333</v>
      </c>
      <c r="J45" s="99">
        <f t="shared" si="16"/>
        <v>316.97500000000002</v>
      </c>
      <c r="K45" s="2"/>
      <c r="L45" s="89" t="s">
        <v>18</v>
      </c>
      <c r="M45" s="78">
        <v>15.2</v>
      </c>
      <c r="N45" s="78">
        <v>9.5</v>
      </c>
      <c r="O45" s="78">
        <v>11.7</v>
      </c>
      <c r="P45" s="78">
        <v>7</v>
      </c>
      <c r="Q45" s="78"/>
      <c r="R45" s="99">
        <f t="shared" si="17"/>
        <v>43.4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8">SUM(B39:B45)</f>
        <v>126.8715</v>
      </c>
      <c r="C46" s="26">
        <f t="shared" si="18"/>
        <v>234.25150000000002</v>
      </c>
      <c r="D46" s="26">
        <f t="shared" si="18"/>
        <v>236.6875</v>
      </c>
      <c r="E46" s="26">
        <f t="shared" si="18"/>
        <v>185.5455</v>
      </c>
      <c r="F46" s="26">
        <f t="shared" si="18"/>
        <v>206.24449999999999</v>
      </c>
      <c r="G46" s="26">
        <f t="shared" ref="G46" si="19">SUM(G39:G45)</f>
        <v>242.81950000000003</v>
      </c>
      <c r="H46" s="26">
        <f t="shared" si="18"/>
        <v>158.47649999999999</v>
      </c>
      <c r="I46" s="26">
        <f t="shared" si="18"/>
        <v>165.02849999999998</v>
      </c>
      <c r="J46" s="99">
        <f t="shared" si="16"/>
        <v>1555.925</v>
      </c>
      <c r="L46" s="76" t="s">
        <v>10</v>
      </c>
      <c r="M46" s="79">
        <f>SUM(M39:M45)</f>
        <v>72.2</v>
      </c>
      <c r="N46" s="26">
        <f>SUM(N39:N45)</f>
        <v>59.2</v>
      </c>
      <c r="O46" s="26">
        <f>SUM(O39:O45)</f>
        <v>71</v>
      </c>
      <c r="P46" s="26">
        <f>SUM(P39:P45)</f>
        <v>14</v>
      </c>
      <c r="Q46" s="26">
        <f>SUM(Q39:Q45)</f>
        <v>0</v>
      </c>
      <c r="R46" s="99">
        <f t="shared" si="17"/>
        <v>216.4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64.5</v>
      </c>
      <c r="C47" s="29">
        <v>63.5</v>
      </c>
      <c r="D47" s="29">
        <v>62.5</v>
      </c>
      <c r="E47" s="29">
        <v>61.5</v>
      </c>
      <c r="F47" s="29">
        <v>60.5</v>
      </c>
      <c r="G47" s="29">
        <v>59.5</v>
      </c>
      <c r="H47" s="29">
        <v>58.5</v>
      </c>
      <c r="I47" s="29">
        <v>58.5</v>
      </c>
      <c r="J47" s="100">
        <f>+((J46/J48)/7)*1000</f>
        <v>61.064560439560438</v>
      </c>
      <c r="L47" s="108" t="s">
        <v>19</v>
      </c>
      <c r="M47" s="80">
        <v>67.5</v>
      </c>
      <c r="N47" s="29">
        <v>67.5</v>
      </c>
      <c r="O47" s="29">
        <v>67.5</v>
      </c>
      <c r="P47" s="29"/>
      <c r="Q47" s="29"/>
      <c r="R47" s="100">
        <f>+((R46/R48)/7)*1000</f>
        <v>67.498440424204617</v>
      </c>
      <c r="S47" s="62"/>
      <c r="T47" s="62"/>
    </row>
    <row r="48" spans="1:30" ht="33.75" customHeight="1" x14ac:dyDescent="0.25">
      <c r="A48" s="92" t="s">
        <v>20</v>
      </c>
      <c r="B48" s="81">
        <v>281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403</v>
      </c>
      <c r="J48" s="101">
        <f>SUM(B48:I48)</f>
        <v>3640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>
        <v>74</v>
      </c>
      <c r="Q48" s="64"/>
      <c r="R48" s="110">
        <f>SUM(M48:Q48)</f>
        <v>458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20">((B48*B47)*7/1000-B39-B40)/3</f>
        <v>26.690499999999997</v>
      </c>
      <c r="C49" s="37">
        <f t="shared" si="20"/>
        <v>48.883833333333335</v>
      </c>
      <c r="D49" s="37">
        <f t="shared" si="20"/>
        <v>48.962499999999999</v>
      </c>
      <c r="E49" s="37">
        <f t="shared" si="20"/>
        <v>37.915166666666664</v>
      </c>
      <c r="F49" s="37">
        <f t="shared" si="20"/>
        <v>41.748166666666663</v>
      </c>
      <c r="G49" s="37">
        <f t="shared" ref="G49" si="21">((G48*G47)*7/1000-G39-G40)/3</f>
        <v>48.606500000000004</v>
      </c>
      <c r="H49" s="37">
        <f t="shared" si="20"/>
        <v>31.4255</v>
      </c>
      <c r="I49" s="37">
        <f t="shared" si="20"/>
        <v>32.74283333333333</v>
      </c>
      <c r="J49" s="102">
        <f>((J46*1000)/J48)/7</f>
        <v>61.064560439560445</v>
      </c>
      <c r="L49" s="93" t="s">
        <v>21</v>
      </c>
      <c r="M49" s="82">
        <f t="shared" ref="M49:Q49" si="22">((M48*M47)*7/1000-M39-M40)/3</f>
        <v>15.709166666666667</v>
      </c>
      <c r="N49" s="37">
        <f t="shared" si="22"/>
        <v>6.9741666666666662</v>
      </c>
      <c r="O49" s="37">
        <f t="shared" si="22"/>
        <v>8.9300000000000015</v>
      </c>
      <c r="P49" s="37">
        <f t="shared" si="22"/>
        <v>0</v>
      </c>
      <c r="Q49" s="37">
        <f t="shared" si="22"/>
        <v>0</v>
      </c>
      <c r="R49" s="111">
        <f>((R46*1000)/R48)/7</f>
        <v>67.498440424204617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3">((B48*B47)*7)/1000</f>
        <v>126.8715</v>
      </c>
      <c r="C50" s="41">
        <f t="shared" si="23"/>
        <v>234.25149999999999</v>
      </c>
      <c r="D50" s="41">
        <f t="shared" si="23"/>
        <v>236.6875</v>
      </c>
      <c r="E50" s="41">
        <f t="shared" si="23"/>
        <v>185.5455</v>
      </c>
      <c r="F50" s="41">
        <f t="shared" si="23"/>
        <v>206.24449999999999</v>
      </c>
      <c r="G50" s="41">
        <f t="shared" ref="G50" si="24">((G48*G47)*7)/1000</f>
        <v>242.81950000000001</v>
      </c>
      <c r="H50" s="41">
        <f t="shared" si="23"/>
        <v>158.47649999999999</v>
      </c>
      <c r="I50" s="41">
        <f t="shared" si="23"/>
        <v>165.02850000000001</v>
      </c>
      <c r="J50" s="85"/>
      <c r="L50" s="94" t="s">
        <v>22</v>
      </c>
      <c r="M50" s="83">
        <f>((M48*M47)*7)/1000</f>
        <v>75.127499999999998</v>
      </c>
      <c r="N50" s="41">
        <f>((N48*N47)*7)/1000</f>
        <v>47.722499999999997</v>
      </c>
      <c r="O50" s="41">
        <f>((O48*O47)*7)/1000</f>
        <v>58.59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5">+(B46/B48)/7*1000</f>
        <v>64.5</v>
      </c>
      <c r="C51" s="46">
        <f t="shared" si="25"/>
        <v>63.500000000000014</v>
      </c>
      <c r="D51" s="46">
        <f t="shared" si="25"/>
        <v>62.5</v>
      </c>
      <c r="E51" s="46">
        <f t="shared" si="25"/>
        <v>61.5</v>
      </c>
      <c r="F51" s="46">
        <f t="shared" si="25"/>
        <v>60.5</v>
      </c>
      <c r="G51" s="46">
        <f t="shared" ref="G51" si="26">+(G46/G48)/7*1000</f>
        <v>59.500000000000007</v>
      </c>
      <c r="H51" s="46">
        <f t="shared" si="25"/>
        <v>58.5</v>
      </c>
      <c r="I51" s="46">
        <f t="shared" si="25"/>
        <v>58.5</v>
      </c>
      <c r="J51" s="103"/>
      <c r="K51" s="49"/>
      <c r="L51" s="95" t="s">
        <v>23</v>
      </c>
      <c r="M51" s="84">
        <f>+(M46/M48)/7*1000</f>
        <v>64.869721473495048</v>
      </c>
      <c r="N51" s="46">
        <f>+(N46/N48)/7*1000</f>
        <v>83.734087694483748</v>
      </c>
      <c r="O51" s="46">
        <f>+(O46/O48)/7*1000</f>
        <v>81.79723502304148</v>
      </c>
      <c r="P51" s="46">
        <f>+(P46/P48)/7*1000</f>
        <v>27.027027027027028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42.6</v>
      </c>
      <c r="D58" s="78">
        <v>47.7</v>
      </c>
      <c r="E58" s="78">
        <v>40.799999999999997</v>
      </c>
      <c r="F58" s="78"/>
      <c r="G58" s="99">
        <f t="shared" ref="G58:G65" si="27">SUM(B58:F58)</f>
        <v>161.30000000000001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42.6</v>
      </c>
      <c r="D59" s="78">
        <v>47.7</v>
      </c>
      <c r="E59" s="78">
        <v>40.799999999999997</v>
      </c>
      <c r="F59" s="78"/>
      <c r="G59" s="99">
        <f t="shared" si="27"/>
        <v>161.30000000000001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39.700000000000003</v>
      </c>
      <c r="C61" s="78">
        <v>31.1</v>
      </c>
      <c r="D61" s="78">
        <v>28.6</v>
      </c>
      <c r="E61" s="78">
        <v>33</v>
      </c>
      <c r="F61" s="78">
        <v>31.5</v>
      </c>
      <c r="G61" s="99">
        <f t="shared" si="27"/>
        <v>163.9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39.799999999999997</v>
      </c>
      <c r="C62" s="78">
        <v>31.1</v>
      </c>
      <c r="D62" s="78">
        <v>28.6</v>
      </c>
      <c r="E62" s="78">
        <v>33</v>
      </c>
      <c r="F62" s="78">
        <v>31.5</v>
      </c>
      <c r="G62" s="99">
        <f t="shared" si="27"/>
        <v>164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39.799999999999997</v>
      </c>
      <c r="C64" s="78">
        <v>31.1</v>
      </c>
      <c r="D64" s="78">
        <v>28.6</v>
      </c>
      <c r="E64" s="78">
        <v>33</v>
      </c>
      <c r="F64" s="78">
        <v>31</v>
      </c>
      <c r="G64" s="99">
        <f t="shared" si="27"/>
        <v>163.5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178.5</v>
      </c>
      <c r="D65" s="26">
        <f>SUM(D58:D64)</f>
        <v>181.2</v>
      </c>
      <c r="E65" s="26">
        <f>SUM(E58:E64)</f>
        <v>180.6</v>
      </c>
      <c r="F65" s="26">
        <f>SUM(F58:F64)</f>
        <v>94</v>
      </c>
      <c r="G65" s="99">
        <f t="shared" si="27"/>
        <v>814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73</v>
      </c>
      <c r="C66" s="29">
        <v>73</v>
      </c>
      <c r="D66" s="29">
        <v>73</v>
      </c>
      <c r="E66" s="29">
        <v>73</v>
      </c>
      <c r="F66" s="29"/>
      <c r="G66" s="100">
        <f>+((G65/G67)/7)*1000</f>
        <v>72.997937404717064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385</v>
      </c>
      <c r="C67" s="64">
        <v>302</v>
      </c>
      <c r="D67" s="64">
        <v>278</v>
      </c>
      <c r="E67" s="64">
        <v>320</v>
      </c>
      <c r="F67" s="64">
        <v>308</v>
      </c>
      <c r="G67" s="110">
        <f>SUM(B67:F67)</f>
        <v>1593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45.445000000000014</v>
      </c>
      <c r="C68" s="37">
        <f t="shared" si="28"/>
        <v>23.04066666666667</v>
      </c>
      <c r="D68" s="37">
        <f t="shared" si="28"/>
        <v>15.552666666666662</v>
      </c>
      <c r="E68" s="37">
        <f t="shared" si="28"/>
        <v>27.306666666666672</v>
      </c>
      <c r="F68" s="37">
        <f t="shared" si="28"/>
        <v>0</v>
      </c>
      <c r="G68" s="114">
        <f>((G65*1000)/G67)/7</f>
        <v>72.997937404717064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196.73500000000001</v>
      </c>
      <c r="C69" s="41">
        <f>((C67*C66)*7)/1000</f>
        <v>154.322</v>
      </c>
      <c r="D69" s="41">
        <f>((D67*D66)*7)/1000</f>
        <v>142.05799999999999</v>
      </c>
      <c r="E69" s="41">
        <f>((E67*E66)*7)/1000</f>
        <v>163.52000000000001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66.679035250463812</v>
      </c>
      <c r="C70" s="46">
        <f>+(C65/C67)/7*1000</f>
        <v>84.437086092715234</v>
      </c>
      <c r="D70" s="46">
        <f>+(D65/D67)/7*1000</f>
        <v>93.114080164439883</v>
      </c>
      <c r="E70" s="46">
        <f>+(E65/E67)/7*1000</f>
        <v>80.624999999999986</v>
      </c>
      <c r="F70" s="46">
        <f>+(F65/F67)/7*1000</f>
        <v>43.599257884972168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J15"/>
    <mergeCell ref="K15:N15"/>
    <mergeCell ref="O15:X15"/>
    <mergeCell ref="M36:Q36"/>
    <mergeCell ref="J54:K54"/>
    <mergeCell ref="B55:F55"/>
    <mergeCell ref="B36:I36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D239"/>
  <sheetViews>
    <sheetView topLeftCell="A14" zoomScale="30" zoomScaleNormal="30" workbookViewId="0">
      <selection activeCell="W42" sqref="W42"/>
    </sheetView>
  </sheetViews>
  <sheetFormatPr baseColWidth="10" defaultRowHeight="15" x14ac:dyDescent="0.25"/>
  <cols>
    <col min="1" max="1" width="52.42578125" style="17" bestFit="1" customWidth="1"/>
    <col min="2" max="25" width="21.140625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1" t="s">
        <v>1</v>
      </c>
      <c r="B9" s="191"/>
      <c r="C9" s="191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1" t="s">
        <v>4</v>
      </c>
      <c r="B11" s="191"/>
      <c r="C11" s="191"/>
      <c r="D11" s="1"/>
      <c r="E11" s="189">
        <v>3</v>
      </c>
      <c r="F11" s="1"/>
      <c r="G11" s="1"/>
      <c r="H11" s="1"/>
      <c r="I11" s="1"/>
      <c r="J11" s="1"/>
      <c r="K11" s="489" t="s">
        <v>62</v>
      </c>
      <c r="L11" s="489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7" thickBot="1" x14ac:dyDescent="0.3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4"/>
      <c r="J15" s="505" t="s">
        <v>51</v>
      </c>
      <c r="K15" s="506"/>
      <c r="L15" s="506"/>
      <c r="M15" s="507"/>
      <c r="N15" s="510" t="s">
        <v>50</v>
      </c>
      <c r="O15" s="508"/>
      <c r="P15" s="508"/>
      <c r="Q15" s="508"/>
      <c r="R15" s="508"/>
      <c r="S15" s="508"/>
      <c r="T15" s="508"/>
      <c r="U15" s="508"/>
      <c r="V15" s="508"/>
      <c r="W15" s="50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22.4</v>
      </c>
      <c r="C18" s="78">
        <v>34.299999999999997</v>
      </c>
      <c r="D18" s="22">
        <v>58.1</v>
      </c>
      <c r="E18" s="22">
        <v>56.9</v>
      </c>
      <c r="F18" s="22">
        <v>42</v>
      </c>
      <c r="G18" s="22">
        <v>53.6</v>
      </c>
      <c r="H18" s="22">
        <v>53.2</v>
      </c>
      <c r="I18" s="22">
        <v>41.6</v>
      </c>
      <c r="J18" s="21">
        <v>17.399999999999999</v>
      </c>
      <c r="K18" s="22">
        <v>57.6</v>
      </c>
      <c r="L18" s="22">
        <v>66.599999999999994</v>
      </c>
      <c r="M18" s="23">
        <v>44</v>
      </c>
      <c r="N18" s="21">
        <v>35.799999999999997</v>
      </c>
      <c r="O18" s="78">
        <v>50.2</v>
      </c>
      <c r="P18" s="22">
        <v>37.299999999999997</v>
      </c>
      <c r="Q18" s="22">
        <v>37.299999999999997</v>
      </c>
      <c r="R18" s="22">
        <v>32.200000000000003</v>
      </c>
      <c r="S18" s="22">
        <v>32.200000000000003</v>
      </c>
      <c r="T18" s="22">
        <v>57.5</v>
      </c>
      <c r="U18" s="22">
        <v>47.5</v>
      </c>
      <c r="V18" s="22">
        <v>31.9</v>
      </c>
      <c r="W18" s="182">
        <v>34.799999999999997</v>
      </c>
      <c r="X18" s="24">
        <f t="shared" ref="X18:X25" si="0">SUM(B18:W18)</f>
        <v>944.4</v>
      </c>
      <c r="Z18" s="2"/>
      <c r="AA18" s="18"/>
    </row>
    <row r="19" spans="1:30" ht="39.950000000000003" customHeight="1" x14ac:dyDescent="0.25">
      <c r="A19" s="157" t="s">
        <v>13</v>
      </c>
      <c r="B19" s="21">
        <v>22.4</v>
      </c>
      <c r="C19" s="78">
        <v>34.299999999999997</v>
      </c>
      <c r="D19" s="22">
        <v>58.1</v>
      </c>
      <c r="E19" s="22">
        <v>56.9</v>
      </c>
      <c r="F19" s="22">
        <v>42</v>
      </c>
      <c r="G19" s="22">
        <v>53.6</v>
      </c>
      <c r="H19" s="22">
        <v>53.2</v>
      </c>
      <c r="I19" s="22">
        <v>41.6</v>
      </c>
      <c r="J19" s="21">
        <v>17.399999999999999</v>
      </c>
      <c r="K19" s="22">
        <v>57.6</v>
      </c>
      <c r="L19" s="22">
        <v>66.599999999999994</v>
      </c>
      <c r="M19" s="23">
        <v>44</v>
      </c>
      <c r="N19" s="21">
        <v>35.799999999999997</v>
      </c>
      <c r="O19" s="78">
        <v>50.2</v>
      </c>
      <c r="P19" s="22">
        <v>37.299999999999997</v>
      </c>
      <c r="Q19" s="22">
        <v>37.299999999999997</v>
      </c>
      <c r="R19" s="22">
        <v>32.200000000000003</v>
      </c>
      <c r="S19" s="22">
        <v>32.200000000000003</v>
      </c>
      <c r="T19" s="22">
        <v>57.5</v>
      </c>
      <c r="U19" s="22">
        <v>47.5</v>
      </c>
      <c r="V19" s="22">
        <v>31.9</v>
      </c>
      <c r="W19" s="182">
        <v>34.799999999999997</v>
      </c>
      <c r="X19" s="24">
        <f t="shared" si="0"/>
        <v>944.4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25.12766666666667</v>
      </c>
      <c r="C21" s="78">
        <v>37.239999999999995</v>
      </c>
      <c r="D21" s="22">
        <v>61.591833333333341</v>
      </c>
      <c r="E21" s="22">
        <v>59.282666666666671</v>
      </c>
      <c r="F21" s="22">
        <v>43.225000000000001</v>
      </c>
      <c r="G21" s="22">
        <v>54.228333333333332</v>
      </c>
      <c r="H21" s="22">
        <v>53.041333333333341</v>
      </c>
      <c r="I21" s="22">
        <v>40.81066666666667</v>
      </c>
      <c r="J21" s="21">
        <v>19.503333333333334</v>
      </c>
      <c r="K21" s="22">
        <v>62.54</v>
      </c>
      <c r="L21" s="22">
        <v>67.520666666666685</v>
      </c>
      <c r="M21" s="23">
        <v>43.306833333333337</v>
      </c>
      <c r="N21" s="21">
        <v>42.199333333333342</v>
      </c>
      <c r="O21" s="78">
        <v>55.447333333333347</v>
      </c>
      <c r="P21" s="22">
        <v>40.606666666666669</v>
      </c>
      <c r="Q21" s="22">
        <v>40.606666666666669</v>
      </c>
      <c r="R21" s="22">
        <v>34.167000000000009</v>
      </c>
      <c r="S21" s="22">
        <v>34.167000000000009</v>
      </c>
      <c r="T21" s="22">
        <v>60.05866666666666</v>
      </c>
      <c r="U21" s="22">
        <v>48.882333333333328</v>
      </c>
      <c r="V21" s="22">
        <v>31.275333333333332</v>
      </c>
      <c r="W21" s="182">
        <v>34.255999999999993</v>
      </c>
      <c r="X21" s="24">
        <f t="shared" si="0"/>
        <v>989.08466666666686</v>
      </c>
      <c r="Z21" s="2"/>
      <c r="AA21" s="18"/>
    </row>
    <row r="22" spans="1:30" ht="39.950000000000003" customHeight="1" x14ac:dyDescent="0.25">
      <c r="A22" s="156" t="s">
        <v>16</v>
      </c>
      <c r="B22" s="21">
        <v>25.12766666666667</v>
      </c>
      <c r="C22" s="78">
        <v>37.239999999999995</v>
      </c>
      <c r="D22" s="22">
        <v>61.591833333333341</v>
      </c>
      <c r="E22" s="22">
        <v>59.282666666666671</v>
      </c>
      <c r="F22" s="22">
        <v>43.225000000000001</v>
      </c>
      <c r="G22" s="22">
        <v>54.228333333333332</v>
      </c>
      <c r="H22" s="22">
        <v>53.041333333333341</v>
      </c>
      <c r="I22" s="22">
        <v>40.81066666666667</v>
      </c>
      <c r="J22" s="21">
        <v>19.503333333333334</v>
      </c>
      <c r="K22" s="22">
        <v>62.54</v>
      </c>
      <c r="L22" s="22">
        <v>67.520666666666685</v>
      </c>
      <c r="M22" s="23">
        <v>43.306833333333337</v>
      </c>
      <c r="N22" s="21">
        <v>42.199333333333342</v>
      </c>
      <c r="O22" s="78">
        <v>55.447333333333347</v>
      </c>
      <c r="P22" s="22">
        <v>40.606666666666669</v>
      </c>
      <c r="Q22" s="22">
        <v>40.606666666666669</v>
      </c>
      <c r="R22" s="22">
        <v>34.167000000000009</v>
      </c>
      <c r="S22" s="22">
        <v>34.167000000000009</v>
      </c>
      <c r="T22" s="22">
        <v>60.05866666666666</v>
      </c>
      <c r="U22" s="22">
        <v>48.882333333333328</v>
      </c>
      <c r="V22" s="22">
        <v>31.275333333333332</v>
      </c>
      <c r="W22" s="182">
        <v>34.255999999999993</v>
      </c>
      <c r="X22" s="24">
        <f t="shared" si="0"/>
        <v>989.08466666666686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25.12766666666667</v>
      </c>
      <c r="C24" s="78">
        <v>37.239999999999995</v>
      </c>
      <c r="D24" s="22">
        <v>61.591833333333341</v>
      </c>
      <c r="E24" s="22">
        <v>59.282666666666671</v>
      </c>
      <c r="F24" s="22">
        <v>43.225000000000001</v>
      </c>
      <c r="G24" s="22">
        <v>54.228333333333332</v>
      </c>
      <c r="H24" s="22">
        <v>53.041333333333341</v>
      </c>
      <c r="I24" s="22">
        <v>40.81066666666667</v>
      </c>
      <c r="J24" s="21">
        <v>19.503333333333334</v>
      </c>
      <c r="K24" s="22">
        <v>62.54</v>
      </c>
      <c r="L24" s="22">
        <v>67.520666666666685</v>
      </c>
      <c r="M24" s="23">
        <v>43.306833333333337</v>
      </c>
      <c r="N24" s="21">
        <v>42.199333333333342</v>
      </c>
      <c r="O24" s="78">
        <v>55.447333333333347</v>
      </c>
      <c r="P24" s="22">
        <v>40.606666666666669</v>
      </c>
      <c r="Q24" s="22">
        <v>40.606666666666669</v>
      </c>
      <c r="R24" s="22">
        <v>34.167000000000009</v>
      </c>
      <c r="S24" s="22">
        <v>34.167000000000009</v>
      </c>
      <c r="T24" s="22">
        <v>60.05866666666666</v>
      </c>
      <c r="U24" s="22">
        <v>48.882333333333328</v>
      </c>
      <c r="V24" s="22">
        <v>31.275333333333332</v>
      </c>
      <c r="W24" s="182">
        <v>34.255999999999993</v>
      </c>
      <c r="X24" s="24">
        <f t="shared" si="0"/>
        <v>989.08466666666686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120.18300000000001</v>
      </c>
      <c r="C25" s="26">
        <f t="shared" si="1"/>
        <v>180.32</v>
      </c>
      <c r="D25" s="26">
        <f t="shared" si="1"/>
        <v>300.97550000000001</v>
      </c>
      <c r="E25" s="26">
        <f>SUM(E18:E24)</f>
        <v>291.64800000000002</v>
      </c>
      <c r="F25" s="26">
        <f t="shared" ref="F25:K25" si="2">SUM(F18:F24)</f>
        <v>213.67499999999998</v>
      </c>
      <c r="G25" s="26">
        <f t="shared" si="2"/>
        <v>269.88499999999999</v>
      </c>
      <c r="H25" s="26">
        <f t="shared" si="2"/>
        <v>265.524</v>
      </c>
      <c r="I25" s="26">
        <f t="shared" si="2"/>
        <v>205.63200000000001</v>
      </c>
      <c r="J25" s="25">
        <f t="shared" si="2"/>
        <v>93.309999999999988</v>
      </c>
      <c r="K25" s="26">
        <f t="shared" si="2"/>
        <v>302.82</v>
      </c>
      <c r="L25" s="26">
        <f>SUM(L18:L24)</f>
        <v>335.762</v>
      </c>
      <c r="M25" s="27">
        <f t="shared" ref="M25:P25" si="3">SUM(M18:M24)</f>
        <v>217.92050000000003</v>
      </c>
      <c r="N25" s="25">
        <f t="shared" si="3"/>
        <v>198.19800000000004</v>
      </c>
      <c r="O25" s="26">
        <f t="shared" si="3"/>
        <v>266.74200000000008</v>
      </c>
      <c r="P25" s="26">
        <f t="shared" si="3"/>
        <v>196.42000000000002</v>
      </c>
      <c r="Q25" s="26">
        <f>SUM(Q18:Q24)</f>
        <v>196.42000000000002</v>
      </c>
      <c r="R25" s="26">
        <f t="shared" ref="R25:T25" si="4">SUM(R18:R24)</f>
        <v>166.90100000000001</v>
      </c>
      <c r="S25" s="26">
        <f t="shared" si="4"/>
        <v>166.90100000000001</v>
      </c>
      <c r="T25" s="26">
        <f t="shared" si="4"/>
        <v>295.17599999999999</v>
      </c>
      <c r="U25" s="26">
        <f>SUM(U18:U24)</f>
        <v>241.64699999999996</v>
      </c>
      <c r="V25" s="26">
        <f t="shared" ref="V25:W25" si="5">SUM(V18:V24)</f>
        <v>157.626</v>
      </c>
      <c r="W25" s="183">
        <f t="shared" si="5"/>
        <v>172.36799999999999</v>
      </c>
      <c r="X25" s="24">
        <f t="shared" si="0"/>
        <v>4856.054000000001</v>
      </c>
    </row>
    <row r="26" spans="1:30" s="2" customFormat="1" ht="36.75" customHeight="1" x14ac:dyDescent="0.25">
      <c r="A26" s="158" t="s">
        <v>19</v>
      </c>
      <c r="B26" s="28">
        <v>59</v>
      </c>
      <c r="C26" s="80">
        <v>57.5</v>
      </c>
      <c r="D26" s="29">
        <v>56.5</v>
      </c>
      <c r="E26" s="29">
        <v>56</v>
      </c>
      <c r="F26" s="29">
        <v>55.5</v>
      </c>
      <c r="G26" s="29">
        <v>55</v>
      </c>
      <c r="H26" s="29">
        <v>54.5</v>
      </c>
      <c r="I26" s="29">
        <v>54</v>
      </c>
      <c r="J26" s="28">
        <v>62</v>
      </c>
      <c r="K26" s="29">
        <v>60</v>
      </c>
      <c r="L26" s="29">
        <v>58</v>
      </c>
      <c r="M26" s="30">
        <v>56.5</v>
      </c>
      <c r="N26" s="28">
        <v>60.5</v>
      </c>
      <c r="O26" s="29">
        <v>58</v>
      </c>
      <c r="P26" s="29">
        <v>57.5</v>
      </c>
      <c r="Q26" s="29">
        <v>57.5</v>
      </c>
      <c r="R26" s="29">
        <v>56.5</v>
      </c>
      <c r="S26" s="29">
        <v>56.5</v>
      </c>
      <c r="T26" s="29">
        <v>56</v>
      </c>
      <c r="U26" s="29">
        <v>55.5</v>
      </c>
      <c r="V26" s="29">
        <v>54</v>
      </c>
      <c r="W26" s="184">
        <v>54</v>
      </c>
      <c r="X26" s="31">
        <f>+((X25/X27)/7)*1000</f>
        <v>56.667374611991512</v>
      </c>
    </row>
    <row r="27" spans="1:30" s="2" customFormat="1" ht="33" customHeight="1" x14ac:dyDescent="0.25">
      <c r="A27" s="159" t="s">
        <v>20</v>
      </c>
      <c r="B27" s="32">
        <v>291</v>
      </c>
      <c r="C27" s="81">
        <v>448</v>
      </c>
      <c r="D27" s="33">
        <v>761</v>
      </c>
      <c r="E27" s="33">
        <v>744</v>
      </c>
      <c r="F27" s="33">
        <v>550</v>
      </c>
      <c r="G27" s="33">
        <v>701</v>
      </c>
      <c r="H27" s="33">
        <v>696</v>
      </c>
      <c r="I27" s="33">
        <v>544</v>
      </c>
      <c r="J27" s="32">
        <v>215</v>
      </c>
      <c r="K27" s="33">
        <v>721</v>
      </c>
      <c r="L27" s="33">
        <v>827</v>
      </c>
      <c r="M27" s="34">
        <v>551</v>
      </c>
      <c r="N27" s="32">
        <v>468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12242</v>
      </c>
      <c r="Y27" s="2">
        <f>((X25*1000)/X27)/7</f>
        <v>56.667374611991519</v>
      </c>
    </row>
    <row r="28" spans="1:30" s="2" customFormat="1" ht="33" customHeight="1" x14ac:dyDescent="0.25">
      <c r="A28" s="160" t="s">
        <v>21</v>
      </c>
      <c r="B28" s="36">
        <f>((B27*B26)*7/1000-B18-B19)/3</f>
        <v>25.12766666666667</v>
      </c>
      <c r="C28" s="37">
        <f t="shared" ref="C28:W28" si="6">((C27*C26)*7/1000-C18-C19)/3</f>
        <v>37.239999999999995</v>
      </c>
      <c r="D28" s="37">
        <f t="shared" si="6"/>
        <v>61.591833333333341</v>
      </c>
      <c r="E28" s="37">
        <f t="shared" si="6"/>
        <v>59.282666666666671</v>
      </c>
      <c r="F28" s="37">
        <f t="shared" si="6"/>
        <v>43.225000000000001</v>
      </c>
      <c r="G28" s="37">
        <f t="shared" si="6"/>
        <v>54.228333333333332</v>
      </c>
      <c r="H28" s="37">
        <f t="shared" si="6"/>
        <v>53.041333333333341</v>
      </c>
      <c r="I28" s="37">
        <f t="shared" si="6"/>
        <v>40.81066666666667</v>
      </c>
      <c r="J28" s="36">
        <f t="shared" si="6"/>
        <v>19.503333333333334</v>
      </c>
      <c r="K28" s="37">
        <f t="shared" si="6"/>
        <v>62.54</v>
      </c>
      <c r="L28" s="37">
        <f t="shared" si="6"/>
        <v>67.520666666666685</v>
      </c>
      <c r="M28" s="38">
        <f t="shared" si="6"/>
        <v>43.306833333333337</v>
      </c>
      <c r="N28" s="36">
        <f t="shared" si="6"/>
        <v>42.199333333333342</v>
      </c>
      <c r="O28" s="37">
        <f t="shared" si="6"/>
        <v>55.447333333333347</v>
      </c>
      <c r="P28" s="37">
        <f t="shared" si="6"/>
        <v>40.606666666666669</v>
      </c>
      <c r="Q28" s="37">
        <f t="shared" si="6"/>
        <v>40.606666666666669</v>
      </c>
      <c r="R28" s="37">
        <f t="shared" si="6"/>
        <v>34.167000000000009</v>
      </c>
      <c r="S28" s="37">
        <f t="shared" si="6"/>
        <v>34.167000000000009</v>
      </c>
      <c r="T28" s="37">
        <f t="shared" si="6"/>
        <v>60.05866666666666</v>
      </c>
      <c r="U28" s="37">
        <f t="shared" si="6"/>
        <v>48.882333333333328</v>
      </c>
      <c r="V28" s="37">
        <f t="shared" si="6"/>
        <v>31.275333333333332</v>
      </c>
      <c r="W28" s="186">
        <f t="shared" si="6"/>
        <v>34.255999999999993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120.18300000000001</v>
      </c>
      <c r="C29" s="41">
        <f t="shared" si="7"/>
        <v>180.32</v>
      </c>
      <c r="D29" s="41">
        <f t="shared" si="7"/>
        <v>300.97550000000001</v>
      </c>
      <c r="E29" s="41">
        <f>((E27*E26)*7)/1000</f>
        <v>291.64800000000002</v>
      </c>
      <c r="F29" s="41">
        <f>((F27*F26)*7)/1000</f>
        <v>213.67500000000001</v>
      </c>
      <c r="G29" s="41">
        <f t="shared" ref="G29:J29" si="8">((G27*G26)*7)/1000</f>
        <v>269.88499999999999</v>
      </c>
      <c r="H29" s="41">
        <f t="shared" si="8"/>
        <v>265.524</v>
      </c>
      <c r="I29" s="41">
        <f t="shared" si="8"/>
        <v>205.63200000000001</v>
      </c>
      <c r="J29" s="40">
        <f t="shared" si="8"/>
        <v>93.31</v>
      </c>
      <c r="K29" s="41">
        <f>((K27*K26)*7)/1000</f>
        <v>302.82</v>
      </c>
      <c r="L29" s="41">
        <f>((L27*L26)*7)/1000</f>
        <v>335.762</v>
      </c>
      <c r="M29" s="85">
        <f>((M27*M26)*7)/1000</f>
        <v>217.9205</v>
      </c>
      <c r="N29" s="40">
        <f t="shared" ref="N29:W29" si="9">((N27*N26)*7)/1000</f>
        <v>198.19800000000001</v>
      </c>
      <c r="O29" s="41">
        <f t="shared" si="9"/>
        <v>266.74200000000002</v>
      </c>
      <c r="P29" s="41">
        <f t="shared" si="9"/>
        <v>196.42</v>
      </c>
      <c r="Q29" s="42">
        <f t="shared" si="9"/>
        <v>196.42</v>
      </c>
      <c r="R29" s="42">
        <f t="shared" si="9"/>
        <v>166.90100000000001</v>
      </c>
      <c r="S29" s="42">
        <f t="shared" si="9"/>
        <v>166.90100000000001</v>
      </c>
      <c r="T29" s="42">
        <f t="shared" si="9"/>
        <v>295.17599999999999</v>
      </c>
      <c r="U29" s="42">
        <f t="shared" si="9"/>
        <v>241.64699999999999</v>
      </c>
      <c r="V29" s="42">
        <f t="shared" si="9"/>
        <v>157.626</v>
      </c>
      <c r="W29" s="187">
        <f t="shared" si="9"/>
        <v>172.36799999999999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59.000000000000007</v>
      </c>
      <c r="C30" s="46">
        <f t="shared" si="10"/>
        <v>57.499999999999993</v>
      </c>
      <c r="D30" s="46">
        <f t="shared" si="10"/>
        <v>56.5</v>
      </c>
      <c r="E30" s="46">
        <f>+(E25/E27)/7*1000</f>
        <v>56</v>
      </c>
      <c r="F30" s="46">
        <f t="shared" ref="F30:K30" si="11">+(F25/F27)/7*1000</f>
        <v>55.499999999999993</v>
      </c>
      <c r="G30" s="46">
        <f t="shared" si="11"/>
        <v>55</v>
      </c>
      <c r="H30" s="46">
        <f t="shared" si="11"/>
        <v>54.5</v>
      </c>
      <c r="I30" s="46">
        <f t="shared" si="11"/>
        <v>54</v>
      </c>
      <c r="J30" s="45">
        <f t="shared" si="11"/>
        <v>61.999999999999993</v>
      </c>
      <c r="K30" s="46">
        <f t="shared" si="11"/>
        <v>60</v>
      </c>
      <c r="L30" s="46">
        <f>+(L25/L27)/7*1000</f>
        <v>58</v>
      </c>
      <c r="M30" s="47">
        <f t="shared" ref="M30:W30" si="12">+(M25/M27)/7*1000</f>
        <v>56.500000000000007</v>
      </c>
      <c r="N30" s="45">
        <f t="shared" si="12"/>
        <v>60.500000000000014</v>
      </c>
      <c r="O30" s="46">
        <f t="shared" si="12"/>
        <v>58.000000000000014</v>
      </c>
      <c r="P30" s="46">
        <f t="shared" si="12"/>
        <v>57.5</v>
      </c>
      <c r="Q30" s="46">
        <f t="shared" si="12"/>
        <v>57.5</v>
      </c>
      <c r="R30" s="46">
        <f t="shared" si="12"/>
        <v>56.5</v>
      </c>
      <c r="S30" s="46">
        <f t="shared" si="12"/>
        <v>56.5</v>
      </c>
      <c r="T30" s="46">
        <f t="shared" si="12"/>
        <v>55.999999999999993</v>
      </c>
      <c r="U30" s="46">
        <f t="shared" si="12"/>
        <v>55.499999999999993</v>
      </c>
      <c r="V30" s="46">
        <f t="shared" si="12"/>
        <v>54</v>
      </c>
      <c r="W30" s="188">
        <f t="shared" si="12"/>
        <v>54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6" t="s">
        <v>25</v>
      </c>
      <c r="N36" s="496"/>
      <c r="O36" s="496"/>
      <c r="P36" s="496"/>
      <c r="Q36" s="49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26.690499999999997</v>
      </c>
      <c r="C39" s="78">
        <v>48.883833333333335</v>
      </c>
      <c r="D39" s="78">
        <v>48.962499999999999</v>
      </c>
      <c r="E39" s="78">
        <v>37.915166666666664</v>
      </c>
      <c r="F39" s="78">
        <v>41.748166666666663</v>
      </c>
      <c r="G39" s="78">
        <v>48.606500000000004</v>
      </c>
      <c r="H39" s="78">
        <v>31.4255</v>
      </c>
      <c r="I39" s="78">
        <v>32.74283333333333</v>
      </c>
      <c r="J39" s="99">
        <f t="shared" ref="J39:J46" si="13">SUM(B39:I39)</f>
        <v>316.97500000000002</v>
      </c>
      <c r="K39" s="2"/>
      <c r="L39" s="89" t="s">
        <v>12</v>
      </c>
      <c r="M39" s="78">
        <v>15.2</v>
      </c>
      <c r="N39" s="78">
        <v>9.5</v>
      </c>
      <c r="O39" s="78">
        <v>11.7</v>
      </c>
      <c r="P39" s="78"/>
      <c r="Q39" s="78"/>
      <c r="R39" s="99">
        <f t="shared" ref="R39:R46" si="14">SUM(M39:Q39)</f>
        <v>36.4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26.690499999999997</v>
      </c>
      <c r="C40" s="78">
        <v>48.883833333333335</v>
      </c>
      <c r="D40" s="78">
        <v>48.962499999999999</v>
      </c>
      <c r="E40" s="78">
        <v>37.915166666666664</v>
      </c>
      <c r="F40" s="78">
        <v>41.748166666666663</v>
      </c>
      <c r="G40" s="78">
        <v>48.606500000000004</v>
      </c>
      <c r="H40" s="78">
        <v>31.4255</v>
      </c>
      <c r="I40" s="78">
        <v>32.74283333333333</v>
      </c>
      <c r="J40" s="99">
        <f t="shared" si="13"/>
        <v>316.97500000000002</v>
      </c>
      <c r="K40" s="2"/>
      <c r="L40" s="90" t="s">
        <v>13</v>
      </c>
      <c r="M40" s="78">
        <v>15.2</v>
      </c>
      <c r="N40" s="78">
        <v>9.5</v>
      </c>
      <c r="O40" s="78">
        <v>11.7</v>
      </c>
      <c r="P40" s="78"/>
      <c r="Q40" s="78"/>
      <c r="R40" s="99">
        <f t="shared" si="14"/>
        <v>36.4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25.833833333333331</v>
      </c>
      <c r="C42" s="22">
        <v>48.568777777777768</v>
      </c>
      <c r="D42" s="22">
        <v>49.41</v>
      </c>
      <c r="E42" s="22">
        <v>39.085888888888888</v>
      </c>
      <c r="F42" s="22">
        <v>43.188722222222225</v>
      </c>
      <c r="G42" s="22">
        <v>51.256166666666665</v>
      </c>
      <c r="H42" s="22">
        <v>33.681166666666662</v>
      </c>
      <c r="I42" s="22">
        <v>34.779277777777786</v>
      </c>
      <c r="J42" s="99">
        <f t="shared" si="13"/>
        <v>325.80383333333333</v>
      </c>
      <c r="K42" s="2"/>
      <c r="L42" s="90" t="s">
        <v>15</v>
      </c>
      <c r="M42" s="78">
        <v>15.6</v>
      </c>
      <c r="N42" s="78">
        <v>10</v>
      </c>
      <c r="O42" s="78">
        <v>12.3</v>
      </c>
      <c r="P42" s="78"/>
      <c r="Q42" s="78"/>
      <c r="R42" s="99">
        <f t="shared" si="14"/>
        <v>37.900000000000006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25.833833333333331</v>
      </c>
      <c r="C43" s="22">
        <v>48.568777777777768</v>
      </c>
      <c r="D43" s="22">
        <v>49.41</v>
      </c>
      <c r="E43" s="22">
        <v>39.085888888888888</v>
      </c>
      <c r="F43" s="22">
        <v>43.188722222222225</v>
      </c>
      <c r="G43" s="22">
        <v>51.256166666666665</v>
      </c>
      <c r="H43" s="22">
        <v>33.681166666666662</v>
      </c>
      <c r="I43" s="22">
        <v>34.779277777777786</v>
      </c>
      <c r="J43" s="99">
        <f t="shared" si="13"/>
        <v>325.80383333333333</v>
      </c>
      <c r="K43" s="2"/>
      <c r="L43" s="89" t="s">
        <v>16</v>
      </c>
      <c r="M43" s="78">
        <v>15.7</v>
      </c>
      <c r="N43" s="78">
        <v>10</v>
      </c>
      <c r="O43" s="78">
        <v>12.3</v>
      </c>
      <c r="P43" s="78"/>
      <c r="Q43" s="78"/>
      <c r="R43" s="99">
        <f t="shared" si="14"/>
        <v>38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25.833833333333331</v>
      </c>
      <c r="C45" s="78">
        <v>48.568777777777768</v>
      </c>
      <c r="D45" s="78">
        <v>49.41</v>
      </c>
      <c r="E45" s="78">
        <v>39.085888888888888</v>
      </c>
      <c r="F45" s="78">
        <v>43.188722222222225</v>
      </c>
      <c r="G45" s="78">
        <v>51.256166666666665</v>
      </c>
      <c r="H45" s="78">
        <v>33.681166666666662</v>
      </c>
      <c r="I45" s="78">
        <v>34.779277777777786</v>
      </c>
      <c r="J45" s="99">
        <f t="shared" si="13"/>
        <v>325.80383333333333</v>
      </c>
      <c r="K45" s="2"/>
      <c r="L45" s="89" t="s">
        <v>18</v>
      </c>
      <c r="M45" s="78">
        <v>15.7</v>
      </c>
      <c r="N45" s="78">
        <v>10.1</v>
      </c>
      <c r="O45" s="78">
        <v>12.3</v>
      </c>
      <c r="P45" s="78"/>
      <c r="Q45" s="78"/>
      <c r="R45" s="99">
        <f t="shared" si="14"/>
        <v>38.099999999999994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130.88249999999999</v>
      </c>
      <c r="C46" s="26">
        <f t="shared" si="15"/>
        <v>243.47399999999999</v>
      </c>
      <c r="D46" s="26">
        <f t="shared" si="15"/>
        <v>246.15499999999997</v>
      </c>
      <c r="E46" s="26">
        <f t="shared" si="15"/>
        <v>193.08799999999999</v>
      </c>
      <c r="F46" s="26">
        <f t="shared" si="15"/>
        <v>213.0625</v>
      </c>
      <c r="G46" s="26">
        <f t="shared" si="15"/>
        <v>250.98150000000001</v>
      </c>
      <c r="H46" s="26">
        <f t="shared" si="15"/>
        <v>163.89449999999997</v>
      </c>
      <c r="I46" s="26">
        <f t="shared" si="15"/>
        <v>169.82350000000002</v>
      </c>
      <c r="J46" s="99">
        <f t="shared" si="13"/>
        <v>1611.3614999999998</v>
      </c>
      <c r="L46" s="76" t="s">
        <v>10</v>
      </c>
      <c r="M46" s="79">
        <f>SUM(M39:M45)</f>
        <v>77.400000000000006</v>
      </c>
      <c r="N46" s="26">
        <f>SUM(N39:N45)</f>
        <v>49.1</v>
      </c>
      <c r="O46" s="26">
        <f>SUM(O39:O45)</f>
        <v>60.3</v>
      </c>
      <c r="P46" s="26">
        <f>SUM(P39:P45)</f>
        <v>0</v>
      </c>
      <c r="Q46" s="26">
        <f>SUM(Q39:Q45)</f>
        <v>0</v>
      </c>
      <c r="R46" s="99">
        <f t="shared" si="14"/>
        <v>186.8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67.5</v>
      </c>
      <c r="C47" s="29">
        <v>66</v>
      </c>
      <c r="D47" s="29">
        <v>65</v>
      </c>
      <c r="E47" s="29">
        <v>64</v>
      </c>
      <c r="F47" s="29">
        <v>62.5</v>
      </c>
      <c r="G47" s="29">
        <v>61.5</v>
      </c>
      <c r="H47" s="29">
        <v>60.5</v>
      </c>
      <c r="I47" s="29">
        <v>60.5</v>
      </c>
      <c r="J47" s="100">
        <f>+((J46/J48)/7)*1000</f>
        <v>63.34466152999449</v>
      </c>
      <c r="L47" s="108" t="s">
        <v>19</v>
      </c>
      <c r="M47" s="80">
        <v>69.5</v>
      </c>
      <c r="N47" s="29">
        <v>69.5</v>
      </c>
      <c r="O47" s="29">
        <v>69.5</v>
      </c>
      <c r="P47" s="29"/>
      <c r="Q47" s="29"/>
      <c r="R47" s="100">
        <f>+((R46/R48)/7)*1000</f>
        <v>69.49404761904762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431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3634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25.833833333333331</v>
      </c>
      <c r="C49" s="37">
        <f t="shared" si="16"/>
        <v>48.568777777777768</v>
      </c>
      <c r="D49" s="37">
        <f t="shared" si="16"/>
        <v>49.41</v>
      </c>
      <c r="E49" s="37">
        <f t="shared" si="16"/>
        <v>39.085888888888888</v>
      </c>
      <c r="F49" s="37">
        <f t="shared" si="16"/>
        <v>43.188722222222225</v>
      </c>
      <c r="G49" s="37">
        <f t="shared" si="16"/>
        <v>51.256166666666665</v>
      </c>
      <c r="H49" s="37">
        <f t="shared" si="16"/>
        <v>33.681166666666662</v>
      </c>
      <c r="I49" s="37">
        <f t="shared" si="16"/>
        <v>34.779277777777786</v>
      </c>
      <c r="J49" s="102">
        <f>((J46*1000)/J48)/7</f>
        <v>63.34466152999449</v>
      </c>
      <c r="L49" s="93" t="s">
        <v>21</v>
      </c>
      <c r="M49" s="82">
        <f t="shared" ref="M49:Q49" si="17">((M48*M47)*7/1000-M39-M40)/3</f>
        <v>15.651166666666663</v>
      </c>
      <c r="N49" s="37">
        <f t="shared" si="17"/>
        <v>10.045499999999999</v>
      </c>
      <c r="O49" s="37">
        <f t="shared" si="17"/>
        <v>12.308666666666667</v>
      </c>
      <c r="P49" s="37">
        <f t="shared" si="17"/>
        <v>0</v>
      </c>
      <c r="Q49" s="37">
        <f t="shared" si="17"/>
        <v>0</v>
      </c>
      <c r="R49" s="111">
        <f>((R46*1000)/R48)/7</f>
        <v>69.49404761904762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130.88249999999999</v>
      </c>
      <c r="C50" s="41">
        <f t="shared" si="18"/>
        <v>243.47399999999999</v>
      </c>
      <c r="D50" s="41">
        <f t="shared" si="18"/>
        <v>246.155</v>
      </c>
      <c r="E50" s="41">
        <f t="shared" si="18"/>
        <v>193.08799999999999</v>
      </c>
      <c r="F50" s="41">
        <f t="shared" si="18"/>
        <v>213.0625</v>
      </c>
      <c r="G50" s="41">
        <f t="shared" si="18"/>
        <v>250.98150000000001</v>
      </c>
      <c r="H50" s="41">
        <f t="shared" si="18"/>
        <v>163.89449999999999</v>
      </c>
      <c r="I50" s="41">
        <f t="shared" si="18"/>
        <v>169.8235</v>
      </c>
      <c r="J50" s="85"/>
      <c r="L50" s="94" t="s">
        <v>22</v>
      </c>
      <c r="M50" s="83">
        <f>((M48*M47)*7)/1000</f>
        <v>77.353499999999997</v>
      </c>
      <c r="N50" s="41">
        <f>((N48*N47)*7)/1000</f>
        <v>49.136499999999998</v>
      </c>
      <c r="O50" s="41">
        <f>((O48*O47)*7)/1000</f>
        <v>60.326000000000001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67.499999999999986</v>
      </c>
      <c r="C51" s="46">
        <f t="shared" si="19"/>
        <v>65.999999999999986</v>
      </c>
      <c r="D51" s="46">
        <f t="shared" si="19"/>
        <v>64.999999999999986</v>
      </c>
      <c r="E51" s="46">
        <f t="shared" si="19"/>
        <v>64</v>
      </c>
      <c r="F51" s="46">
        <f t="shared" si="19"/>
        <v>62.5</v>
      </c>
      <c r="G51" s="46">
        <f t="shared" si="19"/>
        <v>61.5</v>
      </c>
      <c r="H51" s="46">
        <f t="shared" si="19"/>
        <v>60.499999999999993</v>
      </c>
      <c r="I51" s="46">
        <f t="shared" si="19"/>
        <v>60.500000000000007</v>
      </c>
      <c r="J51" s="103"/>
      <c r="K51" s="49"/>
      <c r="L51" s="95" t="s">
        <v>23</v>
      </c>
      <c r="M51" s="84">
        <f>+(M46/M48)/7*1000</f>
        <v>69.541778975741252</v>
      </c>
      <c r="N51" s="46">
        <f>+(N46/N48)/7*1000</f>
        <v>69.448373408769442</v>
      </c>
      <c r="O51" s="46">
        <f>+(O46/O48)/7*1000</f>
        <v>69.47004608294931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39.799999999999997</v>
      </c>
      <c r="C58" s="78">
        <v>31.1</v>
      </c>
      <c r="D58" s="78">
        <v>28.6</v>
      </c>
      <c r="E58" s="78">
        <v>33</v>
      </c>
      <c r="F58" s="78"/>
      <c r="G58" s="99">
        <f t="shared" ref="G58:G65" si="20">SUM(B58:F58)</f>
        <v>132.5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39.799999999999997</v>
      </c>
      <c r="C59" s="78">
        <v>31.1</v>
      </c>
      <c r="D59" s="78">
        <v>28.6</v>
      </c>
      <c r="E59" s="78">
        <v>33</v>
      </c>
      <c r="F59" s="78"/>
      <c r="G59" s="99">
        <f t="shared" si="20"/>
        <v>132.5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40.700000000000003</v>
      </c>
      <c r="C61" s="78">
        <v>31.9</v>
      </c>
      <c r="D61" s="78">
        <v>29.6</v>
      </c>
      <c r="E61" s="78">
        <v>34</v>
      </c>
      <c r="F61" s="78"/>
      <c r="G61" s="99">
        <f t="shared" si="20"/>
        <v>136.19999999999999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40.700000000000003</v>
      </c>
      <c r="C62" s="78">
        <v>31.9</v>
      </c>
      <c r="D62" s="78">
        <v>29.6</v>
      </c>
      <c r="E62" s="78">
        <v>34</v>
      </c>
      <c r="F62" s="78"/>
      <c r="G62" s="99">
        <f t="shared" si="20"/>
        <v>136.19999999999999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40.700000000000003</v>
      </c>
      <c r="C64" s="78">
        <v>31.9</v>
      </c>
      <c r="D64" s="78">
        <v>29.6</v>
      </c>
      <c r="E64" s="78">
        <v>34</v>
      </c>
      <c r="F64" s="78"/>
      <c r="G64" s="99">
        <f t="shared" si="20"/>
        <v>136.19999999999999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201.7</v>
      </c>
      <c r="C65" s="26">
        <f>SUM(C58:C64)</f>
        <v>157.9</v>
      </c>
      <c r="D65" s="26">
        <f>SUM(D58:D64)</f>
        <v>146</v>
      </c>
      <c r="E65" s="26">
        <f>SUM(E58:E64)</f>
        <v>168</v>
      </c>
      <c r="F65" s="26">
        <f>SUM(F58:F64)</f>
        <v>0</v>
      </c>
      <c r="G65" s="99">
        <f t="shared" si="20"/>
        <v>673.6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75</v>
      </c>
      <c r="C66" s="29">
        <v>75</v>
      </c>
      <c r="D66" s="29">
        <v>75</v>
      </c>
      <c r="E66" s="29">
        <v>75</v>
      </c>
      <c r="F66" s="29"/>
      <c r="G66" s="100">
        <f>+((G65/G67)/7)*1000</f>
        <v>75.002783654381489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384</v>
      </c>
      <c r="C67" s="64">
        <v>301</v>
      </c>
      <c r="D67" s="64">
        <v>278</v>
      </c>
      <c r="E67" s="64">
        <v>320</v>
      </c>
      <c r="F67" s="64"/>
      <c r="G67" s="110">
        <f>SUM(B67:F67)</f>
        <v>1283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40.666666666666671</v>
      </c>
      <c r="C68" s="37">
        <f t="shared" si="21"/>
        <v>31.941666666666674</v>
      </c>
      <c r="D68" s="37">
        <f t="shared" si="21"/>
        <v>29.583333333333332</v>
      </c>
      <c r="E68" s="37">
        <f t="shared" si="21"/>
        <v>34</v>
      </c>
      <c r="F68" s="37">
        <f t="shared" si="21"/>
        <v>0</v>
      </c>
      <c r="G68" s="114">
        <f>((G65*1000)/G67)/7</f>
        <v>75.002783654381474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201.6</v>
      </c>
      <c r="C69" s="41">
        <f>((C67*C66)*7)/1000</f>
        <v>158.02500000000001</v>
      </c>
      <c r="D69" s="41">
        <f>((D67*D66)*7)/1000</f>
        <v>145.94999999999999</v>
      </c>
      <c r="E69" s="41">
        <f>((E67*E66)*7)/1000</f>
        <v>168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75.03720238095238</v>
      </c>
      <c r="C70" s="46">
        <f>+(C65/C67)/7*1000</f>
        <v>74.940673943996202</v>
      </c>
      <c r="D70" s="46">
        <f>+(D65/D67)/7*1000</f>
        <v>75.025693730729685</v>
      </c>
      <c r="E70" s="46">
        <f>+(E65/E67)/7*1000</f>
        <v>75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B15:I15"/>
    <mergeCell ref="A3:C3"/>
    <mergeCell ref="E9:G9"/>
    <mergeCell ref="R9:S9"/>
    <mergeCell ref="K11:L11"/>
    <mergeCell ref="J15:M15"/>
    <mergeCell ref="N15:W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ECE36-82B1-4D7B-812A-F4D999C1F2A8}">
  <dimension ref="A1:AD239"/>
  <sheetViews>
    <sheetView topLeftCell="A13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2"/>
      <c r="Z3" s="2"/>
      <c r="AA3" s="2"/>
      <c r="AB3" s="2"/>
      <c r="AC3" s="2"/>
      <c r="AD3" s="19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2" t="s">
        <v>1</v>
      </c>
      <c r="B9" s="192"/>
      <c r="C9" s="192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2"/>
      <c r="B10" s="192"/>
      <c r="C10" s="19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2" t="s">
        <v>4</v>
      </c>
      <c r="B11" s="192"/>
      <c r="C11" s="192"/>
      <c r="D11" s="1"/>
      <c r="E11" s="193">
        <v>3</v>
      </c>
      <c r="F11" s="1"/>
      <c r="G11" s="1"/>
      <c r="H11" s="1"/>
      <c r="I11" s="1"/>
      <c r="J11" s="1"/>
      <c r="K11" s="489" t="s">
        <v>64</v>
      </c>
      <c r="L11" s="489"/>
      <c r="M11" s="194"/>
      <c r="N11" s="1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2"/>
      <c r="B12" s="192"/>
      <c r="C12" s="192"/>
      <c r="D12" s="1"/>
      <c r="E12" s="5"/>
      <c r="F12" s="1"/>
      <c r="G12" s="1"/>
      <c r="H12" s="1"/>
      <c r="I12" s="1"/>
      <c r="J12" s="1"/>
      <c r="K12" s="194"/>
      <c r="L12" s="194"/>
      <c r="M12" s="194"/>
      <c r="N12" s="1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2"/>
      <c r="B13" s="192"/>
      <c r="C13" s="192"/>
      <c r="D13" s="192"/>
      <c r="E13" s="192"/>
      <c r="F13" s="192"/>
      <c r="G13" s="192"/>
      <c r="H13" s="192"/>
      <c r="I13" s="192"/>
      <c r="J13" s="192"/>
      <c r="K13" s="192"/>
      <c r="L13" s="194"/>
      <c r="M13" s="194"/>
      <c r="N13" s="194"/>
      <c r="O13" s="194"/>
      <c r="P13" s="194"/>
      <c r="Q13" s="194"/>
      <c r="R13" s="194"/>
      <c r="S13" s="194"/>
      <c r="T13" s="194"/>
      <c r="U13" s="194"/>
      <c r="V13" s="194"/>
      <c r="W13" s="1"/>
      <c r="X13" s="1"/>
      <c r="Y13" s="1"/>
    </row>
    <row r="14" spans="1:30" s="3" customFormat="1" ht="27" thickBot="1" x14ac:dyDescent="0.3">
      <c r="A14" s="19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4"/>
      <c r="J15" s="505" t="s">
        <v>51</v>
      </c>
      <c r="K15" s="506"/>
      <c r="L15" s="506"/>
      <c r="M15" s="507"/>
      <c r="N15" s="510" t="s">
        <v>50</v>
      </c>
      <c r="O15" s="508"/>
      <c r="P15" s="508"/>
      <c r="Q15" s="508"/>
      <c r="R15" s="508"/>
      <c r="S15" s="508"/>
      <c r="T15" s="508"/>
      <c r="U15" s="508"/>
      <c r="V15" s="508"/>
      <c r="W15" s="50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25.12766666666667</v>
      </c>
      <c r="C18" s="78">
        <v>37.239999999999995</v>
      </c>
      <c r="D18" s="22">
        <v>61.591833333333341</v>
      </c>
      <c r="E18" s="22">
        <v>59.282666666666671</v>
      </c>
      <c r="F18" s="22">
        <v>43.225000000000001</v>
      </c>
      <c r="G18" s="22">
        <v>54.228333333333332</v>
      </c>
      <c r="H18" s="22">
        <v>53.041333333333341</v>
      </c>
      <c r="I18" s="22">
        <v>40.81066666666667</v>
      </c>
      <c r="J18" s="21">
        <v>19.503333333333334</v>
      </c>
      <c r="K18" s="22">
        <v>62.54</v>
      </c>
      <c r="L18" s="22">
        <v>67.520666666666685</v>
      </c>
      <c r="M18" s="23">
        <v>43.306833333333337</v>
      </c>
      <c r="N18" s="21">
        <v>42.199333333333342</v>
      </c>
      <c r="O18" s="78">
        <v>55.447333333333347</v>
      </c>
      <c r="P18" s="22">
        <v>40.606666666666669</v>
      </c>
      <c r="Q18" s="22">
        <v>40.606666666666669</v>
      </c>
      <c r="R18" s="22">
        <v>34.167000000000009</v>
      </c>
      <c r="S18" s="22">
        <v>34.167000000000009</v>
      </c>
      <c r="T18" s="22">
        <v>60.05866666666666</v>
      </c>
      <c r="U18" s="22">
        <v>48.882333333333328</v>
      </c>
      <c r="V18" s="22">
        <v>31.275333333333332</v>
      </c>
      <c r="W18" s="182">
        <v>34.255999999999993</v>
      </c>
      <c r="X18" s="24">
        <f t="shared" ref="X18:X25" si="0">SUM(B18:W18)</f>
        <v>989.08466666666686</v>
      </c>
      <c r="Z18" s="2"/>
      <c r="AA18" s="18"/>
    </row>
    <row r="19" spans="1:30" ht="39.950000000000003" customHeight="1" x14ac:dyDescent="0.25">
      <c r="A19" s="157" t="s">
        <v>13</v>
      </c>
      <c r="B19" s="21">
        <v>25.12766666666667</v>
      </c>
      <c r="C19" s="78">
        <v>37.239999999999995</v>
      </c>
      <c r="D19" s="22">
        <v>61.591833333333341</v>
      </c>
      <c r="E19" s="22">
        <v>59.282666666666671</v>
      </c>
      <c r="F19" s="22">
        <v>43.225000000000001</v>
      </c>
      <c r="G19" s="22">
        <v>54.228333333333332</v>
      </c>
      <c r="H19" s="22">
        <v>53.041333333333341</v>
      </c>
      <c r="I19" s="22">
        <v>40.81066666666667</v>
      </c>
      <c r="J19" s="21">
        <v>19.503333333333334</v>
      </c>
      <c r="K19" s="22">
        <v>62.54</v>
      </c>
      <c r="L19" s="22">
        <v>67.520666666666685</v>
      </c>
      <c r="M19" s="23">
        <v>43.306833333333337</v>
      </c>
      <c r="N19" s="21">
        <v>42.199333333333342</v>
      </c>
      <c r="O19" s="78">
        <v>55.447333333333347</v>
      </c>
      <c r="P19" s="22">
        <v>40.606666666666669</v>
      </c>
      <c r="Q19" s="22">
        <v>40.606666666666669</v>
      </c>
      <c r="R19" s="22">
        <v>34.167000000000009</v>
      </c>
      <c r="S19" s="22">
        <v>34.167000000000009</v>
      </c>
      <c r="T19" s="22">
        <v>60.05866666666666</v>
      </c>
      <c r="U19" s="22">
        <v>48.882333333333328</v>
      </c>
      <c r="V19" s="22">
        <v>31.275333333333332</v>
      </c>
      <c r="W19" s="182">
        <v>34.255999999999993</v>
      </c>
      <c r="X19" s="24">
        <f t="shared" si="0"/>
        <v>989.08466666666686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24.86322222222222</v>
      </c>
      <c r="C21" s="78">
        <v>38.416000000000004</v>
      </c>
      <c r="D21" s="22">
        <v>64.452111111111108</v>
      </c>
      <c r="E21" s="22">
        <v>62.902222222222214</v>
      </c>
      <c r="F21" s="22">
        <v>46.258333333333333</v>
      </c>
      <c r="G21" s="22">
        <v>58.716444444444448</v>
      </c>
      <c r="H21" s="22">
        <v>58.019111111111101</v>
      </c>
      <c r="I21" s="22">
        <v>44.878888888888895</v>
      </c>
      <c r="J21" s="21">
        <v>19.606111111111115</v>
      </c>
      <c r="K21" s="22">
        <v>64.293666666666681</v>
      </c>
      <c r="L21" s="22">
        <v>72.695888888888888</v>
      </c>
      <c r="M21" s="23">
        <v>47.625944444444436</v>
      </c>
      <c r="N21" s="21">
        <v>40.36911111111111</v>
      </c>
      <c r="O21" s="78">
        <v>55.781611111111111</v>
      </c>
      <c r="P21" s="22">
        <v>41.818222222222218</v>
      </c>
      <c r="Q21" s="22">
        <v>41.818222222222218</v>
      </c>
      <c r="R21" s="22">
        <v>35.809666666666665</v>
      </c>
      <c r="S21" s="22">
        <v>35.809666666666665</v>
      </c>
      <c r="T21" s="22">
        <v>62.745388888888897</v>
      </c>
      <c r="U21" s="22">
        <v>51.589111111111123</v>
      </c>
      <c r="V21" s="22">
        <v>34.610777777777784</v>
      </c>
      <c r="W21" s="182">
        <v>37.278666666666673</v>
      </c>
      <c r="X21" s="24">
        <f t="shared" si="0"/>
        <v>1040.3583888888891</v>
      </c>
      <c r="Z21" s="2"/>
      <c r="AA21" s="18"/>
    </row>
    <row r="22" spans="1:30" ht="39.950000000000003" customHeight="1" x14ac:dyDescent="0.25">
      <c r="A22" s="156" t="s">
        <v>16</v>
      </c>
      <c r="B22" s="21">
        <v>24.86322222222222</v>
      </c>
      <c r="C22" s="78">
        <v>38.416000000000004</v>
      </c>
      <c r="D22" s="22">
        <v>64.452111111111108</v>
      </c>
      <c r="E22" s="22">
        <v>62.902222222222214</v>
      </c>
      <c r="F22" s="22">
        <v>46.258333333333333</v>
      </c>
      <c r="G22" s="22">
        <v>58.716444444444448</v>
      </c>
      <c r="H22" s="22">
        <v>58.019111111111101</v>
      </c>
      <c r="I22" s="22">
        <v>44.878888888888895</v>
      </c>
      <c r="J22" s="21">
        <v>19.606111111111115</v>
      </c>
      <c r="K22" s="22">
        <v>64.293666666666681</v>
      </c>
      <c r="L22" s="22">
        <v>72.695888888888888</v>
      </c>
      <c r="M22" s="23">
        <v>47.625944444444436</v>
      </c>
      <c r="N22" s="21">
        <v>40.36911111111111</v>
      </c>
      <c r="O22" s="78">
        <v>55.781611111111111</v>
      </c>
      <c r="P22" s="22">
        <v>41.818222222222218</v>
      </c>
      <c r="Q22" s="22">
        <v>41.818222222222218</v>
      </c>
      <c r="R22" s="22">
        <v>35.809666666666665</v>
      </c>
      <c r="S22" s="22">
        <v>35.809666666666665</v>
      </c>
      <c r="T22" s="22">
        <v>62.745388888888897</v>
      </c>
      <c r="U22" s="22">
        <v>51.589111111111123</v>
      </c>
      <c r="V22" s="22">
        <v>34.610777777777784</v>
      </c>
      <c r="W22" s="182">
        <v>37.278666666666673</v>
      </c>
      <c r="X22" s="24">
        <f t="shared" si="0"/>
        <v>1040.3583888888891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24.86322222222222</v>
      </c>
      <c r="C24" s="78">
        <v>38.416000000000004</v>
      </c>
      <c r="D24" s="22">
        <v>64.452111111111108</v>
      </c>
      <c r="E24" s="22">
        <v>62.902222222222214</v>
      </c>
      <c r="F24" s="22">
        <v>46.258333333333333</v>
      </c>
      <c r="G24" s="22">
        <v>58.716444444444448</v>
      </c>
      <c r="H24" s="22">
        <v>58.019111111111101</v>
      </c>
      <c r="I24" s="22">
        <v>44.878888888888895</v>
      </c>
      <c r="J24" s="21">
        <v>19.606111111111115</v>
      </c>
      <c r="K24" s="22">
        <v>64.293666666666681</v>
      </c>
      <c r="L24" s="22">
        <v>72.695888888888888</v>
      </c>
      <c r="M24" s="23">
        <v>47.625944444444436</v>
      </c>
      <c r="N24" s="21">
        <v>40.36911111111111</v>
      </c>
      <c r="O24" s="78">
        <v>55.781611111111111</v>
      </c>
      <c r="P24" s="22">
        <v>41.818222222222218</v>
      </c>
      <c r="Q24" s="22">
        <v>41.818222222222218</v>
      </c>
      <c r="R24" s="22">
        <v>35.809666666666665</v>
      </c>
      <c r="S24" s="22">
        <v>35.809666666666665</v>
      </c>
      <c r="T24" s="22">
        <v>62.745388888888897</v>
      </c>
      <c r="U24" s="22">
        <v>51.589111111111123</v>
      </c>
      <c r="V24" s="22">
        <v>34.610777777777784</v>
      </c>
      <c r="W24" s="182">
        <v>37.278666666666673</v>
      </c>
      <c r="X24" s="24">
        <f t="shared" si="0"/>
        <v>1040.3583888888891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124.845</v>
      </c>
      <c r="C25" s="26">
        <f t="shared" si="1"/>
        <v>189.72799999999998</v>
      </c>
      <c r="D25" s="26">
        <f t="shared" si="1"/>
        <v>316.53999999999996</v>
      </c>
      <c r="E25" s="26">
        <f>SUM(E18:E24)</f>
        <v>307.27199999999999</v>
      </c>
      <c r="F25" s="26">
        <f t="shared" ref="F25:K25" si="2">SUM(F18:F24)</f>
        <v>225.22499999999999</v>
      </c>
      <c r="G25" s="26">
        <f t="shared" si="2"/>
        <v>284.60599999999999</v>
      </c>
      <c r="H25" s="26">
        <f t="shared" si="2"/>
        <v>280.14</v>
      </c>
      <c r="I25" s="26">
        <f t="shared" si="2"/>
        <v>216.25800000000001</v>
      </c>
      <c r="J25" s="25">
        <f t="shared" si="2"/>
        <v>97.825000000000017</v>
      </c>
      <c r="K25" s="26">
        <f t="shared" si="2"/>
        <v>317.96100000000007</v>
      </c>
      <c r="L25" s="26">
        <f>SUM(L18:L24)</f>
        <v>353.12900000000002</v>
      </c>
      <c r="M25" s="27">
        <f t="shared" ref="M25:P25" si="3">SUM(M18:M24)</f>
        <v>229.49149999999997</v>
      </c>
      <c r="N25" s="25">
        <f t="shared" si="3"/>
        <v>205.50600000000003</v>
      </c>
      <c r="O25" s="26">
        <f t="shared" si="3"/>
        <v>278.23950000000002</v>
      </c>
      <c r="P25" s="26">
        <f t="shared" si="3"/>
        <v>206.66800000000001</v>
      </c>
      <c r="Q25" s="26">
        <f>SUM(Q18:Q24)</f>
        <v>206.66800000000001</v>
      </c>
      <c r="R25" s="26">
        <f t="shared" ref="R25:T25" si="4">SUM(R18:R24)</f>
        <v>175.76300000000001</v>
      </c>
      <c r="S25" s="26">
        <f t="shared" si="4"/>
        <v>175.76300000000001</v>
      </c>
      <c r="T25" s="26">
        <f t="shared" si="4"/>
        <v>308.3535</v>
      </c>
      <c r="U25" s="26">
        <f>SUM(U18:U24)</f>
        <v>252.53200000000004</v>
      </c>
      <c r="V25" s="26">
        <f t="shared" ref="V25:W25" si="5">SUM(V18:V24)</f>
        <v>166.38300000000004</v>
      </c>
      <c r="W25" s="183">
        <f t="shared" si="5"/>
        <v>180.34800000000001</v>
      </c>
      <c r="X25" s="24">
        <f t="shared" si="0"/>
        <v>5099.2445000000007</v>
      </c>
    </row>
    <row r="26" spans="1:30" s="2" customFormat="1" ht="36.75" customHeight="1" x14ac:dyDescent="0.25">
      <c r="A26" s="158" t="s">
        <v>19</v>
      </c>
      <c r="B26" s="28">
        <v>61.5</v>
      </c>
      <c r="C26" s="80">
        <v>60.5</v>
      </c>
      <c r="D26" s="29">
        <v>59.5</v>
      </c>
      <c r="E26" s="29">
        <v>59</v>
      </c>
      <c r="F26" s="29">
        <v>58.5</v>
      </c>
      <c r="G26" s="29">
        <v>58</v>
      </c>
      <c r="H26" s="29">
        <v>57.5</v>
      </c>
      <c r="I26" s="29">
        <v>57</v>
      </c>
      <c r="J26" s="28">
        <v>65</v>
      </c>
      <c r="K26" s="29">
        <v>63</v>
      </c>
      <c r="L26" s="29">
        <v>61</v>
      </c>
      <c r="M26" s="30">
        <v>59.5</v>
      </c>
      <c r="N26" s="28">
        <v>63</v>
      </c>
      <c r="O26" s="29">
        <v>60.5</v>
      </c>
      <c r="P26" s="29">
        <v>60.5</v>
      </c>
      <c r="Q26" s="29">
        <v>60.5</v>
      </c>
      <c r="R26" s="29">
        <v>59.5</v>
      </c>
      <c r="S26" s="29">
        <v>59.5</v>
      </c>
      <c r="T26" s="29">
        <v>58.5</v>
      </c>
      <c r="U26" s="29">
        <v>58</v>
      </c>
      <c r="V26" s="29">
        <v>57</v>
      </c>
      <c r="W26" s="184">
        <v>56.5</v>
      </c>
      <c r="X26" s="31">
        <f>+((X25/X27)/7)*1000</f>
        <v>59.53444753187317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744</v>
      </c>
      <c r="F27" s="33">
        <v>550</v>
      </c>
      <c r="G27" s="33">
        <v>701</v>
      </c>
      <c r="H27" s="33">
        <v>696</v>
      </c>
      <c r="I27" s="33">
        <v>542</v>
      </c>
      <c r="J27" s="32">
        <v>215</v>
      </c>
      <c r="K27" s="33">
        <v>721</v>
      </c>
      <c r="L27" s="33">
        <v>827</v>
      </c>
      <c r="M27" s="34">
        <v>551</v>
      </c>
      <c r="N27" s="32">
        <v>466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456</v>
      </c>
      <c r="X27" s="35">
        <f>SUM(B27:W27)</f>
        <v>12236</v>
      </c>
      <c r="Y27" s="2">
        <f>((X25*1000)/X27)/7</f>
        <v>59.534447531873177</v>
      </c>
    </row>
    <row r="28" spans="1:30" s="2" customFormat="1" ht="33" customHeight="1" x14ac:dyDescent="0.25">
      <c r="A28" s="160" t="s">
        <v>21</v>
      </c>
      <c r="B28" s="36">
        <f>((B27*B26)*7/1000-B18-B19)/3</f>
        <v>24.86322222222222</v>
      </c>
      <c r="C28" s="37">
        <f t="shared" ref="C28:W28" si="6">((C27*C26)*7/1000-C18-C19)/3</f>
        <v>38.416000000000004</v>
      </c>
      <c r="D28" s="37">
        <f t="shared" si="6"/>
        <v>64.452111111111108</v>
      </c>
      <c r="E28" s="37">
        <f t="shared" si="6"/>
        <v>62.902222222222214</v>
      </c>
      <c r="F28" s="37">
        <f t="shared" si="6"/>
        <v>46.258333333333333</v>
      </c>
      <c r="G28" s="37">
        <f t="shared" si="6"/>
        <v>58.716444444444448</v>
      </c>
      <c r="H28" s="37">
        <f t="shared" si="6"/>
        <v>58.019111111111101</v>
      </c>
      <c r="I28" s="37">
        <f t="shared" si="6"/>
        <v>44.878888888888895</v>
      </c>
      <c r="J28" s="36">
        <f t="shared" si="6"/>
        <v>19.606111111111115</v>
      </c>
      <c r="K28" s="37">
        <f t="shared" si="6"/>
        <v>64.293666666666681</v>
      </c>
      <c r="L28" s="37">
        <f t="shared" si="6"/>
        <v>72.695888888888888</v>
      </c>
      <c r="M28" s="38">
        <f t="shared" si="6"/>
        <v>47.625944444444436</v>
      </c>
      <c r="N28" s="36">
        <f t="shared" si="6"/>
        <v>40.36911111111111</v>
      </c>
      <c r="O28" s="37">
        <f t="shared" si="6"/>
        <v>55.781611111111111</v>
      </c>
      <c r="P28" s="37">
        <f t="shared" si="6"/>
        <v>41.818222222222218</v>
      </c>
      <c r="Q28" s="37">
        <f t="shared" si="6"/>
        <v>41.818222222222218</v>
      </c>
      <c r="R28" s="37">
        <f t="shared" si="6"/>
        <v>35.809666666666665</v>
      </c>
      <c r="S28" s="37">
        <f t="shared" si="6"/>
        <v>35.809666666666665</v>
      </c>
      <c r="T28" s="37">
        <f t="shared" si="6"/>
        <v>62.745388888888897</v>
      </c>
      <c r="U28" s="37">
        <f t="shared" si="6"/>
        <v>51.589111111111123</v>
      </c>
      <c r="V28" s="37">
        <f t="shared" si="6"/>
        <v>34.610777777777784</v>
      </c>
      <c r="W28" s="186">
        <f t="shared" si="6"/>
        <v>37.278666666666673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124.845</v>
      </c>
      <c r="C29" s="41">
        <f t="shared" si="7"/>
        <v>189.72800000000001</v>
      </c>
      <c r="D29" s="41">
        <f t="shared" si="7"/>
        <v>316.54000000000002</v>
      </c>
      <c r="E29" s="41">
        <f>((E27*E26)*7)/1000</f>
        <v>307.27199999999999</v>
      </c>
      <c r="F29" s="41">
        <f>((F27*F26)*7)/1000</f>
        <v>225.22499999999999</v>
      </c>
      <c r="G29" s="41">
        <f t="shared" ref="G29:J29" si="8">((G27*G26)*7)/1000</f>
        <v>284.60599999999999</v>
      </c>
      <c r="H29" s="41">
        <f t="shared" si="8"/>
        <v>280.14</v>
      </c>
      <c r="I29" s="41">
        <f t="shared" si="8"/>
        <v>216.25800000000001</v>
      </c>
      <c r="J29" s="40">
        <f t="shared" si="8"/>
        <v>97.825000000000003</v>
      </c>
      <c r="K29" s="41">
        <f>((K27*K26)*7)/1000</f>
        <v>317.96100000000001</v>
      </c>
      <c r="L29" s="41">
        <f>((L27*L26)*7)/1000</f>
        <v>353.12900000000002</v>
      </c>
      <c r="M29" s="85">
        <f>((M27*M26)*7)/1000</f>
        <v>229.4915</v>
      </c>
      <c r="N29" s="40">
        <f t="shared" ref="N29:W29" si="9">((N27*N26)*7)/1000</f>
        <v>205.506</v>
      </c>
      <c r="O29" s="41">
        <f t="shared" si="9"/>
        <v>278.23950000000002</v>
      </c>
      <c r="P29" s="41">
        <f t="shared" si="9"/>
        <v>206.66800000000001</v>
      </c>
      <c r="Q29" s="42">
        <f t="shared" si="9"/>
        <v>206.66800000000001</v>
      </c>
      <c r="R29" s="42">
        <f t="shared" si="9"/>
        <v>175.76300000000001</v>
      </c>
      <c r="S29" s="42">
        <f t="shared" si="9"/>
        <v>175.76300000000001</v>
      </c>
      <c r="T29" s="42">
        <f t="shared" si="9"/>
        <v>308.3535</v>
      </c>
      <c r="U29" s="42">
        <f t="shared" si="9"/>
        <v>252.53200000000001</v>
      </c>
      <c r="V29" s="42">
        <f t="shared" si="9"/>
        <v>166.38300000000001</v>
      </c>
      <c r="W29" s="187">
        <f t="shared" si="9"/>
        <v>180.34800000000001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61.5</v>
      </c>
      <c r="C30" s="46">
        <f t="shared" si="10"/>
        <v>60.499999999999993</v>
      </c>
      <c r="D30" s="46">
        <f t="shared" si="10"/>
        <v>59.499999999999993</v>
      </c>
      <c r="E30" s="46">
        <f>+(E25/E27)/7*1000</f>
        <v>59</v>
      </c>
      <c r="F30" s="46">
        <f t="shared" ref="F30:K30" si="11">+(F25/F27)/7*1000</f>
        <v>58.5</v>
      </c>
      <c r="G30" s="46">
        <f t="shared" si="11"/>
        <v>57.999999999999993</v>
      </c>
      <c r="H30" s="46">
        <f t="shared" si="11"/>
        <v>57.499999999999993</v>
      </c>
      <c r="I30" s="46">
        <f t="shared" si="11"/>
        <v>57</v>
      </c>
      <c r="J30" s="45">
        <f t="shared" si="11"/>
        <v>65.000000000000014</v>
      </c>
      <c r="K30" s="46">
        <f t="shared" si="11"/>
        <v>63.000000000000014</v>
      </c>
      <c r="L30" s="46">
        <f>+(L25/L27)/7*1000</f>
        <v>61.000000000000007</v>
      </c>
      <c r="M30" s="47">
        <f t="shared" ref="M30:W30" si="12">+(M25/M27)/7*1000</f>
        <v>59.499999999999993</v>
      </c>
      <c r="N30" s="45">
        <f t="shared" si="12"/>
        <v>63.000000000000014</v>
      </c>
      <c r="O30" s="46">
        <f t="shared" si="12"/>
        <v>60.500000000000007</v>
      </c>
      <c r="P30" s="46">
        <f t="shared" si="12"/>
        <v>60.5</v>
      </c>
      <c r="Q30" s="46">
        <f t="shared" si="12"/>
        <v>60.5</v>
      </c>
      <c r="R30" s="46">
        <f t="shared" si="12"/>
        <v>59.500000000000007</v>
      </c>
      <c r="S30" s="46">
        <f t="shared" si="12"/>
        <v>59.500000000000007</v>
      </c>
      <c r="T30" s="46">
        <f t="shared" si="12"/>
        <v>58.5</v>
      </c>
      <c r="U30" s="46">
        <f t="shared" si="12"/>
        <v>58.000000000000007</v>
      </c>
      <c r="V30" s="46">
        <f t="shared" si="12"/>
        <v>57.000000000000007</v>
      </c>
      <c r="W30" s="188">
        <f t="shared" si="12"/>
        <v>56.5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6" t="s">
        <v>25</v>
      </c>
      <c r="N36" s="496"/>
      <c r="O36" s="496"/>
      <c r="P36" s="496"/>
      <c r="Q36" s="49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25.833833333333331</v>
      </c>
      <c r="C39" s="78">
        <v>48.568777777777768</v>
      </c>
      <c r="D39" s="78">
        <v>49.41</v>
      </c>
      <c r="E39" s="78">
        <v>39.085888888888888</v>
      </c>
      <c r="F39" s="78">
        <v>43.188722222222225</v>
      </c>
      <c r="G39" s="78">
        <v>51.256166666666665</v>
      </c>
      <c r="H39" s="78">
        <v>33.681166666666662</v>
      </c>
      <c r="I39" s="78">
        <v>34.779277777777786</v>
      </c>
      <c r="J39" s="99">
        <f t="shared" ref="J39:J46" si="13">SUM(B39:I39)</f>
        <v>325.80383333333333</v>
      </c>
      <c r="K39" s="2"/>
      <c r="L39" s="89" t="s">
        <v>12</v>
      </c>
      <c r="M39" s="78">
        <v>15.7</v>
      </c>
      <c r="N39" s="78">
        <v>10.1</v>
      </c>
      <c r="O39" s="78">
        <v>12.3</v>
      </c>
      <c r="P39" s="78"/>
      <c r="Q39" s="78"/>
      <c r="R39" s="99">
        <f t="shared" ref="R39:R46" si="14">SUM(M39:Q39)</f>
        <v>38.099999999999994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25.833833333333331</v>
      </c>
      <c r="C40" s="78">
        <v>48.568777777777768</v>
      </c>
      <c r="D40" s="78">
        <v>49.41</v>
      </c>
      <c r="E40" s="78">
        <v>39.085888888888888</v>
      </c>
      <c r="F40" s="78">
        <v>43.188722222222225</v>
      </c>
      <c r="G40" s="78">
        <v>51.256166666666665</v>
      </c>
      <c r="H40" s="78">
        <v>33.681166666666662</v>
      </c>
      <c r="I40" s="78">
        <v>34.779277777777786</v>
      </c>
      <c r="J40" s="99">
        <f t="shared" si="13"/>
        <v>325.80383333333333</v>
      </c>
      <c r="K40" s="2"/>
      <c r="L40" s="90" t="s">
        <v>13</v>
      </c>
      <c r="M40" s="78">
        <v>15.7</v>
      </c>
      <c r="N40" s="78">
        <v>10.1</v>
      </c>
      <c r="O40" s="78">
        <v>12.3</v>
      </c>
      <c r="P40" s="78"/>
      <c r="Q40" s="78"/>
      <c r="R40" s="99">
        <f t="shared" si="14"/>
        <v>38.099999999999994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27.697611111111115</v>
      </c>
      <c r="C42" s="22">
        <v>51.852981481481486</v>
      </c>
      <c r="D42" s="22">
        <v>52.267500000000005</v>
      </c>
      <c r="E42" s="22">
        <v>40.162740740740738</v>
      </c>
      <c r="F42" s="22">
        <v>44.501018518518521</v>
      </c>
      <c r="G42" s="22">
        <v>52.210388888888893</v>
      </c>
      <c r="H42" s="22">
        <v>34.434888888888899</v>
      </c>
      <c r="I42" s="22">
        <v>35.292981481481469</v>
      </c>
      <c r="J42" s="99">
        <f t="shared" si="13"/>
        <v>338.42011111111117</v>
      </c>
      <c r="K42" s="2"/>
      <c r="L42" s="90" t="s">
        <v>15</v>
      </c>
      <c r="M42" s="78">
        <v>16.399999999999999</v>
      </c>
      <c r="N42" s="78">
        <v>10.3</v>
      </c>
      <c r="O42" s="78">
        <v>12.7</v>
      </c>
      <c r="P42" s="78"/>
      <c r="Q42" s="78"/>
      <c r="R42" s="99">
        <f t="shared" si="14"/>
        <v>39.4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27.697611111111115</v>
      </c>
      <c r="C43" s="22">
        <v>51.852981481481486</v>
      </c>
      <c r="D43" s="22">
        <v>52.267500000000005</v>
      </c>
      <c r="E43" s="22">
        <v>40.162740740740738</v>
      </c>
      <c r="F43" s="22">
        <v>44.501018518518521</v>
      </c>
      <c r="G43" s="22">
        <v>52.210388888888893</v>
      </c>
      <c r="H43" s="22">
        <v>34.434888888888899</v>
      </c>
      <c r="I43" s="22">
        <v>35.292981481481469</v>
      </c>
      <c r="J43" s="99">
        <f t="shared" si="13"/>
        <v>338.42011111111117</v>
      </c>
      <c r="K43" s="2"/>
      <c r="L43" s="89" t="s">
        <v>16</v>
      </c>
      <c r="M43" s="78">
        <v>16.399999999999999</v>
      </c>
      <c r="N43" s="78">
        <v>10.4</v>
      </c>
      <c r="O43" s="78">
        <v>12.8</v>
      </c>
      <c r="P43" s="78"/>
      <c r="Q43" s="78"/>
      <c r="R43" s="99">
        <f t="shared" si="14"/>
        <v>39.599999999999994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27.697611111111115</v>
      </c>
      <c r="C45" s="78">
        <v>51.852981481481486</v>
      </c>
      <c r="D45" s="78">
        <v>52.267500000000005</v>
      </c>
      <c r="E45" s="78">
        <v>40.162740740740738</v>
      </c>
      <c r="F45" s="78">
        <v>44.501018518518521</v>
      </c>
      <c r="G45" s="78">
        <v>52.210388888888893</v>
      </c>
      <c r="H45" s="78">
        <v>34.434888888888899</v>
      </c>
      <c r="I45" s="78">
        <v>35.292981481481469</v>
      </c>
      <c r="J45" s="99">
        <f t="shared" si="13"/>
        <v>338.42011111111117</v>
      </c>
      <c r="K45" s="2"/>
      <c r="L45" s="89" t="s">
        <v>18</v>
      </c>
      <c r="M45" s="78">
        <v>16.5</v>
      </c>
      <c r="N45" s="78">
        <v>10.4</v>
      </c>
      <c r="O45" s="78">
        <v>12.8</v>
      </c>
      <c r="P45" s="78"/>
      <c r="Q45" s="78"/>
      <c r="R45" s="99">
        <f t="shared" si="14"/>
        <v>39.700000000000003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134.76050000000001</v>
      </c>
      <c r="C46" s="26">
        <f t="shared" si="15"/>
        <v>252.69650000000001</v>
      </c>
      <c r="D46" s="26">
        <f t="shared" si="15"/>
        <v>255.62250000000003</v>
      </c>
      <c r="E46" s="26">
        <f t="shared" si="15"/>
        <v>198.65999999999997</v>
      </c>
      <c r="F46" s="26">
        <f t="shared" si="15"/>
        <v>219.88050000000001</v>
      </c>
      <c r="G46" s="26">
        <f t="shared" si="15"/>
        <v>259.14350000000002</v>
      </c>
      <c r="H46" s="26">
        <f t="shared" si="15"/>
        <v>170.66700000000003</v>
      </c>
      <c r="I46" s="26">
        <f t="shared" si="15"/>
        <v>175.43749999999997</v>
      </c>
      <c r="J46" s="99">
        <f t="shared" si="13"/>
        <v>1666.8679999999999</v>
      </c>
      <c r="L46" s="76" t="s">
        <v>10</v>
      </c>
      <c r="M46" s="79">
        <f>SUM(M39:M45)</f>
        <v>80.699999999999989</v>
      </c>
      <c r="N46" s="26">
        <f>SUM(N39:N45)</f>
        <v>51.3</v>
      </c>
      <c r="O46" s="26">
        <f>SUM(O39:O45)</f>
        <v>62.899999999999991</v>
      </c>
      <c r="P46" s="26">
        <f>SUM(P39:P45)</f>
        <v>0</v>
      </c>
      <c r="Q46" s="26">
        <f>SUM(Q39:Q45)</f>
        <v>0</v>
      </c>
      <c r="R46" s="99">
        <f t="shared" si="14"/>
        <v>194.89999999999998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69.5</v>
      </c>
      <c r="C47" s="29">
        <v>68.5</v>
      </c>
      <c r="D47" s="29">
        <v>67.5</v>
      </c>
      <c r="E47" s="29">
        <v>66</v>
      </c>
      <c r="F47" s="29">
        <v>64.5</v>
      </c>
      <c r="G47" s="29">
        <v>63.5</v>
      </c>
      <c r="H47" s="29">
        <v>63</v>
      </c>
      <c r="I47" s="29">
        <v>62.5</v>
      </c>
      <c r="J47" s="100">
        <f>+((J46/J48)/7)*1000</f>
        <v>65.54472887420863</v>
      </c>
      <c r="L47" s="108" t="s">
        <v>19</v>
      </c>
      <c r="M47" s="80">
        <v>72.5</v>
      </c>
      <c r="N47" s="29">
        <v>72.5</v>
      </c>
      <c r="O47" s="29">
        <v>72.5</v>
      </c>
      <c r="P47" s="29"/>
      <c r="Q47" s="29"/>
      <c r="R47" s="100">
        <f>+((R46/R48)/7)*1000</f>
        <v>72.507440476190467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387</v>
      </c>
      <c r="I48" s="33">
        <v>401</v>
      </c>
      <c r="J48" s="101">
        <f>SUM(B48:I48)</f>
        <v>3633</v>
      </c>
      <c r="K48" s="63"/>
      <c r="L48" s="92" t="s">
        <v>20</v>
      </c>
      <c r="M48" s="104">
        <v>159</v>
      </c>
      <c r="N48" s="64">
        <v>101</v>
      </c>
      <c r="O48" s="64">
        <v>124</v>
      </c>
      <c r="P48" s="64"/>
      <c r="Q48" s="64"/>
      <c r="R48" s="110">
        <f>SUM(M48:Q48)</f>
        <v>384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27.697611111111115</v>
      </c>
      <c r="C49" s="37">
        <f t="shared" si="16"/>
        <v>51.852981481481486</v>
      </c>
      <c r="D49" s="37">
        <f t="shared" si="16"/>
        <v>52.267500000000005</v>
      </c>
      <c r="E49" s="37">
        <f t="shared" si="16"/>
        <v>40.162740740740738</v>
      </c>
      <c r="F49" s="37">
        <f t="shared" si="16"/>
        <v>44.501018518518521</v>
      </c>
      <c r="G49" s="37">
        <f t="shared" si="16"/>
        <v>52.210388888888893</v>
      </c>
      <c r="H49" s="37">
        <f t="shared" si="16"/>
        <v>34.434888888888899</v>
      </c>
      <c r="I49" s="37">
        <f t="shared" si="16"/>
        <v>35.292981481481469</v>
      </c>
      <c r="J49" s="102">
        <f>((J46*1000)/J48)/7</f>
        <v>65.544728874208644</v>
      </c>
      <c r="L49" s="93" t="s">
        <v>21</v>
      </c>
      <c r="M49" s="82">
        <f t="shared" ref="M49:Q49" si="17">((M48*M47)*7/1000-M39-M40)/3</f>
        <v>16.430833333333329</v>
      </c>
      <c r="N49" s="37">
        <f t="shared" si="17"/>
        <v>10.352499999999999</v>
      </c>
      <c r="O49" s="37">
        <f t="shared" si="17"/>
        <v>12.776666666666666</v>
      </c>
      <c r="P49" s="37">
        <f t="shared" si="17"/>
        <v>0</v>
      </c>
      <c r="Q49" s="37">
        <f t="shared" si="17"/>
        <v>0</v>
      </c>
      <c r="R49" s="111">
        <f>((R46*1000)/R48)/7</f>
        <v>72.507440476190467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134.76050000000001</v>
      </c>
      <c r="C50" s="41">
        <f t="shared" si="18"/>
        <v>252.69649999999999</v>
      </c>
      <c r="D50" s="41">
        <f t="shared" si="18"/>
        <v>255.6225</v>
      </c>
      <c r="E50" s="41">
        <f t="shared" si="18"/>
        <v>198.66</v>
      </c>
      <c r="F50" s="41">
        <f t="shared" si="18"/>
        <v>219.88050000000001</v>
      </c>
      <c r="G50" s="41">
        <f t="shared" si="18"/>
        <v>259.14350000000002</v>
      </c>
      <c r="H50" s="41">
        <f t="shared" si="18"/>
        <v>170.667</v>
      </c>
      <c r="I50" s="41">
        <f t="shared" si="18"/>
        <v>175.4375</v>
      </c>
      <c r="J50" s="85"/>
      <c r="L50" s="94" t="s">
        <v>22</v>
      </c>
      <c r="M50" s="83">
        <f>((M48*M47)*7)/1000</f>
        <v>80.692499999999995</v>
      </c>
      <c r="N50" s="41">
        <f>((N48*N47)*7)/1000</f>
        <v>51.2575</v>
      </c>
      <c r="O50" s="41">
        <f>((O48*O47)*7)/1000</f>
        <v>62.93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69.5</v>
      </c>
      <c r="C51" s="46">
        <f t="shared" si="19"/>
        <v>68.5</v>
      </c>
      <c r="D51" s="46">
        <f t="shared" si="19"/>
        <v>67.5</v>
      </c>
      <c r="E51" s="46">
        <f t="shared" si="19"/>
        <v>65.999999999999986</v>
      </c>
      <c r="F51" s="46">
        <f t="shared" si="19"/>
        <v>64.5</v>
      </c>
      <c r="G51" s="46">
        <f t="shared" si="19"/>
        <v>63.5</v>
      </c>
      <c r="H51" s="46">
        <f t="shared" si="19"/>
        <v>63.000000000000014</v>
      </c>
      <c r="I51" s="46">
        <f t="shared" si="19"/>
        <v>62.499999999999993</v>
      </c>
      <c r="J51" s="103"/>
      <c r="K51" s="49"/>
      <c r="L51" s="95" t="s">
        <v>23</v>
      </c>
      <c r="M51" s="84">
        <f>+(M46/M48)/7*1000</f>
        <v>72.506738544474388</v>
      </c>
      <c r="N51" s="46">
        <f>+(N46/N48)/7*1000</f>
        <v>72.560113154172555</v>
      </c>
      <c r="O51" s="46">
        <f>+(O46/O48)/7*1000</f>
        <v>72.46543778801842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40.700000000000003</v>
      </c>
      <c r="C58" s="78">
        <v>31.9</v>
      </c>
      <c r="D58" s="78">
        <v>29.6</v>
      </c>
      <c r="E58" s="78">
        <v>34</v>
      </c>
      <c r="F58" s="78"/>
      <c r="G58" s="99">
        <f t="shared" ref="G58:G65" si="20">SUM(B58:F58)</f>
        <v>136.19999999999999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40.700000000000003</v>
      </c>
      <c r="C59" s="78">
        <v>31.9</v>
      </c>
      <c r="D59" s="78">
        <v>29.6</v>
      </c>
      <c r="E59" s="78">
        <v>34</v>
      </c>
      <c r="F59" s="78"/>
      <c r="G59" s="99">
        <f t="shared" si="20"/>
        <v>136.19999999999999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41.5</v>
      </c>
      <c r="C61" s="78">
        <v>32.799999999999997</v>
      </c>
      <c r="D61" s="78">
        <v>30.2</v>
      </c>
      <c r="E61" s="78">
        <v>34.799999999999997</v>
      </c>
      <c r="F61" s="78"/>
      <c r="G61" s="99">
        <f t="shared" si="20"/>
        <v>139.30000000000001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41.5</v>
      </c>
      <c r="C62" s="78">
        <v>32.799999999999997</v>
      </c>
      <c r="D62" s="78">
        <v>30.2</v>
      </c>
      <c r="E62" s="78">
        <v>34.799999999999997</v>
      </c>
      <c r="F62" s="78"/>
      <c r="G62" s="99">
        <f t="shared" si="20"/>
        <v>139.30000000000001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41.5</v>
      </c>
      <c r="C64" s="78">
        <v>32.799999999999997</v>
      </c>
      <c r="D64" s="78">
        <v>30.2</v>
      </c>
      <c r="E64" s="78">
        <v>34.799999999999997</v>
      </c>
      <c r="F64" s="78"/>
      <c r="G64" s="99">
        <f t="shared" si="20"/>
        <v>139.30000000000001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205.9</v>
      </c>
      <c r="C65" s="26">
        <f>SUM(C58:C64)</f>
        <v>162.19999999999999</v>
      </c>
      <c r="D65" s="26">
        <f>SUM(D58:D64)</f>
        <v>149.80000000000001</v>
      </c>
      <c r="E65" s="26">
        <f>SUM(E58:E64)</f>
        <v>172.39999999999998</v>
      </c>
      <c r="F65" s="26">
        <f>SUM(F58:F64)</f>
        <v>0</v>
      </c>
      <c r="G65" s="99">
        <f t="shared" si="20"/>
        <v>690.30000000000007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77</v>
      </c>
      <c r="C66" s="29">
        <v>77</v>
      </c>
      <c r="D66" s="29">
        <v>77</v>
      </c>
      <c r="E66" s="29">
        <v>77</v>
      </c>
      <c r="F66" s="29"/>
      <c r="G66" s="100">
        <f>+((G65/G67)/7)*1000</f>
        <v>76.982268317162948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278</v>
      </c>
      <c r="E67" s="64">
        <v>320</v>
      </c>
      <c r="F67" s="64"/>
      <c r="G67" s="110">
        <f>SUM(B67:F67)</f>
        <v>1281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41.499333333333325</v>
      </c>
      <c r="C68" s="37">
        <f t="shared" si="21"/>
        <v>32.812999999999995</v>
      </c>
      <c r="D68" s="37">
        <f t="shared" si="21"/>
        <v>30.214000000000009</v>
      </c>
      <c r="E68" s="37">
        <f t="shared" si="21"/>
        <v>34.826666666666661</v>
      </c>
      <c r="F68" s="37">
        <f t="shared" si="21"/>
        <v>0</v>
      </c>
      <c r="G68" s="114">
        <f>((G65*1000)/G67)/7</f>
        <v>76.982268317162948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205.898</v>
      </c>
      <c r="C69" s="41">
        <f>((C67*C66)*7)/1000</f>
        <v>162.239</v>
      </c>
      <c r="D69" s="41">
        <f>((D67*D66)*7)/1000</f>
        <v>149.84200000000001</v>
      </c>
      <c r="E69" s="41">
        <f>((E67*E66)*7)/1000</f>
        <v>172.48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77.000747943156327</v>
      </c>
      <c r="C70" s="46">
        <f>+(C65/C67)/7*1000</f>
        <v>76.981490270526805</v>
      </c>
      <c r="D70" s="46">
        <f>+(D65/D67)/7*1000</f>
        <v>76.978417266187051</v>
      </c>
      <c r="E70" s="46">
        <f>+(E65/E67)/7*1000</f>
        <v>76.964285714285708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3BECE-CCEF-437B-8A0C-8D3DA3A626BF}">
  <dimension ref="A1:AD239"/>
  <sheetViews>
    <sheetView topLeftCell="A25" zoomScale="30" zoomScaleNormal="30" workbookViewId="0">
      <selection activeCell="J27" sqref="J27:M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2"/>
      <c r="Z3" s="2"/>
      <c r="AA3" s="2"/>
      <c r="AB3" s="2"/>
      <c r="AC3" s="2"/>
      <c r="AD3" s="19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7" t="s">
        <v>1</v>
      </c>
      <c r="B9" s="197"/>
      <c r="C9" s="197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7"/>
      <c r="B10" s="197"/>
      <c r="C10" s="19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7" t="s">
        <v>4</v>
      </c>
      <c r="B11" s="197"/>
      <c r="C11" s="197"/>
      <c r="D11" s="1"/>
      <c r="E11" s="195">
        <v>3</v>
      </c>
      <c r="F11" s="1"/>
      <c r="G11" s="1"/>
      <c r="H11" s="1"/>
      <c r="I11" s="1"/>
      <c r="J11" s="1"/>
      <c r="K11" s="489" t="s">
        <v>66</v>
      </c>
      <c r="L11" s="489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7"/>
      <c r="B12" s="197"/>
      <c r="C12" s="197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7"/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7" thickBot="1" x14ac:dyDescent="0.3">
      <c r="A14" s="19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4"/>
      <c r="J15" s="505" t="s">
        <v>51</v>
      </c>
      <c r="K15" s="506"/>
      <c r="L15" s="506"/>
      <c r="M15" s="507"/>
      <c r="N15" s="510" t="s">
        <v>50</v>
      </c>
      <c r="O15" s="508"/>
      <c r="P15" s="508"/>
      <c r="Q15" s="508"/>
      <c r="R15" s="508"/>
      <c r="S15" s="508"/>
      <c r="T15" s="508"/>
      <c r="U15" s="508"/>
      <c r="V15" s="508"/>
      <c r="W15" s="50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19">
        <v>8</v>
      </c>
      <c r="V17" s="19">
        <v>9</v>
      </c>
      <c r="W17" s="181">
        <v>10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24.86322222222222</v>
      </c>
      <c r="C18" s="78">
        <v>38.416000000000004</v>
      </c>
      <c r="D18" s="22">
        <v>64.452111111111108</v>
      </c>
      <c r="E18" s="22">
        <v>62.902222222222214</v>
      </c>
      <c r="F18" s="22">
        <v>46.258333333333333</v>
      </c>
      <c r="G18" s="22">
        <v>58.716444444444448</v>
      </c>
      <c r="H18" s="22">
        <v>58.019111111111101</v>
      </c>
      <c r="I18" s="22">
        <v>44.878888888888895</v>
      </c>
      <c r="J18" s="21">
        <v>19.606111111111115</v>
      </c>
      <c r="K18" s="22">
        <v>64.293666666666681</v>
      </c>
      <c r="L18" s="22">
        <v>72.695888888888888</v>
      </c>
      <c r="M18" s="23">
        <v>47.625944444444436</v>
      </c>
      <c r="N18" s="21">
        <v>40.36911111111111</v>
      </c>
      <c r="O18" s="78">
        <v>55.781611111111111</v>
      </c>
      <c r="P18" s="22">
        <v>41.818222222222218</v>
      </c>
      <c r="Q18" s="22">
        <v>41.818222222222218</v>
      </c>
      <c r="R18" s="22">
        <v>35.809666666666665</v>
      </c>
      <c r="S18" s="22">
        <v>35.809666666666665</v>
      </c>
      <c r="T18" s="22">
        <v>62.745388888888897</v>
      </c>
      <c r="U18" s="22">
        <v>51.589111111111123</v>
      </c>
      <c r="V18" s="22">
        <v>34.610777777777784</v>
      </c>
      <c r="W18" s="182">
        <v>37.278666666666673</v>
      </c>
      <c r="X18" s="24">
        <f t="shared" ref="X18:X25" si="0">SUM(B18:W18)</f>
        <v>1040.3583888888891</v>
      </c>
      <c r="Z18" s="2"/>
      <c r="AA18" s="18"/>
    </row>
    <row r="19" spans="1:30" ht="39.950000000000003" customHeight="1" x14ac:dyDescent="0.25">
      <c r="A19" s="157" t="s">
        <v>13</v>
      </c>
      <c r="B19" s="21">
        <v>24.86322222222222</v>
      </c>
      <c r="C19" s="78">
        <v>38.416000000000004</v>
      </c>
      <c r="D19" s="22">
        <v>64.452111111111108</v>
      </c>
      <c r="E19" s="22">
        <v>62.902222222222214</v>
      </c>
      <c r="F19" s="22">
        <v>46.258333333333333</v>
      </c>
      <c r="G19" s="22">
        <v>58.716444444444448</v>
      </c>
      <c r="H19" s="22">
        <v>58.019111111111101</v>
      </c>
      <c r="I19" s="22">
        <v>44.878888888888895</v>
      </c>
      <c r="J19" s="21">
        <v>19.606111111111115</v>
      </c>
      <c r="K19" s="22">
        <v>64.293666666666681</v>
      </c>
      <c r="L19" s="22">
        <v>72.695888888888888</v>
      </c>
      <c r="M19" s="23">
        <v>47.625944444444436</v>
      </c>
      <c r="N19" s="21">
        <v>40.36911111111111</v>
      </c>
      <c r="O19" s="78">
        <v>55.781611111111111</v>
      </c>
      <c r="P19" s="22">
        <v>41.818222222222218</v>
      </c>
      <c r="Q19" s="22">
        <v>41.818222222222218</v>
      </c>
      <c r="R19" s="22">
        <v>35.809666666666665</v>
      </c>
      <c r="S19" s="22">
        <v>35.809666666666665</v>
      </c>
      <c r="T19" s="22">
        <v>62.745388888888897</v>
      </c>
      <c r="U19" s="22">
        <v>51.589111111111123</v>
      </c>
      <c r="V19" s="22">
        <v>34.610777777777784</v>
      </c>
      <c r="W19" s="182">
        <v>37.278666666666673</v>
      </c>
      <c r="X19" s="24">
        <f t="shared" si="0"/>
        <v>1040.3583888888891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2"/>
      <c r="V20" s="22"/>
      <c r="W20" s="182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28.084518518518518</v>
      </c>
      <c r="C21" s="78">
        <v>42.858666666666664</v>
      </c>
      <c r="D21" s="22">
        <v>71.411925925925928</v>
      </c>
      <c r="E21" s="22">
        <v>69.01985185185184</v>
      </c>
      <c r="F21" s="22">
        <v>50.652777777777779</v>
      </c>
      <c r="G21" s="22">
        <v>63.902703703703708</v>
      </c>
      <c r="H21" s="22">
        <v>62.820592592592597</v>
      </c>
      <c r="I21" s="22">
        <v>49.122407407407401</v>
      </c>
      <c r="J21" s="21">
        <v>21.632925925925921</v>
      </c>
      <c r="K21" s="22">
        <v>71.536222222222207</v>
      </c>
      <c r="L21" s="22">
        <v>78.894074074074084</v>
      </c>
      <c r="M21" s="23">
        <v>51.817703703703721</v>
      </c>
      <c r="N21" s="21">
        <v>46.708592592592595</v>
      </c>
      <c r="O21" s="78">
        <v>63.223759259259261</v>
      </c>
      <c r="P21" s="22">
        <v>46.703851851851844</v>
      </c>
      <c r="Q21" s="22">
        <v>46.703851851851844</v>
      </c>
      <c r="R21" s="22">
        <v>39.637888888888888</v>
      </c>
      <c r="S21" s="22">
        <v>39.637888888888888</v>
      </c>
      <c r="T21" s="22">
        <v>69.73924074074074</v>
      </c>
      <c r="U21" s="22">
        <v>57.041259259259256</v>
      </c>
      <c r="V21" s="22">
        <v>37.252148148148144</v>
      </c>
      <c r="W21" s="182">
        <v>40.440055555555546</v>
      </c>
      <c r="X21" s="24">
        <f t="shared" si="0"/>
        <v>1148.8429074074074</v>
      </c>
      <c r="Z21" s="2"/>
      <c r="AA21" s="18"/>
    </row>
    <row r="22" spans="1:30" ht="39.950000000000003" customHeight="1" x14ac:dyDescent="0.25">
      <c r="A22" s="156" t="s">
        <v>16</v>
      </c>
      <c r="B22" s="21">
        <v>28.084518518518518</v>
      </c>
      <c r="C22" s="78">
        <v>42.858666666666664</v>
      </c>
      <c r="D22" s="22">
        <v>71.411925925925928</v>
      </c>
      <c r="E22" s="22">
        <v>69.01985185185184</v>
      </c>
      <c r="F22" s="22">
        <v>50.652777777777779</v>
      </c>
      <c r="G22" s="22">
        <v>63.902703703703708</v>
      </c>
      <c r="H22" s="22">
        <v>62.820592592592597</v>
      </c>
      <c r="I22" s="22">
        <v>49.122407407407401</v>
      </c>
      <c r="J22" s="21">
        <v>21.632925925925921</v>
      </c>
      <c r="K22" s="22">
        <v>71.536222222222207</v>
      </c>
      <c r="L22" s="22">
        <v>78.894074074074084</v>
      </c>
      <c r="M22" s="23">
        <v>51.817703703703721</v>
      </c>
      <c r="N22" s="21">
        <v>46.708592592592595</v>
      </c>
      <c r="O22" s="78">
        <v>63.223759259259261</v>
      </c>
      <c r="P22" s="22">
        <v>46.703851851851844</v>
      </c>
      <c r="Q22" s="22">
        <v>46.703851851851844</v>
      </c>
      <c r="R22" s="22">
        <v>39.637888888888888</v>
      </c>
      <c r="S22" s="22">
        <v>39.637888888888888</v>
      </c>
      <c r="T22" s="22">
        <v>69.73924074074074</v>
      </c>
      <c r="U22" s="22">
        <v>57.041259259259256</v>
      </c>
      <c r="V22" s="22">
        <v>37.252148148148144</v>
      </c>
      <c r="W22" s="182">
        <v>40.440055555555546</v>
      </c>
      <c r="X22" s="24">
        <f t="shared" si="0"/>
        <v>1148.8429074074074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2"/>
      <c r="V23" s="22"/>
      <c r="W23" s="182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28.084518518518518</v>
      </c>
      <c r="C24" s="78">
        <v>42.858666666666664</v>
      </c>
      <c r="D24" s="22">
        <v>71.411925925925928</v>
      </c>
      <c r="E24" s="22">
        <v>69.01985185185184</v>
      </c>
      <c r="F24" s="22">
        <v>50.652777777777779</v>
      </c>
      <c r="G24" s="22">
        <v>63.902703703703708</v>
      </c>
      <c r="H24" s="22">
        <v>62.820592592592597</v>
      </c>
      <c r="I24" s="22">
        <v>49.122407407407401</v>
      </c>
      <c r="J24" s="21">
        <v>21.632925925925921</v>
      </c>
      <c r="K24" s="22">
        <v>71.536222222222207</v>
      </c>
      <c r="L24" s="22">
        <v>78.894074074074084</v>
      </c>
      <c r="M24" s="23">
        <v>51.817703703703721</v>
      </c>
      <c r="N24" s="21">
        <v>46.708592592592595</v>
      </c>
      <c r="O24" s="78">
        <v>63.223759259259261</v>
      </c>
      <c r="P24" s="22">
        <v>46.703851851851844</v>
      </c>
      <c r="Q24" s="22">
        <v>46.703851851851844</v>
      </c>
      <c r="R24" s="22">
        <v>39.637888888888888</v>
      </c>
      <c r="S24" s="22">
        <v>39.637888888888888</v>
      </c>
      <c r="T24" s="22">
        <v>69.73924074074074</v>
      </c>
      <c r="U24" s="22">
        <v>57.041259259259256</v>
      </c>
      <c r="V24" s="22">
        <v>37.252148148148144</v>
      </c>
      <c r="W24" s="182">
        <v>40.440055555555546</v>
      </c>
      <c r="X24" s="24">
        <f t="shared" si="0"/>
        <v>1148.8429074074074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133.97999999999999</v>
      </c>
      <c r="C25" s="26">
        <f t="shared" si="1"/>
        <v>205.40799999999999</v>
      </c>
      <c r="D25" s="26">
        <f t="shared" si="1"/>
        <v>343.14</v>
      </c>
      <c r="E25" s="26">
        <f>SUM(E18:E24)</f>
        <v>332.86399999999998</v>
      </c>
      <c r="F25" s="26">
        <f t="shared" ref="F25:K25" si="2">SUM(F18:F24)</f>
        <v>244.47499999999999</v>
      </c>
      <c r="G25" s="26">
        <f t="shared" si="2"/>
        <v>309.14100000000002</v>
      </c>
      <c r="H25" s="26">
        <f t="shared" si="2"/>
        <v>304.5</v>
      </c>
      <c r="I25" s="26">
        <f t="shared" si="2"/>
        <v>237.12499999999997</v>
      </c>
      <c r="J25" s="25">
        <f t="shared" si="2"/>
        <v>104.11099999999999</v>
      </c>
      <c r="K25" s="26">
        <f t="shared" si="2"/>
        <v>343.19599999999997</v>
      </c>
      <c r="L25" s="26">
        <f>SUM(L18:L24)</f>
        <v>382.07400000000001</v>
      </c>
      <c r="M25" s="27">
        <f t="shared" ref="M25:P25" si="3">SUM(M18:M24)</f>
        <v>250.70500000000004</v>
      </c>
      <c r="N25" s="25">
        <f t="shared" si="3"/>
        <v>220.864</v>
      </c>
      <c r="O25" s="26">
        <f t="shared" si="3"/>
        <v>301.23450000000003</v>
      </c>
      <c r="P25" s="26">
        <f t="shared" si="3"/>
        <v>223.74799999999999</v>
      </c>
      <c r="Q25" s="26">
        <f>SUM(Q18:Q24)</f>
        <v>223.74799999999999</v>
      </c>
      <c r="R25" s="26">
        <f t="shared" ref="R25:T25" si="4">SUM(R18:R24)</f>
        <v>190.53299999999999</v>
      </c>
      <c r="S25" s="26">
        <f t="shared" si="4"/>
        <v>190.53299999999999</v>
      </c>
      <c r="T25" s="26">
        <f t="shared" si="4"/>
        <v>334.70850000000002</v>
      </c>
      <c r="U25" s="26">
        <f>SUM(U18:U24)</f>
        <v>274.30200000000002</v>
      </c>
      <c r="V25" s="26">
        <f t="shared" ref="V25:W25" si="5">SUM(V18:V24)</f>
        <v>180.97799999999998</v>
      </c>
      <c r="W25" s="183">
        <f t="shared" si="5"/>
        <v>195.8775</v>
      </c>
      <c r="X25" s="24">
        <f t="shared" si="0"/>
        <v>5527.2454999999991</v>
      </c>
    </row>
    <row r="26" spans="1:30" s="2" customFormat="1" ht="36.75" customHeight="1" x14ac:dyDescent="0.25">
      <c r="A26" s="158" t="s">
        <v>19</v>
      </c>
      <c r="B26" s="28">
        <v>66</v>
      </c>
      <c r="C26" s="80">
        <v>65.5</v>
      </c>
      <c r="D26" s="29">
        <v>64.5</v>
      </c>
      <c r="E26" s="29">
        <v>64</v>
      </c>
      <c r="F26" s="29">
        <v>63.5</v>
      </c>
      <c r="G26" s="29">
        <v>63</v>
      </c>
      <c r="H26" s="29">
        <v>62.5</v>
      </c>
      <c r="I26" s="29">
        <v>62.5</v>
      </c>
      <c r="J26" s="28">
        <v>69.5</v>
      </c>
      <c r="K26" s="29">
        <v>68</v>
      </c>
      <c r="L26" s="29">
        <v>66</v>
      </c>
      <c r="M26" s="30">
        <v>65</v>
      </c>
      <c r="N26" s="28">
        <v>68</v>
      </c>
      <c r="O26" s="29">
        <v>65.5</v>
      </c>
      <c r="P26" s="29">
        <v>65.5</v>
      </c>
      <c r="Q26" s="29">
        <v>65.5</v>
      </c>
      <c r="R26" s="29">
        <v>64.5</v>
      </c>
      <c r="S26" s="29">
        <v>64.5</v>
      </c>
      <c r="T26" s="29">
        <v>63.5</v>
      </c>
      <c r="U26" s="29">
        <v>63</v>
      </c>
      <c r="V26" s="29">
        <v>62</v>
      </c>
      <c r="W26" s="184">
        <v>61.5</v>
      </c>
      <c r="X26" s="31">
        <f>+((X25/X27)/7)*1000</f>
        <v>64.557803940806139</v>
      </c>
    </row>
    <row r="27" spans="1:30" s="2" customFormat="1" ht="33" customHeight="1" x14ac:dyDescent="0.25">
      <c r="A27" s="159" t="s">
        <v>20</v>
      </c>
      <c r="B27" s="32">
        <v>290</v>
      </c>
      <c r="C27" s="81">
        <v>448</v>
      </c>
      <c r="D27" s="33">
        <v>760</v>
      </c>
      <c r="E27" s="33">
        <v>743</v>
      </c>
      <c r="F27" s="33">
        <v>550</v>
      </c>
      <c r="G27" s="33">
        <v>701</v>
      </c>
      <c r="H27" s="33">
        <v>696</v>
      </c>
      <c r="I27" s="33">
        <v>542</v>
      </c>
      <c r="J27" s="32">
        <v>214</v>
      </c>
      <c r="K27" s="33">
        <v>721</v>
      </c>
      <c r="L27" s="33">
        <v>827</v>
      </c>
      <c r="M27" s="34">
        <v>551</v>
      </c>
      <c r="N27" s="32">
        <v>464</v>
      </c>
      <c r="O27" s="33">
        <v>657</v>
      </c>
      <c r="P27" s="33">
        <v>488</v>
      </c>
      <c r="Q27" s="33">
        <v>488</v>
      </c>
      <c r="R27" s="33">
        <v>422</v>
      </c>
      <c r="S27" s="33">
        <v>422</v>
      </c>
      <c r="T27" s="33">
        <v>753</v>
      </c>
      <c r="U27" s="33">
        <v>622</v>
      </c>
      <c r="V27" s="33">
        <v>417</v>
      </c>
      <c r="W27" s="185">
        <v>455</v>
      </c>
      <c r="X27" s="35">
        <f>SUM(B27:W27)</f>
        <v>12231</v>
      </c>
      <c r="Y27" s="2">
        <f>((X25*1000)/X27)/7</f>
        <v>64.557803940806139</v>
      </c>
    </row>
    <row r="28" spans="1:30" s="2" customFormat="1" ht="33" customHeight="1" x14ac:dyDescent="0.25">
      <c r="A28" s="160" t="s">
        <v>21</v>
      </c>
      <c r="B28" s="36">
        <f>((B27*B26)*7/1000-B18-B19)/3</f>
        <v>28.084518518518518</v>
      </c>
      <c r="C28" s="37">
        <f t="shared" ref="C28:W28" si="6">((C27*C26)*7/1000-C18-C19)/3</f>
        <v>42.858666666666664</v>
      </c>
      <c r="D28" s="37">
        <f t="shared" si="6"/>
        <v>71.411925925925928</v>
      </c>
      <c r="E28" s="37">
        <f t="shared" si="6"/>
        <v>69.01985185185184</v>
      </c>
      <c r="F28" s="37">
        <f t="shared" si="6"/>
        <v>50.652777777777779</v>
      </c>
      <c r="G28" s="37">
        <f t="shared" si="6"/>
        <v>63.902703703703708</v>
      </c>
      <c r="H28" s="37">
        <f t="shared" si="6"/>
        <v>62.820592592592597</v>
      </c>
      <c r="I28" s="37">
        <f t="shared" si="6"/>
        <v>49.122407407407401</v>
      </c>
      <c r="J28" s="36">
        <f t="shared" si="6"/>
        <v>21.632925925925921</v>
      </c>
      <c r="K28" s="37">
        <f t="shared" si="6"/>
        <v>71.536222222222207</v>
      </c>
      <c r="L28" s="37">
        <f t="shared" si="6"/>
        <v>78.894074074074084</v>
      </c>
      <c r="M28" s="38">
        <f t="shared" si="6"/>
        <v>51.817703703703721</v>
      </c>
      <c r="N28" s="36">
        <f t="shared" si="6"/>
        <v>46.708592592592595</v>
      </c>
      <c r="O28" s="37">
        <f t="shared" si="6"/>
        <v>63.223759259259261</v>
      </c>
      <c r="P28" s="37">
        <f t="shared" si="6"/>
        <v>46.703851851851844</v>
      </c>
      <c r="Q28" s="37">
        <f t="shared" si="6"/>
        <v>46.703851851851844</v>
      </c>
      <c r="R28" s="37">
        <f t="shared" si="6"/>
        <v>39.637888888888888</v>
      </c>
      <c r="S28" s="37">
        <f t="shared" si="6"/>
        <v>39.637888888888888</v>
      </c>
      <c r="T28" s="37">
        <f t="shared" si="6"/>
        <v>69.73924074074074</v>
      </c>
      <c r="U28" s="37">
        <f t="shared" si="6"/>
        <v>57.041259259259256</v>
      </c>
      <c r="V28" s="37">
        <f t="shared" si="6"/>
        <v>37.252148148148144</v>
      </c>
      <c r="W28" s="186">
        <f t="shared" si="6"/>
        <v>40.440055555555546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133.97999999999999</v>
      </c>
      <c r="C29" s="41">
        <f t="shared" si="7"/>
        <v>205.40799999999999</v>
      </c>
      <c r="D29" s="41">
        <f t="shared" si="7"/>
        <v>343.14</v>
      </c>
      <c r="E29" s="41">
        <f>((E27*E26)*7)/1000</f>
        <v>332.86399999999998</v>
      </c>
      <c r="F29" s="41">
        <f>((F27*F26)*7)/1000</f>
        <v>244.47499999999999</v>
      </c>
      <c r="G29" s="41">
        <f t="shared" ref="G29:J29" si="8">((G27*G26)*7)/1000</f>
        <v>309.14100000000002</v>
      </c>
      <c r="H29" s="41">
        <f t="shared" si="8"/>
        <v>304.5</v>
      </c>
      <c r="I29" s="41">
        <f t="shared" si="8"/>
        <v>237.125</v>
      </c>
      <c r="J29" s="40">
        <f t="shared" si="8"/>
        <v>104.111</v>
      </c>
      <c r="K29" s="41">
        <f>((K27*K26)*7)/1000</f>
        <v>343.19600000000003</v>
      </c>
      <c r="L29" s="41">
        <f>((L27*L26)*7)/1000</f>
        <v>382.07400000000001</v>
      </c>
      <c r="M29" s="85">
        <f>((M27*M26)*7)/1000</f>
        <v>250.70500000000001</v>
      </c>
      <c r="N29" s="40">
        <f t="shared" ref="N29:W29" si="9">((N27*N26)*7)/1000</f>
        <v>220.864</v>
      </c>
      <c r="O29" s="41">
        <f t="shared" si="9"/>
        <v>301.23450000000003</v>
      </c>
      <c r="P29" s="41">
        <f t="shared" si="9"/>
        <v>223.74799999999999</v>
      </c>
      <c r="Q29" s="42">
        <f t="shared" si="9"/>
        <v>223.74799999999999</v>
      </c>
      <c r="R29" s="42">
        <f t="shared" si="9"/>
        <v>190.53299999999999</v>
      </c>
      <c r="S29" s="42">
        <f t="shared" si="9"/>
        <v>190.53299999999999</v>
      </c>
      <c r="T29" s="42">
        <f t="shared" si="9"/>
        <v>334.70850000000002</v>
      </c>
      <c r="U29" s="42">
        <f t="shared" si="9"/>
        <v>274.30200000000002</v>
      </c>
      <c r="V29" s="42">
        <f t="shared" si="9"/>
        <v>180.97800000000001</v>
      </c>
      <c r="W29" s="187">
        <f t="shared" si="9"/>
        <v>195.8775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65.999999999999986</v>
      </c>
      <c r="C30" s="46">
        <f t="shared" si="10"/>
        <v>65.499999999999986</v>
      </c>
      <c r="D30" s="46">
        <f t="shared" si="10"/>
        <v>64.499999999999986</v>
      </c>
      <c r="E30" s="46">
        <f>+(E25/E27)/7*1000</f>
        <v>63.999999999999986</v>
      </c>
      <c r="F30" s="46">
        <f t="shared" ref="F30:K30" si="11">+(F25/F27)/7*1000</f>
        <v>63.5</v>
      </c>
      <c r="G30" s="46">
        <f t="shared" si="11"/>
        <v>63</v>
      </c>
      <c r="H30" s="46">
        <f t="shared" si="11"/>
        <v>62.5</v>
      </c>
      <c r="I30" s="46">
        <f t="shared" si="11"/>
        <v>62.499999999999993</v>
      </c>
      <c r="J30" s="45">
        <f t="shared" si="11"/>
        <v>69.499999999999986</v>
      </c>
      <c r="K30" s="46">
        <f t="shared" si="11"/>
        <v>67.999999999999986</v>
      </c>
      <c r="L30" s="46">
        <f>+(L25/L27)/7*1000</f>
        <v>66</v>
      </c>
      <c r="M30" s="47">
        <f t="shared" ref="M30:W30" si="12">+(M25/M27)/7*1000</f>
        <v>65.000000000000014</v>
      </c>
      <c r="N30" s="45">
        <f t="shared" si="12"/>
        <v>68</v>
      </c>
      <c r="O30" s="46">
        <f t="shared" si="12"/>
        <v>65.5</v>
      </c>
      <c r="P30" s="46">
        <f t="shared" si="12"/>
        <v>65.499999999999986</v>
      </c>
      <c r="Q30" s="46">
        <f t="shared" si="12"/>
        <v>65.499999999999986</v>
      </c>
      <c r="R30" s="46">
        <f t="shared" si="12"/>
        <v>64.499999999999986</v>
      </c>
      <c r="S30" s="46">
        <f t="shared" si="12"/>
        <v>64.499999999999986</v>
      </c>
      <c r="T30" s="46">
        <f t="shared" si="12"/>
        <v>63.5</v>
      </c>
      <c r="U30" s="46">
        <f t="shared" si="12"/>
        <v>63.000000000000014</v>
      </c>
      <c r="V30" s="46">
        <f t="shared" si="12"/>
        <v>61.999999999999993</v>
      </c>
      <c r="W30" s="188">
        <f t="shared" si="12"/>
        <v>61.5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6" t="s">
        <v>25</v>
      </c>
      <c r="N36" s="496"/>
      <c r="O36" s="496"/>
      <c r="P36" s="496"/>
      <c r="Q36" s="49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27.697611111111115</v>
      </c>
      <c r="C39" s="78">
        <v>51.852981481481486</v>
      </c>
      <c r="D39" s="78">
        <v>52.267500000000005</v>
      </c>
      <c r="E39" s="78">
        <v>40.162740740740738</v>
      </c>
      <c r="F39" s="78">
        <v>44.501018518518521</v>
      </c>
      <c r="G39" s="78">
        <v>52.210388888888893</v>
      </c>
      <c r="H39" s="78">
        <v>34.434888888888899</v>
      </c>
      <c r="I39" s="78">
        <v>35.292981481481469</v>
      </c>
      <c r="J39" s="99">
        <f t="shared" ref="J39:J46" si="13">SUM(B39:I39)</f>
        <v>338.42011111111117</v>
      </c>
      <c r="K39" s="2"/>
      <c r="L39" s="89" t="s">
        <v>12</v>
      </c>
      <c r="M39" s="78">
        <v>16.5</v>
      </c>
      <c r="N39" s="78">
        <v>10.4</v>
      </c>
      <c r="O39" s="78">
        <v>12.8</v>
      </c>
      <c r="P39" s="78"/>
      <c r="Q39" s="78"/>
      <c r="R39" s="99">
        <f t="shared" ref="R39:R46" si="14">SUM(M39:Q39)</f>
        <v>39.700000000000003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27.697611111111115</v>
      </c>
      <c r="C40" s="78">
        <v>51.852981481481486</v>
      </c>
      <c r="D40" s="78">
        <v>52.267500000000005</v>
      </c>
      <c r="E40" s="78">
        <v>40.162740740740738</v>
      </c>
      <c r="F40" s="78">
        <v>44.501018518518521</v>
      </c>
      <c r="G40" s="78">
        <v>52.210388888888893</v>
      </c>
      <c r="H40" s="78">
        <v>34.434888888888899</v>
      </c>
      <c r="I40" s="78">
        <v>35.292981481481469</v>
      </c>
      <c r="J40" s="99">
        <f t="shared" si="13"/>
        <v>338.42011111111117</v>
      </c>
      <c r="K40" s="2"/>
      <c r="L40" s="90" t="s">
        <v>13</v>
      </c>
      <c r="M40" s="78">
        <v>16.5</v>
      </c>
      <c r="N40" s="78">
        <v>10.4</v>
      </c>
      <c r="O40" s="78">
        <v>12.8</v>
      </c>
      <c r="P40" s="78"/>
      <c r="Q40" s="78"/>
      <c r="R40" s="99">
        <f t="shared" si="14"/>
        <v>39.700000000000003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3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4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28.394092592592585</v>
      </c>
      <c r="C42" s="22">
        <v>53.96734567901234</v>
      </c>
      <c r="D42" s="22">
        <v>54.780666666666662</v>
      </c>
      <c r="E42" s="22">
        <v>42.956506172839511</v>
      </c>
      <c r="F42" s="22">
        <v>47.603320987654321</v>
      </c>
      <c r="G42" s="22">
        <v>56.335407407407409</v>
      </c>
      <c r="H42" s="22">
        <v>36.937740740740729</v>
      </c>
      <c r="I42" s="22">
        <v>38.225345679012356</v>
      </c>
      <c r="J42" s="99">
        <f t="shared" si="13"/>
        <v>359.20042592592591</v>
      </c>
      <c r="K42" s="2"/>
      <c r="L42" s="90" t="s">
        <v>15</v>
      </c>
      <c r="M42" s="78">
        <v>17.2</v>
      </c>
      <c r="N42" s="78">
        <v>10.9</v>
      </c>
      <c r="O42" s="78">
        <v>13.2</v>
      </c>
      <c r="P42" s="78"/>
      <c r="Q42" s="78"/>
      <c r="R42" s="99">
        <f t="shared" si="14"/>
        <v>41.3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28.394092592592585</v>
      </c>
      <c r="C43" s="22">
        <v>53.96734567901234</v>
      </c>
      <c r="D43" s="22">
        <v>54.780666666666662</v>
      </c>
      <c r="E43" s="22">
        <v>42.956506172839511</v>
      </c>
      <c r="F43" s="22">
        <v>47.603320987654321</v>
      </c>
      <c r="G43" s="22">
        <v>56.335407407407409</v>
      </c>
      <c r="H43" s="22">
        <v>36.937740740740729</v>
      </c>
      <c r="I43" s="22">
        <v>38.225345679012356</v>
      </c>
      <c r="J43" s="99">
        <f t="shared" si="13"/>
        <v>359.20042592592591</v>
      </c>
      <c r="K43" s="2"/>
      <c r="L43" s="89" t="s">
        <v>16</v>
      </c>
      <c r="M43" s="78">
        <v>17.2</v>
      </c>
      <c r="N43" s="78">
        <v>11</v>
      </c>
      <c r="O43" s="78">
        <v>13.3</v>
      </c>
      <c r="P43" s="78"/>
      <c r="Q43" s="78"/>
      <c r="R43" s="99">
        <f t="shared" si="14"/>
        <v>41.5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4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28.394092592592585</v>
      </c>
      <c r="C45" s="78">
        <v>53.96734567901234</v>
      </c>
      <c r="D45" s="78">
        <v>54.780666666666662</v>
      </c>
      <c r="E45" s="78">
        <v>42.956506172839511</v>
      </c>
      <c r="F45" s="78">
        <v>47.603320987654321</v>
      </c>
      <c r="G45" s="78">
        <v>56.335407407407409</v>
      </c>
      <c r="H45" s="78">
        <v>36.937740740740729</v>
      </c>
      <c r="I45" s="78">
        <v>38.225345679012356</v>
      </c>
      <c r="J45" s="99">
        <f t="shared" si="13"/>
        <v>359.20042592592591</v>
      </c>
      <c r="K45" s="2"/>
      <c r="L45" s="89" t="s">
        <v>18</v>
      </c>
      <c r="M45" s="78">
        <v>17.2</v>
      </c>
      <c r="N45" s="78">
        <v>11</v>
      </c>
      <c r="O45" s="78">
        <v>13.3</v>
      </c>
      <c r="P45" s="78"/>
      <c r="Q45" s="78"/>
      <c r="R45" s="99">
        <f t="shared" si="14"/>
        <v>41.5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140.57749999999999</v>
      </c>
      <c r="C46" s="26">
        <f t="shared" si="15"/>
        <v>265.608</v>
      </c>
      <c r="D46" s="26">
        <f t="shared" si="15"/>
        <v>268.87700000000001</v>
      </c>
      <c r="E46" s="26">
        <f t="shared" si="15"/>
        <v>209.19499999999999</v>
      </c>
      <c r="F46" s="26">
        <f t="shared" si="15"/>
        <v>231.81199999999998</v>
      </c>
      <c r="G46" s="26">
        <f t="shared" si="15"/>
        <v>273.42700000000002</v>
      </c>
      <c r="H46" s="26">
        <f t="shared" si="15"/>
        <v>179.68299999999999</v>
      </c>
      <c r="I46" s="26">
        <f t="shared" si="15"/>
        <v>185.262</v>
      </c>
      <c r="J46" s="99">
        <f t="shared" si="13"/>
        <v>1754.4414999999997</v>
      </c>
      <c r="L46" s="76" t="s">
        <v>10</v>
      </c>
      <c r="M46" s="79">
        <f>SUM(M39:M45)</f>
        <v>84.600000000000009</v>
      </c>
      <c r="N46" s="26">
        <f>SUM(N39:N45)</f>
        <v>53.7</v>
      </c>
      <c r="O46" s="26">
        <f>SUM(O39:O45)</f>
        <v>65.399999999999991</v>
      </c>
      <c r="P46" s="26">
        <f>SUM(P39:P45)</f>
        <v>0</v>
      </c>
      <c r="Q46" s="26">
        <f>SUM(Q39:Q45)</f>
        <v>0</v>
      </c>
      <c r="R46" s="99">
        <f t="shared" si="14"/>
        <v>203.7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72.5</v>
      </c>
      <c r="C47" s="29">
        <v>72</v>
      </c>
      <c r="D47" s="29">
        <v>71</v>
      </c>
      <c r="E47" s="29">
        <v>69.5</v>
      </c>
      <c r="F47" s="29">
        <v>68</v>
      </c>
      <c r="G47" s="29">
        <v>67</v>
      </c>
      <c r="H47" s="29">
        <v>66.5</v>
      </c>
      <c r="I47" s="29">
        <v>66</v>
      </c>
      <c r="J47" s="100">
        <f>+((J46/J48)/7)*1000</f>
        <v>69.007296255506603</v>
      </c>
      <c r="L47" s="108" t="s">
        <v>19</v>
      </c>
      <c r="M47" s="80">
        <v>76</v>
      </c>
      <c r="N47" s="29">
        <v>76</v>
      </c>
      <c r="O47" s="29">
        <v>76</v>
      </c>
      <c r="P47" s="29"/>
      <c r="Q47" s="29"/>
      <c r="R47" s="100">
        <f>+((R46/R48)/7)*1000</f>
        <v>75.979112271540458</v>
      </c>
      <c r="S47" s="62"/>
      <c r="T47" s="62"/>
    </row>
    <row r="48" spans="1:30" ht="33.75" customHeight="1" x14ac:dyDescent="0.25">
      <c r="A48" s="92" t="s">
        <v>20</v>
      </c>
      <c r="B48" s="81">
        <v>277</v>
      </c>
      <c r="C48" s="33">
        <v>527</v>
      </c>
      <c r="D48" s="33">
        <v>541</v>
      </c>
      <c r="E48" s="33">
        <v>430</v>
      </c>
      <c r="F48" s="33">
        <v>487</v>
      </c>
      <c r="G48" s="33">
        <v>583</v>
      </c>
      <c r="H48" s="33">
        <v>386</v>
      </c>
      <c r="I48" s="33">
        <v>401</v>
      </c>
      <c r="J48" s="101">
        <f>SUM(B48:I48)</f>
        <v>3632</v>
      </c>
      <c r="K48" s="63"/>
      <c r="L48" s="92" t="s">
        <v>20</v>
      </c>
      <c r="M48" s="104">
        <v>159</v>
      </c>
      <c r="N48" s="64">
        <v>101</v>
      </c>
      <c r="O48" s="64">
        <v>123</v>
      </c>
      <c r="P48" s="64"/>
      <c r="Q48" s="64"/>
      <c r="R48" s="110">
        <f>SUM(M48:Q48)</f>
        <v>383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6">((B48*B47)*7/1000-B39-B40)/3</f>
        <v>28.394092592592585</v>
      </c>
      <c r="C49" s="37">
        <f t="shared" si="16"/>
        <v>53.96734567901234</v>
      </c>
      <c r="D49" s="37">
        <f t="shared" si="16"/>
        <v>54.780666666666662</v>
      </c>
      <c r="E49" s="37">
        <f t="shared" si="16"/>
        <v>42.956506172839511</v>
      </c>
      <c r="F49" s="37">
        <f t="shared" si="16"/>
        <v>47.603320987654321</v>
      </c>
      <c r="G49" s="37">
        <f t="shared" si="16"/>
        <v>56.335407407407409</v>
      </c>
      <c r="H49" s="37">
        <f t="shared" si="16"/>
        <v>36.937740740740729</v>
      </c>
      <c r="I49" s="37">
        <f t="shared" si="16"/>
        <v>38.225345679012356</v>
      </c>
      <c r="J49" s="102">
        <f>((J46*1000)/J48)/7</f>
        <v>69.007296255506603</v>
      </c>
      <c r="L49" s="93" t="s">
        <v>21</v>
      </c>
      <c r="M49" s="82">
        <f t="shared" ref="M49:Q49" si="17">((M48*M47)*7/1000-M39-M40)/3</f>
        <v>17.195999999999998</v>
      </c>
      <c r="N49" s="37">
        <f t="shared" si="17"/>
        <v>10.977333333333334</v>
      </c>
      <c r="O49" s="37">
        <f t="shared" si="17"/>
        <v>13.278666666666672</v>
      </c>
      <c r="P49" s="37">
        <f t="shared" si="17"/>
        <v>0</v>
      </c>
      <c r="Q49" s="37">
        <f t="shared" si="17"/>
        <v>0</v>
      </c>
      <c r="R49" s="111">
        <f>((R46*1000)/R48)/7</f>
        <v>75.979112271540458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8">((B48*B47)*7)/1000</f>
        <v>140.57749999999999</v>
      </c>
      <c r="C50" s="41">
        <f t="shared" si="18"/>
        <v>265.608</v>
      </c>
      <c r="D50" s="41">
        <f t="shared" si="18"/>
        <v>268.87700000000001</v>
      </c>
      <c r="E50" s="41">
        <f t="shared" si="18"/>
        <v>209.19499999999999</v>
      </c>
      <c r="F50" s="41">
        <f t="shared" si="18"/>
        <v>231.81200000000001</v>
      </c>
      <c r="G50" s="41">
        <f t="shared" si="18"/>
        <v>273.42700000000002</v>
      </c>
      <c r="H50" s="41">
        <f t="shared" si="18"/>
        <v>179.68299999999999</v>
      </c>
      <c r="I50" s="41">
        <f t="shared" si="18"/>
        <v>185.262</v>
      </c>
      <c r="J50" s="85"/>
      <c r="L50" s="94" t="s">
        <v>22</v>
      </c>
      <c r="M50" s="83">
        <f>((M48*M47)*7)/1000</f>
        <v>84.587999999999994</v>
      </c>
      <c r="N50" s="41">
        <f>((N48*N47)*7)/1000</f>
        <v>53.731999999999999</v>
      </c>
      <c r="O50" s="41">
        <f>((O48*O47)*7)/1000</f>
        <v>65.436000000000007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9">+(B46/B48)/7*1000</f>
        <v>72.5</v>
      </c>
      <c r="C51" s="46">
        <f t="shared" si="19"/>
        <v>72</v>
      </c>
      <c r="D51" s="46">
        <f t="shared" si="19"/>
        <v>71</v>
      </c>
      <c r="E51" s="46">
        <f t="shared" si="19"/>
        <v>69.499999999999986</v>
      </c>
      <c r="F51" s="46">
        <f t="shared" si="19"/>
        <v>67.999999999999986</v>
      </c>
      <c r="G51" s="46">
        <f t="shared" si="19"/>
        <v>67</v>
      </c>
      <c r="H51" s="46">
        <f t="shared" si="19"/>
        <v>66.499999999999986</v>
      </c>
      <c r="I51" s="46">
        <f t="shared" si="19"/>
        <v>66</v>
      </c>
      <c r="J51" s="103"/>
      <c r="K51" s="49"/>
      <c r="L51" s="95" t="s">
        <v>23</v>
      </c>
      <c r="M51" s="84">
        <f>+(M46/M48)/7*1000</f>
        <v>76.010781671159037</v>
      </c>
      <c r="N51" s="46">
        <f>+(N46/N48)/7*1000</f>
        <v>75.954738330975957</v>
      </c>
      <c r="O51" s="46">
        <f>+(O46/O48)/7*1000</f>
        <v>75.95818815331009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41.5</v>
      </c>
      <c r="C58" s="78">
        <v>32.799999999999997</v>
      </c>
      <c r="D58" s="78">
        <v>30.2</v>
      </c>
      <c r="E58" s="78">
        <v>34.799999999999997</v>
      </c>
      <c r="F58" s="78"/>
      <c r="G58" s="99">
        <f t="shared" ref="G58:G65" si="20">SUM(B58:F58)</f>
        <v>139.30000000000001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41.5</v>
      </c>
      <c r="C59" s="78">
        <v>32.799999999999997</v>
      </c>
      <c r="D59" s="78">
        <v>30.2</v>
      </c>
      <c r="E59" s="78">
        <v>34.799999999999997</v>
      </c>
      <c r="F59" s="78"/>
      <c r="G59" s="99">
        <f t="shared" si="20"/>
        <v>139.30000000000001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43.6</v>
      </c>
      <c r="C61" s="78">
        <v>34.299999999999997</v>
      </c>
      <c r="D61" s="78">
        <v>31.6</v>
      </c>
      <c r="E61" s="78">
        <v>36.5</v>
      </c>
      <c r="F61" s="78"/>
      <c r="G61" s="99">
        <f t="shared" si="20"/>
        <v>146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43.6</v>
      </c>
      <c r="C62" s="78">
        <v>34.299999999999997</v>
      </c>
      <c r="D62" s="78">
        <v>31.6</v>
      </c>
      <c r="E62" s="78">
        <v>36.5</v>
      </c>
      <c r="F62" s="78"/>
      <c r="G62" s="99">
        <f t="shared" si="20"/>
        <v>146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43.6</v>
      </c>
      <c r="C64" s="78">
        <v>34.4</v>
      </c>
      <c r="D64" s="78">
        <v>31.6</v>
      </c>
      <c r="E64" s="78">
        <v>36.5</v>
      </c>
      <c r="F64" s="78"/>
      <c r="G64" s="99">
        <f t="shared" si="20"/>
        <v>146.1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213.79999999999998</v>
      </c>
      <c r="C65" s="26">
        <f>SUM(C58:C64)</f>
        <v>168.6</v>
      </c>
      <c r="D65" s="26">
        <f>SUM(D58:D64)</f>
        <v>155.19999999999999</v>
      </c>
      <c r="E65" s="26">
        <f>SUM(E58:E64)</f>
        <v>179.1</v>
      </c>
      <c r="F65" s="26">
        <f>SUM(F58:F64)</f>
        <v>0</v>
      </c>
      <c r="G65" s="99">
        <f t="shared" si="20"/>
        <v>716.69999999999993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80</v>
      </c>
      <c r="C66" s="29">
        <v>80</v>
      </c>
      <c r="D66" s="29">
        <v>80</v>
      </c>
      <c r="E66" s="29">
        <v>80</v>
      </c>
      <c r="F66" s="29"/>
      <c r="G66" s="100">
        <f>+((G65/G67)/7)*1000</f>
        <v>79.988839285714278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382</v>
      </c>
      <c r="C67" s="64">
        <v>301</v>
      </c>
      <c r="D67" s="64">
        <v>277</v>
      </c>
      <c r="E67" s="64">
        <v>320</v>
      </c>
      <c r="F67" s="64"/>
      <c r="G67" s="110">
        <f>SUM(B67:F67)</f>
        <v>1280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43.639999999999993</v>
      </c>
      <c r="C68" s="37">
        <f t="shared" si="21"/>
        <v>34.32</v>
      </c>
      <c r="D68" s="37">
        <f t="shared" si="21"/>
        <v>31.573333333333334</v>
      </c>
      <c r="E68" s="37">
        <f t="shared" si="21"/>
        <v>36.533333333333324</v>
      </c>
      <c r="F68" s="37">
        <f t="shared" si="21"/>
        <v>0</v>
      </c>
      <c r="G68" s="114">
        <f>((G65*1000)/G67)/7</f>
        <v>79.988839285714263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213.92</v>
      </c>
      <c r="C69" s="41">
        <f>((C67*C66)*7)/1000</f>
        <v>168.56</v>
      </c>
      <c r="D69" s="41">
        <f>((D67*D66)*7)/1000</f>
        <v>155.12</v>
      </c>
      <c r="E69" s="41">
        <f>((E67*E66)*7)/1000</f>
        <v>179.2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79.955123410620786</v>
      </c>
      <c r="C70" s="46">
        <f>+(C65/C67)/7*1000</f>
        <v>80.018984337921211</v>
      </c>
      <c r="D70" s="46">
        <f>+(D65/D67)/7*1000</f>
        <v>80.041258380608568</v>
      </c>
      <c r="E70" s="46">
        <f>+(E65/E67)/7*1000</f>
        <v>79.955357142857153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W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F31F4-119A-46C7-8359-70D7D82D6A03}">
  <dimension ref="A1:AD239"/>
  <sheetViews>
    <sheetView topLeftCell="A4" zoomScale="30" zoomScaleNormal="30" workbookViewId="0">
      <selection activeCell="M48" sqref="M48:P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2"/>
      <c r="Z3" s="2"/>
      <c r="AA3" s="2"/>
      <c r="AB3" s="2"/>
      <c r="AC3" s="2"/>
      <c r="AD3" s="19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98" t="s">
        <v>1</v>
      </c>
      <c r="B9" s="198"/>
      <c r="C9" s="198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98"/>
      <c r="B10" s="198"/>
      <c r="C10" s="19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98" t="s">
        <v>4</v>
      </c>
      <c r="B11" s="198"/>
      <c r="C11" s="198"/>
      <c r="D11" s="1"/>
      <c r="E11" s="199">
        <v>3</v>
      </c>
      <c r="F11" s="1"/>
      <c r="G11" s="1"/>
      <c r="H11" s="1"/>
      <c r="I11" s="1"/>
      <c r="J11" s="1"/>
      <c r="K11" s="489" t="s">
        <v>67</v>
      </c>
      <c r="L11" s="489"/>
      <c r="M11" s="200"/>
      <c r="N11" s="2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98"/>
      <c r="B12" s="198"/>
      <c r="C12" s="198"/>
      <c r="D12" s="1"/>
      <c r="E12" s="5"/>
      <c r="F12" s="1"/>
      <c r="G12" s="1"/>
      <c r="H12" s="1"/>
      <c r="I12" s="1"/>
      <c r="J12" s="1"/>
      <c r="K12" s="200"/>
      <c r="L12" s="200"/>
      <c r="M12" s="200"/>
      <c r="N12" s="2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98"/>
      <c r="B13" s="198"/>
      <c r="C13" s="198"/>
      <c r="D13" s="198"/>
      <c r="E13" s="198"/>
      <c r="F13" s="198"/>
      <c r="G13" s="198"/>
      <c r="H13" s="198"/>
      <c r="I13" s="198"/>
      <c r="J13" s="198"/>
      <c r="K13" s="198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1"/>
      <c r="X13" s="1"/>
      <c r="Y13" s="1"/>
    </row>
    <row r="14" spans="1:30" s="3" customFormat="1" ht="27" thickBot="1" x14ac:dyDescent="0.3">
      <c r="A14" s="19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4"/>
      <c r="J15" s="505" t="s">
        <v>51</v>
      </c>
      <c r="K15" s="506"/>
      <c r="L15" s="506"/>
      <c r="M15" s="507"/>
      <c r="N15" s="510" t="s">
        <v>50</v>
      </c>
      <c r="O15" s="508"/>
      <c r="P15" s="508"/>
      <c r="Q15" s="508"/>
      <c r="R15" s="508"/>
      <c r="S15" s="508"/>
      <c r="T15" s="508"/>
      <c r="U15" s="50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51.3</v>
      </c>
      <c r="C18" s="78">
        <v>42</v>
      </c>
      <c r="D18" s="22">
        <v>63</v>
      </c>
      <c r="E18" s="22">
        <v>74.099999999999994</v>
      </c>
      <c r="F18" s="22">
        <v>72.099999999999994</v>
      </c>
      <c r="G18" s="22">
        <v>43.7</v>
      </c>
      <c r="H18" s="22">
        <v>41.9</v>
      </c>
      <c r="I18" s="22">
        <v>49.8</v>
      </c>
      <c r="J18" s="21">
        <v>21.632925925925921</v>
      </c>
      <c r="K18" s="22">
        <v>71.536222222222207</v>
      </c>
      <c r="L18" s="22">
        <v>78.894074074074084</v>
      </c>
      <c r="M18" s="23">
        <v>51.817703703703721</v>
      </c>
      <c r="N18" s="21">
        <v>50.9</v>
      </c>
      <c r="O18" s="78">
        <v>72</v>
      </c>
      <c r="P18" s="22">
        <v>84.9</v>
      </c>
      <c r="Q18" s="22">
        <v>74.3</v>
      </c>
      <c r="R18" s="22">
        <v>70.2</v>
      </c>
      <c r="S18" s="22">
        <v>57.5</v>
      </c>
      <c r="T18" s="22">
        <v>46.3</v>
      </c>
      <c r="U18" s="23">
        <v>31</v>
      </c>
      <c r="V18" s="24">
        <f t="shared" ref="V18:V25" si="0">SUM(B18:U18)</f>
        <v>1148.8809259259258</v>
      </c>
      <c r="X18" s="2"/>
      <c r="Y18" s="18"/>
    </row>
    <row r="19" spans="1:30" ht="39.950000000000003" customHeight="1" x14ac:dyDescent="0.25">
      <c r="A19" s="157" t="s">
        <v>13</v>
      </c>
      <c r="B19" s="21">
        <v>51.3</v>
      </c>
      <c r="C19" s="78">
        <v>42</v>
      </c>
      <c r="D19" s="22">
        <v>63</v>
      </c>
      <c r="E19" s="22">
        <v>74.099999999999994</v>
      </c>
      <c r="F19" s="22">
        <v>72.099999999999994</v>
      </c>
      <c r="G19" s="22">
        <v>43.7</v>
      </c>
      <c r="H19" s="22">
        <v>41.9</v>
      </c>
      <c r="I19" s="22">
        <v>49.8</v>
      </c>
      <c r="J19" s="21">
        <v>21.632925925925921</v>
      </c>
      <c r="K19" s="22">
        <v>71.536222222222207</v>
      </c>
      <c r="L19" s="22">
        <v>78.894074074074084</v>
      </c>
      <c r="M19" s="23">
        <v>51.817703703703721</v>
      </c>
      <c r="N19" s="21">
        <v>50.9</v>
      </c>
      <c r="O19" s="78">
        <v>72</v>
      </c>
      <c r="P19" s="22">
        <v>84.9</v>
      </c>
      <c r="Q19" s="22">
        <v>74.3</v>
      </c>
      <c r="R19" s="22">
        <v>70.2</v>
      </c>
      <c r="S19" s="22">
        <v>57.5</v>
      </c>
      <c r="T19" s="22">
        <v>46.3</v>
      </c>
      <c r="U19" s="23">
        <v>31</v>
      </c>
      <c r="V19" s="24">
        <f t="shared" si="0"/>
        <v>1148.8809259259258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23"/>
      <c r="N20" s="21"/>
      <c r="O20" s="78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58.871999999999993</v>
      </c>
      <c r="C21" s="78">
        <v>47.408666666666669</v>
      </c>
      <c r="D21" s="22">
        <v>69.695499999999996</v>
      </c>
      <c r="E21" s="22">
        <v>80.776666666666657</v>
      </c>
      <c r="F21" s="22">
        <v>77.450333333333347</v>
      </c>
      <c r="G21" s="22">
        <v>46.69766666666667</v>
      </c>
      <c r="H21" s="22">
        <v>44.31133333333333</v>
      </c>
      <c r="I21" s="22">
        <v>52.790333333333329</v>
      </c>
      <c r="J21" s="21">
        <v>23.277716049382722</v>
      </c>
      <c r="K21" s="22">
        <v>76.629185185185193</v>
      </c>
      <c r="L21" s="22">
        <v>86.339950617283947</v>
      </c>
      <c r="M21" s="23">
        <v>56.737197530864172</v>
      </c>
      <c r="N21" s="21">
        <v>59.191166666666653</v>
      </c>
      <c r="O21" s="78">
        <v>81.750833333333333</v>
      </c>
      <c r="P21" s="22">
        <v>94.217333333333343</v>
      </c>
      <c r="Q21" s="22">
        <v>80.586166666666657</v>
      </c>
      <c r="R21" s="22">
        <v>75.209999999999994</v>
      </c>
      <c r="S21" s="22">
        <v>60.912666666666667</v>
      </c>
      <c r="T21" s="22">
        <v>47.931166666666662</v>
      </c>
      <c r="U21" s="23">
        <v>31.308333333333337</v>
      </c>
      <c r="V21" s="24">
        <f t="shared" si="0"/>
        <v>1252.0942160493828</v>
      </c>
      <c r="X21" s="2"/>
      <c r="Y21" s="18"/>
    </row>
    <row r="22" spans="1:30" ht="39.950000000000003" customHeight="1" x14ac:dyDescent="0.25">
      <c r="A22" s="156" t="s">
        <v>16</v>
      </c>
      <c r="B22" s="21">
        <v>58.871999999999993</v>
      </c>
      <c r="C22" s="78">
        <v>47.408666666666669</v>
      </c>
      <c r="D22" s="22">
        <v>69.695499999999996</v>
      </c>
      <c r="E22" s="22">
        <v>80.776666666666657</v>
      </c>
      <c r="F22" s="22">
        <v>77.450333333333347</v>
      </c>
      <c r="G22" s="22">
        <v>46.69766666666667</v>
      </c>
      <c r="H22" s="22">
        <v>44.31133333333333</v>
      </c>
      <c r="I22" s="22">
        <v>52.790333333333329</v>
      </c>
      <c r="J22" s="21">
        <v>42.1</v>
      </c>
      <c r="K22" s="22">
        <v>78.900000000000006</v>
      </c>
      <c r="L22" s="22">
        <v>71.7</v>
      </c>
      <c r="M22" s="23">
        <v>50.3</v>
      </c>
      <c r="N22" s="21">
        <v>59.191166666666653</v>
      </c>
      <c r="O22" s="78">
        <v>81.750833333333333</v>
      </c>
      <c r="P22" s="22">
        <v>94.217333333333343</v>
      </c>
      <c r="Q22" s="22">
        <v>80.586166666666657</v>
      </c>
      <c r="R22" s="22">
        <v>75.209999999999994</v>
      </c>
      <c r="S22" s="22">
        <v>60.912666666666667</v>
      </c>
      <c r="T22" s="22">
        <v>47.931166666666662</v>
      </c>
      <c r="U22" s="23">
        <v>31.308333333333337</v>
      </c>
      <c r="V22" s="24">
        <f t="shared" si="0"/>
        <v>1252.1101666666666</v>
      </c>
      <c r="X22" s="2"/>
      <c r="Y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23"/>
      <c r="N23" s="21"/>
      <c r="O23" s="78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58.871999999999993</v>
      </c>
      <c r="C24" s="78">
        <v>47.408666666666669</v>
      </c>
      <c r="D24" s="22">
        <v>69.695499999999996</v>
      </c>
      <c r="E24" s="22">
        <v>80.776666666666657</v>
      </c>
      <c r="F24" s="22">
        <v>77.450333333333347</v>
      </c>
      <c r="G24" s="22">
        <v>46.69766666666667</v>
      </c>
      <c r="H24" s="22">
        <v>44.31133333333333</v>
      </c>
      <c r="I24" s="22">
        <v>52.790333333333329</v>
      </c>
      <c r="J24" s="21">
        <v>42.1</v>
      </c>
      <c r="K24" s="22">
        <v>78.900000000000006</v>
      </c>
      <c r="L24" s="22">
        <v>71.7</v>
      </c>
      <c r="M24" s="23">
        <v>50.3</v>
      </c>
      <c r="N24" s="21">
        <v>59.191166666666653</v>
      </c>
      <c r="O24" s="78">
        <v>81.750833333333333</v>
      </c>
      <c r="P24" s="22">
        <v>94.217333333333343</v>
      </c>
      <c r="Q24" s="22">
        <v>80.586166666666657</v>
      </c>
      <c r="R24" s="22">
        <v>75.209999999999994</v>
      </c>
      <c r="S24" s="22">
        <v>60.912666666666667</v>
      </c>
      <c r="T24" s="22">
        <v>47.931166666666662</v>
      </c>
      <c r="U24" s="23">
        <v>31.308333333333337</v>
      </c>
      <c r="V24" s="24">
        <f t="shared" si="0"/>
        <v>1252.1101666666666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279.21599999999995</v>
      </c>
      <c r="C25" s="26">
        <f t="shared" si="1"/>
        <v>226.22600000000003</v>
      </c>
      <c r="D25" s="26">
        <f t="shared" si="1"/>
        <v>335.08649999999994</v>
      </c>
      <c r="E25" s="26">
        <f>SUM(E18:E24)</f>
        <v>390.52999999999992</v>
      </c>
      <c r="F25" s="26">
        <f t="shared" ref="F25:K25" si="2">SUM(F18:F24)</f>
        <v>376.55099999999999</v>
      </c>
      <c r="G25" s="26">
        <f t="shared" si="2"/>
        <v>227.49299999999999</v>
      </c>
      <c r="H25" s="26">
        <f t="shared" si="2"/>
        <v>216.73399999999998</v>
      </c>
      <c r="I25" s="26">
        <f t="shared" si="2"/>
        <v>257.971</v>
      </c>
      <c r="J25" s="25">
        <f t="shared" si="2"/>
        <v>150.74356790123457</v>
      </c>
      <c r="K25" s="26">
        <f t="shared" si="2"/>
        <v>377.50162962962963</v>
      </c>
      <c r="L25" s="26">
        <f>SUM(L18:L24)</f>
        <v>387.52809876543211</v>
      </c>
      <c r="M25" s="27">
        <f t="shared" ref="M25:P25" si="3">SUM(M18:M24)</f>
        <v>260.97260493827162</v>
      </c>
      <c r="N25" s="25">
        <f t="shared" si="3"/>
        <v>279.37349999999998</v>
      </c>
      <c r="O25" s="26">
        <f t="shared" si="3"/>
        <v>389.2525</v>
      </c>
      <c r="P25" s="26">
        <f t="shared" si="3"/>
        <v>452.452</v>
      </c>
      <c r="Q25" s="26">
        <f>SUM(Q18:Q24)</f>
        <v>390.35849999999999</v>
      </c>
      <c r="R25" s="26">
        <f t="shared" ref="R25:T25" si="4">SUM(R18:R24)</f>
        <v>366.03</v>
      </c>
      <c r="S25" s="26">
        <f t="shared" si="4"/>
        <v>297.738</v>
      </c>
      <c r="T25" s="26">
        <f t="shared" si="4"/>
        <v>236.39349999999996</v>
      </c>
      <c r="U25" s="27">
        <f>SUM(U18:U24)</f>
        <v>155.92500000000001</v>
      </c>
      <c r="V25" s="24">
        <f t="shared" si="0"/>
        <v>6054.0764012345689</v>
      </c>
    </row>
    <row r="26" spans="1:30" s="2" customFormat="1" ht="36.75" customHeight="1" x14ac:dyDescent="0.25">
      <c r="A26" s="158" t="s">
        <v>19</v>
      </c>
      <c r="B26" s="28">
        <v>72</v>
      </c>
      <c r="C26" s="80">
        <v>71.5</v>
      </c>
      <c r="D26" s="29">
        <v>70.5</v>
      </c>
      <c r="E26" s="29">
        <v>70</v>
      </c>
      <c r="F26" s="29">
        <v>69.5</v>
      </c>
      <c r="G26" s="29">
        <v>69</v>
      </c>
      <c r="H26" s="29">
        <v>68.5</v>
      </c>
      <c r="I26" s="29">
        <v>68.5</v>
      </c>
      <c r="J26" s="28">
        <v>75.5</v>
      </c>
      <c r="K26" s="29">
        <v>74</v>
      </c>
      <c r="L26" s="29">
        <v>72</v>
      </c>
      <c r="M26" s="30">
        <v>71</v>
      </c>
      <c r="N26" s="28">
        <v>73.5</v>
      </c>
      <c r="O26" s="29">
        <v>72.5</v>
      </c>
      <c r="P26" s="29">
        <v>71.5</v>
      </c>
      <c r="Q26" s="29">
        <v>70.5</v>
      </c>
      <c r="R26" s="29">
        <v>70</v>
      </c>
      <c r="S26" s="29">
        <v>69.5</v>
      </c>
      <c r="T26" s="29">
        <v>68.5</v>
      </c>
      <c r="U26" s="30">
        <v>67.5</v>
      </c>
      <c r="V26" s="31">
        <f>+((V25/V27)/7)*1000</f>
        <v>70.85597716854204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538</v>
      </c>
      <c r="J27" s="32">
        <v>391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330</v>
      </c>
      <c r="V27" s="35">
        <f>SUM(B27:U27)</f>
        <v>12206</v>
      </c>
      <c r="W27" s="2">
        <f>((V25*1000)/V27)/7</f>
        <v>70.85597716854204</v>
      </c>
    </row>
    <row r="28" spans="1:30" s="2" customFormat="1" ht="33" customHeight="1" x14ac:dyDescent="0.25">
      <c r="A28" s="160" t="s">
        <v>21</v>
      </c>
      <c r="B28" s="36">
        <f>((B27*B26)*7/1000-B18-B19)/3</f>
        <v>58.871999999999993</v>
      </c>
      <c r="C28" s="37">
        <f t="shared" ref="C28:U28" si="5">((C27*C26)*7/1000-C18-C19)/3</f>
        <v>47.408666666666669</v>
      </c>
      <c r="D28" s="37">
        <f t="shared" si="5"/>
        <v>69.695499999999996</v>
      </c>
      <c r="E28" s="37">
        <f t="shared" si="5"/>
        <v>80.776666666666657</v>
      </c>
      <c r="F28" s="37">
        <f t="shared" si="5"/>
        <v>77.450333333333347</v>
      </c>
      <c r="G28" s="37">
        <f t="shared" si="5"/>
        <v>46.69766666666667</v>
      </c>
      <c r="H28" s="37">
        <f t="shared" si="5"/>
        <v>44.31133333333333</v>
      </c>
      <c r="I28" s="37">
        <f t="shared" si="5"/>
        <v>52.790333333333329</v>
      </c>
      <c r="J28" s="36">
        <f t="shared" si="5"/>
        <v>54.459216049382718</v>
      </c>
      <c r="K28" s="37">
        <f t="shared" si="5"/>
        <v>81.981851851851857</v>
      </c>
      <c r="L28" s="37">
        <f t="shared" si="5"/>
        <v>61.979950617283954</v>
      </c>
      <c r="M28" s="38">
        <f t="shared" si="5"/>
        <v>44.643530864197515</v>
      </c>
      <c r="N28" s="36">
        <f t="shared" si="5"/>
        <v>59.191166666666653</v>
      </c>
      <c r="O28" s="37">
        <f t="shared" si="5"/>
        <v>81.750833333333333</v>
      </c>
      <c r="P28" s="37">
        <f t="shared" si="5"/>
        <v>94.217333333333343</v>
      </c>
      <c r="Q28" s="37">
        <f t="shared" si="5"/>
        <v>80.586166666666657</v>
      </c>
      <c r="R28" s="37">
        <f t="shared" si="5"/>
        <v>75.209999999999994</v>
      </c>
      <c r="S28" s="37">
        <f t="shared" si="5"/>
        <v>60.912666666666667</v>
      </c>
      <c r="T28" s="37">
        <f t="shared" si="5"/>
        <v>47.931166666666662</v>
      </c>
      <c r="U28" s="38">
        <f t="shared" si="5"/>
        <v>31.308333333333337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279.21600000000001</v>
      </c>
      <c r="C29" s="41">
        <f t="shared" si="6"/>
        <v>226.226</v>
      </c>
      <c r="D29" s="41">
        <f t="shared" si="6"/>
        <v>335.0865</v>
      </c>
      <c r="E29" s="41">
        <f>((E27*E26)*7)/1000</f>
        <v>390.53</v>
      </c>
      <c r="F29" s="41">
        <f>((F27*F26)*7)/1000</f>
        <v>376.55099999999999</v>
      </c>
      <c r="G29" s="41">
        <f t="shared" ref="G29:J29" si="7">((G27*G26)*7)/1000</f>
        <v>227.49299999999999</v>
      </c>
      <c r="H29" s="41">
        <f t="shared" si="7"/>
        <v>216.73400000000001</v>
      </c>
      <c r="I29" s="41">
        <f t="shared" si="7"/>
        <v>257.971</v>
      </c>
      <c r="J29" s="40">
        <f t="shared" si="7"/>
        <v>206.64349999999999</v>
      </c>
      <c r="K29" s="41">
        <f>((K27*K26)*7)/1000</f>
        <v>389.01799999999997</v>
      </c>
      <c r="L29" s="41">
        <f>((L27*L26)*7)/1000</f>
        <v>343.72800000000001</v>
      </c>
      <c r="M29" s="85">
        <f>((M27*M26)*7)/1000</f>
        <v>237.566</v>
      </c>
      <c r="N29" s="40">
        <f t="shared" ref="N29:U29" si="8">((N27*N26)*7)/1000</f>
        <v>279.37349999999998</v>
      </c>
      <c r="O29" s="41">
        <f t="shared" si="8"/>
        <v>389.2525</v>
      </c>
      <c r="P29" s="41">
        <f t="shared" si="8"/>
        <v>452.452</v>
      </c>
      <c r="Q29" s="42">
        <f t="shared" si="8"/>
        <v>390.35849999999999</v>
      </c>
      <c r="R29" s="42">
        <f t="shared" si="8"/>
        <v>366.03</v>
      </c>
      <c r="S29" s="42">
        <f t="shared" si="8"/>
        <v>297.738</v>
      </c>
      <c r="T29" s="42">
        <f t="shared" si="8"/>
        <v>236.39349999999999</v>
      </c>
      <c r="U29" s="43">
        <f t="shared" si="8"/>
        <v>155.92500000000001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71.999999999999986</v>
      </c>
      <c r="C30" s="46">
        <f t="shared" si="9"/>
        <v>71.500000000000014</v>
      </c>
      <c r="D30" s="46">
        <f t="shared" si="9"/>
        <v>70.5</v>
      </c>
      <c r="E30" s="46">
        <f>+(E25/E27)/7*1000</f>
        <v>69.999999999999986</v>
      </c>
      <c r="F30" s="46">
        <f t="shared" ref="F30:K30" si="10">+(F25/F27)/7*1000</f>
        <v>69.499999999999986</v>
      </c>
      <c r="G30" s="46">
        <f t="shared" si="10"/>
        <v>68.999999999999986</v>
      </c>
      <c r="H30" s="46">
        <f t="shared" si="10"/>
        <v>68.499999999999986</v>
      </c>
      <c r="I30" s="46">
        <f t="shared" si="10"/>
        <v>68.499999999999986</v>
      </c>
      <c r="J30" s="45">
        <f t="shared" si="10"/>
        <v>55.076203106041127</v>
      </c>
      <c r="K30" s="46">
        <f t="shared" si="10"/>
        <v>71.809326541683404</v>
      </c>
      <c r="L30" s="46">
        <f>+(L25/L27)/7*1000</f>
        <v>81.174716959663186</v>
      </c>
      <c r="M30" s="47">
        <f t="shared" ref="M30:U30" si="11">+(M25/M27)/7*1000</f>
        <v>77.995398965412917</v>
      </c>
      <c r="N30" s="45">
        <f t="shared" si="11"/>
        <v>73.5</v>
      </c>
      <c r="O30" s="46">
        <f t="shared" si="11"/>
        <v>72.5</v>
      </c>
      <c r="P30" s="46">
        <f t="shared" si="11"/>
        <v>71.5</v>
      </c>
      <c r="Q30" s="46">
        <f t="shared" si="11"/>
        <v>70.5</v>
      </c>
      <c r="R30" s="46">
        <f t="shared" si="11"/>
        <v>69.999999999999986</v>
      </c>
      <c r="S30" s="46">
        <f t="shared" si="11"/>
        <v>69.499999999999986</v>
      </c>
      <c r="T30" s="46">
        <f t="shared" si="11"/>
        <v>68.499999999999986</v>
      </c>
      <c r="U30" s="47">
        <f t="shared" si="11"/>
        <v>67.5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6" t="s">
        <v>25</v>
      </c>
      <c r="N36" s="496"/>
      <c r="O36" s="496"/>
      <c r="P36" s="496"/>
      <c r="Q36" s="49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27.3</v>
      </c>
      <c r="C39" s="78">
        <v>45.1</v>
      </c>
      <c r="D39" s="78">
        <v>58.1</v>
      </c>
      <c r="E39" s="78">
        <v>79</v>
      </c>
      <c r="F39" s="78">
        <v>62.9</v>
      </c>
      <c r="G39" s="78">
        <v>86.8</v>
      </c>
      <c r="H39" s="78"/>
      <c r="I39" s="78"/>
      <c r="J39" s="99">
        <f t="shared" ref="J39:J46" si="12">SUM(B39:I39)</f>
        <v>359.2</v>
      </c>
      <c r="K39" s="2"/>
      <c r="L39" s="89" t="s">
        <v>12</v>
      </c>
      <c r="M39" s="78">
        <v>17.2</v>
      </c>
      <c r="N39" s="78">
        <v>11</v>
      </c>
      <c r="O39" s="78">
        <v>13.3</v>
      </c>
      <c r="P39" s="78"/>
      <c r="Q39" s="78"/>
      <c r="R39" s="99">
        <f t="shared" ref="R39:R46" si="13">SUM(M39:Q39)</f>
        <v>41.5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27.3</v>
      </c>
      <c r="C40" s="78">
        <v>45.1</v>
      </c>
      <c r="D40" s="78">
        <v>58.1</v>
      </c>
      <c r="E40" s="78">
        <v>79</v>
      </c>
      <c r="F40" s="78">
        <v>62.9</v>
      </c>
      <c r="G40" s="78">
        <v>86.8</v>
      </c>
      <c r="H40" s="78"/>
      <c r="I40" s="78"/>
      <c r="J40" s="99">
        <f t="shared" si="12"/>
        <v>359.2</v>
      </c>
      <c r="K40" s="2"/>
      <c r="L40" s="90" t="s">
        <v>13</v>
      </c>
      <c r="M40" s="78">
        <v>17.2</v>
      </c>
      <c r="N40" s="78">
        <v>11</v>
      </c>
      <c r="O40" s="78">
        <v>13.3</v>
      </c>
      <c r="P40" s="78"/>
      <c r="Q40" s="78"/>
      <c r="R40" s="99">
        <f t="shared" si="13"/>
        <v>41.5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31.388000000000005</v>
      </c>
      <c r="C42" s="22">
        <v>50.265333333333338</v>
      </c>
      <c r="D42" s="22">
        <v>63.306833333333337</v>
      </c>
      <c r="E42" s="22">
        <v>84.190333333333342</v>
      </c>
      <c r="F42" s="22">
        <v>65.656666666666666</v>
      </c>
      <c r="G42" s="22">
        <v>88.446166666666656</v>
      </c>
      <c r="H42" s="22"/>
      <c r="I42" s="22"/>
      <c r="J42" s="99">
        <f t="shared" si="12"/>
        <v>383.25333333333339</v>
      </c>
      <c r="K42" s="2"/>
      <c r="L42" s="90" t="s">
        <v>15</v>
      </c>
      <c r="M42" s="78">
        <v>18.2</v>
      </c>
      <c r="N42" s="78">
        <v>11.4</v>
      </c>
      <c r="O42" s="78">
        <v>14.2</v>
      </c>
      <c r="P42" s="78"/>
      <c r="Q42" s="78"/>
      <c r="R42" s="99">
        <f t="shared" si="13"/>
        <v>43.8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31.388000000000005</v>
      </c>
      <c r="C43" s="22">
        <v>50.265333333333338</v>
      </c>
      <c r="D43" s="22">
        <v>63.306833333333337</v>
      </c>
      <c r="E43" s="22">
        <v>84.190333333333342</v>
      </c>
      <c r="F43" s="22">
        <v>65.656666666666666</v>
      </c>
      <c r="G43" s="22">
        <v>88.446166666666656</v>
      </c>
      <c r="H43" s="22"/>
      <c r="I43" s="22"/>
      <c r="J43" s="99">
        <f t="shared" si="12"/>
        <v>383.25333333333339</v>
      </c>
      <c r="K43" s="2"/>
      <c r="L43" s="89" t="s">
        <v>16</v>
      </c>
      <c r="M43" s="78">
        <v>18.2</v>
      </c>
      <c r="N43" s="78">
        <v>11.5</v>
      </c>
      <c r="O43" s="78">
        <v>14.2</v>
      </c>
      <c r="P43" s="78"/>
      <c r="Q43" s="78"/>
      <c r="R43" s="99">
        <f t="shared" si="13"/>
        <v>43.9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2"/>
        <v>0</v>
      </c>
      <c r="K44" s="2"/>
      <c r="L44" s="90" t="s">
        <v>17</v>
      </c>
      <c r="M44" s="78"/>
      <c r="N44" s="78"/>
      <c r="O44" s="78"/>
      <c r="P44" s="78"/>
      <c r="Q44" s="78"/>
      <c r="R44" s="99">
        <f t="shared" si="13"/>
        <v>0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31.388000000000005</v>
      </c>
      <c r="C45" s="78">
        <v>50.265333333333338</v>
      </c>
      <c r="D45" s="78">
        <v>63.306833333333337</v>
      </c>
      <c r="E45" s="78">
        <v>84.190333333333342</v>
      </c>
      <c r="F45" s="78">
        <v>65.656666666666666</v>
      </c>
      <c r="G45" s="78">
        <v>88.446166666666656</v>
      </c>
      <c r="H45" s="78"/>
      <c r="I45" s="78"/>
      <c r="J45" s="99">
        <f t="shared" si="12"/>
        <v>383.25333333333339</v>
      </c>
      <c r="K45" s="2"/>
      <c r="L45" s="89" t="s">
        <v>18</v>
      </c>
      <c r="M45" s="78">
        <v>16.100000000000001</v>
      </c>
      <c r="N45" s="78">
        <v>14.5</v>
      </c>
      <c r="O45" s="78">
        <v>11.1</v>
      </c>
      <c r="P45" s="78">
        <v>2.2999999999999998</v>
      </c>
      <c r="Q45" s="78"/>
      <c r="R45" s="99">
        <f t="shared" si="13"/>
        <v>44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148.76400000000001</v>
      </c>
      <c r="C46" s="26">
        <f t="shared" si="14"/>
        <v>240.99600000000001</v>
      </c>
      <c r="D46" s="26">
        <f t="shared" si="14"/>
        <v>306.12049999999999</v>
      </c>
      <c r="E46" s="26">
        <f t="shared" si="14"/>
        <v>410.57100000000003</v>
      </c>
      <c r="F46" s="26">
        <f t="shared" si="14"/>
        <v>322.77</v>
      </c>
      <c r="G46" s="26">
        <f t="shared" si="14"/>
        <v>438.93849999999998</v>
      </c>
      <c r="H46" s="26">
        <f t="shared" si="14"/>
        <v>0</v>
      </c>
      <c r="I46" s="26">
        <f t="shared" si="14"/>
        <v>0</v>
      </c>
      <c r="J46" s="99">
        <f t="shared" si="12"/>
        <v>1868.16</v>
      </c>
      <c r="L46" s="76" t="s">
        <v>10</v>
      </c>
      <c r="M46" s="79">
        <f>SUM(M39:M45)</f>
        <v>86.9</v>
      </c>
      <c r="N46" s="26">
        <f>SUM(N39:N45)</f>
        <v>59.4</v>
      </c>
      <c r="O46" s="26">
        <f>SUM(O39:O45)</f>
        <v>66.099999999999994</v>
      </c>
      <c r="P46" s="26">
        <f>SUM(P39:P45)</f>
        <v>2.2999999999999998</v>
      </c>
      <c r="Q46" s="26">
        <f>SUM(Q39:Q45)</f>
        <v>0</v>
      </c>
      <c r="R46" s="99">
        <f t="shared" si="13"/>
        <v>214.70000000000002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77</v>
      </c>
      <c r="C47" s="29">
        <v>75.5</v>
      </c>
      <c r="D47" s="29">
        <v>74.5</v>
      </c>
      <c r="E47" s="29">
        <v>73.5</v>
      </c>
      <c r="F47" s="29">
        <v>72.5</v>
      </c>
      <c r="G47" s="29">
        <v>71.5</v>
      </c>
      <c r="H47" s="29"/>
      <c r="I47" s="29"/>
      <c r="J47" s="100">
        <f>+((J46/J48)/7)*1000</f>
        <v>73.52066115702479</v>
      </c>
      <c r="L47" s="108" t="s">
        <v>19</v>
      </c>
      <c r="M47" s="80">
        <v>80.5</v>
      </c>
      <c r="N47" s="29">
        <v>80.5</v>
      </c>
      <c r="O47" s="29">
        <v>80.5</v>
      </c>
      <c r="P47" s="29"/>
      <c r="Q47" s="29"/>
      <c r="R47" s="100">
        <f>+((R46/R48)/7)*1000</f>
        <v>80.714285714285722</v>
      </c>
      <c r="S47" s="62"/>
      <c r="T47" s="62"/>
    </row>
    <row r="48" spans="1:30" ht="33.75" customHeight="1" x14ac:dyDescent="0.25">
      <c r="A48" s="92" t="s">
        <v>20</v>
      </c>
      <c r="B48" s="81">
        <v>276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3630</v>
      </c>
      <c r="K48" s="63"/>
      <c r="L48" s="92" t="s">
        <v>20</v>
      </c>
      <c r="M48" s="104">
        <v>139</v>
      </c>
      <c r="N48" s="64">
        <v>125</v>
      </c>
      <c r="O48" s="64">
        <v>96</v>
      </c>
      <c r="P48" s="64">
        <v>20</v>
      </c>
      <c r="Q48" s="64"/>
      <c r="R48" s="110">
        <f>SUM(M48:Q48)</f>
        <v>380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((B48*B47)*7/1000-B39-B40)/3</f>
        <v>31.388000000000005</v>
      </c>
      <c r="C49" s="37">
        <f t="shared" si="15"/>
        <v>50.265333333333338</v>
      </c>
      <c r="D49" s="37">
        <f t="shared" si="15"/>
        <v>63.306833333333337</v>
      </c>
      <c r="E49" s="37">
        <f t="shared" si="15"/>
        <v>84.190333333333342</v>
      </c>
      <c r="F49" s="37">
        <f t="shared" si="15"/>
        <v>65.656666666666666</v>
      </c>
      <c r="G49" s="37">
        <f t="shared" si="15"/>
        <v>88.446166666666656</v>
      </c>
      <c r="H49" s="37">
        <f t="shared" si="15"/>
        <v>0</v>
      </c>
      <c r="I49" s="37">
        <f t="shared" si="15"/>
        <v>0</v>
      </c>
      <c r="J49" s="102">
        <f>((J46*1000)/J48)/7</f>
        <v>73.520661157024804</v>
      </c>
      <c r="L49" s="93" t="s">
        <v>21</v>
      </c>
      <c r="M49" s="82">
        <f t="shared" ref="M49:Q49" si="16">((M48*M47)*7/1000-M39-M40)/3</f>
        <v>14.642166666666663</v>
      </c>
      <c r="N49" s="37">
        <f t="shared" si="16"/>
        <v>16.145833333333332</v>
      </c>
      <c r="O49" s="37">
        <f t="shared" si="16"/>
        <v>9.1653333333333311</v>
      </c>
      <c r="P49" s="37">
        <f t="shared" si="16"/>
        <v>0</v>
      </c>
      <c r="Q49" s="37">
        <f t="shared" si="16"/>
        <v>0</v>
      </c>
      <c r="R49" s="111">
        <f>((R46*1000)/R48)/7</f>
        <v>80.714285714285737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148.76400000000001</v>
      </c>
      <c r="C50" s="41">
        <f t="shared" si="17"/>
        <v>240.99600000000001</v>
      </c>
      <c r="D50" s="41">
        <f t="shared" si="17"/>
        <v>306.12049999999999</v>
      </c>
      <c r="E50" s="41">
        <f t="shared" si="17"/>
        <v>410.57100000000003</v>
      </c>
      <c r="F50" s="41">
        <f t="shared" si="17"/>
        <v>322.77</v>
      </c>
      <c r="G50" s="41">
        <f t="shared" si="17"/>
        <v>438.93849999999998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78.326499999999996</v>
      </c>
      <c r="N50" s="41">
        <f>((N48*N47)*7)/1000</f>
        <v>70.4375</v>
      </c>
      <c r="O50" s="41">
        <f>((O48*O47)*7)/1000</f>
        <v>54.095999999999997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77</v>
      </c>
      <c r="C51" s="46">
        <f t="shared" si="18"/>
        <v>75.5</v>
      </c>
      <c r="D51" s="46">
        <f t="shared" si="18"/>
        <v>74.5</v>
      </c>
      <c r="E51" s="46">
        <f t="shared" si="18"/>
        <v>73.500000000000014</v>
      </c>
      <c r="F51" s="46">
        <f t="shared" si="18"/>
        <v>72.5</v>
      </c>
      <c r="G51" s="46">
        <f t="shared" si="18"/>
        <v>71.5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89.311408016443991</v>
      </c>
      <c r="N51" s="46">
        <f>+(N46/N48)/7*1000</f>
        <v>67.885714285714286</v>
      </c>
      <c r="O51" s="46">
        <f>+(O46/O48)/7*1000</f>
        <v>98.363095238095241</v>
      </c>
      <c r="P51" s="46">
        <f>+(P46/P48)/7*1000</f>
        <v>16.428571428571427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43.6</v>
      </c>
      <c r="C58" s="78">
        <v>34.4</v>
      </c>
      <c r="D58" s="78">
        <v>31.6</v>
      </c>
      <c r="E58" s="78">
        <v>36.5</v>
      </c>
      <c r="F58" s="78"/>
      <c r="G58" s="99">
        <f t="shared" ref="G58:G65" si="19">SUM(B58:F58)</f>
        <v>146.1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43.6</v>
      </c>
      <c r="C59" s="78">
        <v>34.4</v>
      </c>
      <c r="D59" s="78">
        <v>31.6</v>
      </c>
      <c r="E59" s="78">
        <v>36.5</v>
      </c>
      <c r="F59" s="78"/>
      <c r="G59" s="99">
        <f t="shared" si="19"/>
        <v>146.1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19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45.8</v>
      </c>
      <c r="C61" s="78">
        <v>35.700000000000003</v>
      </c>
      <c r="D61" s="78">
        <v>32.799999999999997</v>
      </c>
      <c r="E61" s="78">
        <v>38.200000000000003</v>
      </c>
      <c r="F61" s="78"/>
      <c r="G61" s="99">
        <f t="shared" si="19"/>
        <v>152.5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45.8</v>
      </c>
      <c r="C62" s="78">
        <v>35.700000000000003</v>
      </c>
      <c r="D62" s="78">
        <v>32.799999999999997</v>
      </c>
      <c r="E62" s="78">
        <v>38.200000000000003</v>
      </c>
      <c r="F62" s="78"/>
      <c r="G62" s="99">
        <f t="shared" si="19"/>
        <v>152.5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19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34.700000000000003</v>
      </c>
      <c r="C64" s="78">
        <v>35.1</v>
      </c>
      <c r="D64" s="78">
        <v>37.9</v>
      </c>
      <c r="E64" s="78">
        <v>38.299999999999997</v>
      </c>
      <c r="F64" s="78">
        <v>6.6</v>
      </c>
      <c r="G64" s="99">
        <f t="shared" si="19"/>
        <v>152.6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213.5</v>
      </c>
      <c r="C65" s="26">
        <f>SUM(C58:C64)</f>
        <v>175.29999999999998</v>
      </c>
      <c r="D65" s="26">
        <f>SUM(D58:D64)</f>
        <v>166.70000000000002</v>
      </c>
      <c r="E65" s="26">
        <f>SUM(E58:E64)</f>
        <v>187.7</v>
      </c>
      <c r="F65" s="26">
        <f>SUM(F58:F64)</f>
        <v>6.6</v>
      </c>
      <c r="G65" s="99">
        <f t="shared" si="19"/>
        <v>749.80000000000007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84</v>
      </c>
      <c r="C66" s="29">
        <v>84</v>
      </c>
      <c r="D66" s="29">
        <v>84</v>
      </c>
      <c r="E66" s="29">
        <v>84</v>
      </c>
      <c r="F66" s="29"/>
      <c r="G66" s="100">
        <f>+((G65/G67)/7)*1000</f>
        <v>84.011204481792731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>
        <v>55</v>
      </c>
      <c r="G67" s="110">
        <f>SUM(B67:F67)</f>
        <v>1275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0">((B67*B66)*7/1000-B58-B59)/3</f>
        <v>27.773333333333341</v>
      </c>
      <c r="C68" s="37">
        <f t="shared" si="20"/>
        <v>34.49466666666666</v>
      </c>
      <c r="D68" s="37">
        <f t="shared" si="20"/>
        <v>41.065333333333335</v>
      </c>
      <c r="E68" s="37">
        <f t="shared" si="20"/>
        <v>38.386666666666663</v>
      </c>
      <c r="F68" s="37">
        <f t="shared" si="20"/>
        <v>0</v>
      </c>
      <c r="G68" s="114">
        <f>((G65*1000)/G67)/7</f>
        <v>84.011204481792717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170.52</v>
      </c>
      <c r="C69" s="41">
        <f>((C67*C66)*7)/1000</f>
        <v>172.28399999999999</v>
      </c>
      <c r="D69" s="41">
        <f>((D67*D66)*7)/1000</f>
        <v>186.39599999999999</v>
      </c>
      <c r="E69" s="41">
        <f>((E67*E66)*7)/1000</f>
        <v>188.16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105.17241379310344</v>
      </c>
      <c r="C70" s="46">
        <f>+(C65/C67)/7*1000</f>
        <v>85.470502194051676</v>
      </c>
      <c r="D70" s="46">
        <f>+(D65/D67)/7*1000</f>
        <v>75.123929698062213</v>
      </c>
      <c r="E70" s="46">
        <f>+(E65/E67)/7*1000</f>
        <v>83.794642857142861</v>
      </c>
      <c r="F70" s="46">
        <f>+(F65/F67)/7*1000</f>
        <v>17.142857142857142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N15:U15"/>
    <mergeCell ref="R9:S9"/>
    <mergeCell ref="K11:L11"/>
    <mergeCell ref="B15:I15"/>
    <mergeCell ref="J15:M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9803-5EEF-454E-A3CC-5685D4AE14A3}">
  <dimension ref="A1:AD239"/>
  <sheetViews>
    <sheetView topLeftCell="A3" zoomScale="30" zoomScaleNormal="30" workbookViewId="0">
      <selection activeCell="B18" sqref="B18:U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278"/>
      <c r="E3" s="278"/>
      <c r="F3" s="278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  <c r="R3" s="278"/>
      <c r="S3" s="278"/>
      <c r="T3" s="278"/>
      <c r="U3" s="278"/>
      <c r="V3" s="278"/>
      <c r="W3" s="278"/>
      <c r="X3" s="278"/>
      <c r="Y3" s="2"/>
      <c r="Z3" s="2"/>
      <c r="AA3" s="2"/>
      <c r="AB3" s="2"/>
      <c r="AC3" s="2"/>
      <c r="AD3" s="27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8" t="s">
        <v>1</v>
      </c>
      <c r="B9" s="278"/>
      <c r="C9" s="278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8"/>
      <c r="B10" s="278"/>
      <c r="C10" s="2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8" t="s">
        <v>4</v>
      </c>
      <c r="B11" s="278"/>
      <c r="C11" s="278"/>
      <c r="D11" s="1"/>
      <c r="E11" s="279">
        <v>3</v>
      </c>
      <c r="F11" s="1"/>
      <c r="G11" s="1"/>
      <c r="H11" s="1"/>
      <c r="I11" s="1"/>
      <c r="J11" s="1"/>
      <c r="K11" s="489" t="s">
        <v>68</v>
      </c>
      <c r="L11" s="489"/>
      <c r="M11" s="280"/>
      <c r="N11" s="2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8"/>
      <c r="B12" s="278"/>
      <c r="C12" s="278"/>
      <c r="D12" s="1"/>
      <c r="E12" s="5"/>
      <c r="F12" s="1"/>
      <c r="G12" s="1"/>
      <c r="H12" s="1"/>
      <c r="I12" s="1"/>
      <c r="J12" s="1"/>
      <c r="K12" s="280"/>
      <c r="L12" s="280"/>
      <c r="M12" s="280"/>
      <c r="N12" s="2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8"/>
      <c r="B13" s="278"/>
      <c r="C13" s="278"/>
      <c r="D13" s="278"/>
      <c r="E13" s="278"/>
      <c r="F13" s="278"/>
      <c r="G13" s="278"/>
      <c r="H13" s="278"/>
      <c r="I13" s="278"/>
      <c r="J13" s="278"/>
      <c r="K13" s="278"/>
      <c r="L13" s="280"/>
      <c r="M13" s="280"/>
      <c r="N13" s="280"/>
      <c r="O13" s="280"/>
      <c r="P13" s="280"/>
      <c r="Q13" s="280"/>
      <c r="R13" s="280"/>
      <c r="S13" s="280"/>
      <c r="T13" s="280"/>
      <c r="U13" s="280"/>
      <c r="V13" s="280"/>
      <c r="W13" s="1"/>
      <c r="X13" s="1"/>
      <c r="Y13" s="1"/>
    </row>
    <row r="14" spans="1:30" s="3" customFormat="1" ht="27" thickBot="1" x14ac:dyDescent="0.3">
      <c r="A14" s="2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4"/>
      <c r="J15" s="505" t="s">
        <v>51</v>
      </c>
      <c r="K15" s="506"/>
      <c r="L15" s="506"/>
      <c r="M15" s="507"/>
      <c r="N15" s="510" t="s">
        <v>50</v>
      </c>
      <c r="O15" s="508"/>
      <c r="P15" s="508"/>
      <c r="Q15" s="508"/>
      <c r="R15" s="508"/>
      <c r="S15" s="508"/>
      <c r="T15" s="508"/>
      <c r="U15" s="50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58.871999999999993</v>
      </c>
      <c r="C18" s="78">
        <v>47.408666666666669</v>
      </c>
      <c r="D18" s="22">
        <v>69.695499999999996</v>
      </c>
      <c r="E18" s="22">
        <v>80.776666666666657</v>
      </c>
      <c r="F18" s="22">
        <v>77.450333333333347</v>
      </c>
      <c r="G18" s="22">
        <v>46.69766666666667</v>
      </c>
      <c r="H18" s="22">
        <v>44.31133333333333</v>
      </c>
      <c r="I18" s="22">
        <v>52.790333333333329</v>
      </c>
      <c r="J18" s="21">
        <v>42.1</v>
      </c>
      <c r="K18" s="22">
        <v>78.900000000000006</v>
      </c>
      <c r="L18" s="22">
        <v>71.7</v>
      </c>
      <c r="M18" s="23">
        <v>50.3</v>
      </c>
      <c r="N18" s="21">
        <v>59.191166666666653</v>
      </c>
      <c r="O18" s="78">
        <v>81.750833333333333</v>
      </c>
      <c r="P18" s="22">
        <v>94.217333333333343</v>
      </c>
      <c r="Q18" s="22">
        <v>80.586166666666657</v>
      </c>
      <c r="R18" s="22">
        <v>75.209999999999994</v>
      </c>
      <c r="S18" s="22">
        <v>60.912666666666667</v>
      </c>
      <c r="T18" s="22">
        <v>47.931166666666662</v>
      </c>
      <c r="U18" s="23">
        <v>31.308333333333337</v>
      </c>
      <c r="V18" s="24">
        <f t="shared" ref="V18:V25" si="0">SUM(B18:U18)</f>
        <v>1252.1101666666666</v>
      </c>
      <c r="X18" s="2"/>
      <c r="Y18" s="18"/>
    </row>
    <row r="19" spans="1:30" ht="39.950000000000003" customHeight="1" x14ac:dyDescent="0.25">
      <c r="A19" s="157" t="s">
        <v>13</v>
      </c>
      <c r="B19" s="21">
        <v>49.885800000000003</v>
      </c>
      <c r="C19" s="78">
        <v>40.509466666666661</v>
      </c>
      <c r="D19" s="22">
        <v>60.207700000000003</v>
      </c>
      <c r="E19" s="22">
        <v>70.319166666666675</v>
      </c>
      <c r="F19" s="22">
        <v>67.947133333333326</v>
      </c>
      <c r="G19" s="22">
        <v>41.104566666666663</v>
      </c>
      <c r="H19" s="22">
        <v>39.230533333333334</v>
      </c>
      <c r="I19" s="22">
        <v>46.578733333333339</v>
      </c>
      <c r="J19" s="21">
        <v>16.330599999999997</v>
      </c>
      <c r="K19" s="22">
        <v>65.868000000000009</v>
      </c>
      <c r="L19" s="22">
        <v>77.015600000000006</v>
      </c>
      <c r="M19" s="23">
        <v>50.109200000000001</v>
      </c>
      <c r="N19" s="21">
        <v>49.397766666666669</v>
      </c>
      <c r="O19" s="78">
        <v>69.55383333333333</v>
      </c>
      <c r="P19" s="22">
        <v>81.138933333333327</v>
      </c>
      <c r="Q19" s="22">
        <v>69.706266666666664</v>
      </c>
      <c r="R19" s="22">
        <v>65.4846</v>
      </c>
      <c r="S19" s="22">
        <v>53.362666666666669</v>
      </c>
      <c r="T19" s="22">
        <v>42.52386666666667</v>
      </c>
      <c r="U19" s="23">
        <v>28.157333333333334</v>
      </c>
      <c r="V19" s="24">
        <f t="shared" si="0"/>
        <v>1084.4317666666666</v>
      </c>
      <c r="X19" s="2"/>
      <c r="Y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>
        <v>42.039850000000001</v>
      </c>
      <c r="K20" s="22">
        <v>70.919374999999988</v>
      </c>
      <c r="L20" s="22">
        <v>57.107600000000005</v>
      </c>
      <c r="M20" s="23">
        <v>40.1447</v>
      </c>
      <c r="N20" s="21"/>
      <c r="O20" s="78"/>
      <c r="P20" s="22"/>
      <c r="Q20" s="22"/>
      <c r="R20" s="22"/>
      <c r="S20" s="22"/>
      <c r="T20" s="22"/>
      <c r="U20" s="23"/>
      <c r="V20" s="24">
        <f t="shared" si="0"/>
        <v>210.21152499999999</v>
      </c>
      <c r="X20" s="2"/>
      <c r="Y20" s="18"/>
    </row>
    <row r="21" spans="1:30" ht="39.950000000000003" customHeight="1" x14ac:dyDescent="0.25">
      <c r="A21" s="157" t="s">
        <v>15</v>
      </c>
      <c r="B21" s="21">
        <v>49.885800000000003</v>
      </c>
      <c r="C21" s="78">
        <v>40.509466666666661</v>
      </c>
      <c r="D21" s="22">
        <v>60.207700000000003</v>
      </c>
      <c r="E21" s="22">
        <v>70.319166666666675</v>
      </c>
      <c r="F21" s="22">
        <v>67.947133333333326</v>
      </c>
      <c r="G21" s="22">
        <v>41.104566666666663</v>
      </c>
      <c r="H21" s="22">
        <v>39.230533333333334</v>
      </c>
      <c r="I21" s="22">
        <v>46.578733333333339</v>
      </c>
      <c r="J21" s="21"/>
      <c r="K21" s="22"/>
      <c r="L21" s="22"/>
      <c r="M21" s="23"/>
      <c r="N21" s="21">
        <v>49.823016666666661</v>
      </c>
      <c r="O21" s="78">
        <v>69.55383333333333</v>
      </c>
      <c r="P21" s="22">
        <v>81.277183333333326</v>
      </c>
      <c r="Q21" s="22">
        <v>69.841891666666669</v>
      </c>
      <c r="R21" s="22">
        <v>65.619350000000011</v>
      </c>
      <c r="S21" s="22">
        <v>53.496541666666673</v>
      </c>
      <c r="T21" s="22">
        <v>42.655991666666672</v>
      </c>
      <c r="U21" s="23">
        <v>28.287708333333335</v>
      </c>
      <c r="V21" s="24">
        <f t="shared" si="0"/>
        <v>876.33861666666667</v>
      </c>
      <c r="X21" s="2"/>
      <c r="Y21" s="18"/>
    </row>
    <row r="22" spans="1:30" ht="39.950000000000003" customHeight="1" x14ac:dyDescent="0.25">
      <c r="A22" s="156" t="s">
        <v>16</v>
      </c>
      <c r="B22" s="21">
        <v>49.885800000000003</v>
      </c>
      <c r="C22" s="78">
        <v>40.509466666666661</v>
      </c>
      <c r="D22" s="22">
        <v>60.207700000000003</v>
      </c>
      <c r="E22" s="22">
        <v>70.319166666666675</v>
      </c>
      <c r="F22" s="22">
        <v>67.947133333333326</v>
      </c>
      <c r="G22" s="22">
        <v>41.104566666666663</v>
      </c>
      <c r="H22" s="22">
        <v>39.230533333333334</v>
      </c>
      <c r="I22" s="22">
        <v>46.578733333333339</v>
      </c>
      <c r="J22" s="21">
        <v>42.039850000000001</v>
      </c>
      <c r="K22" s="22">
        <v>70.919374999999988</v>
      </c>
      <c r="L22" s="22">
        <v>57.107600000000005</v>
      </c>
      <c r="M22" s="23">
        <v>40.1447</v>
      </c>
      <c r="N22" s="21">
        <v>49.823016666666661</v>
      </c>
      <c r="O22" s="78">
        <v>69.55383333333333</v>
      </c>
      <c r="P22" s="22">
        <v>81.277183333333326</v>
      </c>
      <c r="Q22" s="22">
        <v>69.841891666666669</v>
      </c>
      <c r="R22" s="22">
        <v>65.619350000000011</v>
      </c>
      <c r="S22" s="22">
        <v>53.496541666666673</v>
      </c>
      <c r="T22" s="22">
        <v>42.655991666666672</v>
      </c>
      <c r="U22" s="23">
        <v>28.287708333333335</v>
      </c>
      <c r="V22" s="24">
        <f t="shared" si="0"/>
        <v>1086.5501416666668</v>
      </c>
      <c r="X22" s="2"/>
      <c r="Y22" s="18"/>
    </row>
    <row r="23" spans="1:30" ht="39.950000000000003" customHeight="1" x14ac:dyDescent="0.25">
      <c r="A23" s="157" t="s">
        <v>17</v>
      </c>
      <c r="B23" s="21">
        <v>49.885800000000003</v>
      </c>
      <c r="C23" s="78">
        <v>40.509466666666661</v>
      </c>
      <c r="D23" s="22">
        <v>60.207700000000003</v>
      </c>
      <c r="E23" s="22">
        <v>70.319166666666675</v>
      </c>
      <c r="F23" s="22">
        <v>67.947133333333326</v>
      </c>
      <c r="G23" s="22">
        <v>41.104566666666663</v>
      </c>
      <c r="H23" s="22">
        <v>39.230533333333334</v>
      </c>
      <c r="I23" s="22">
        <v>46.578733333333339</v>
      </c>
      <c r="J23" s="21">
        <v>42.039850000000001</v>
      </c>
      <c r="K23" s="22">
        <v>70.919374999999988</v>
      </c>
      <c r="L23" s="22">
        <v>57.107600000000005</v>
      </c>
      <c r="M23" s="23">
        <v>40.1447</v>
      </c>
      <c r="N23" s="21">
        <v>49.823016666666661</v>
      </c>
      <c r="O23" s="78">
        <v>69.55383333333333</v>
      </c>
      <c r="P23" s="22">
        <v>81.277183333333326</v>
      </c>
      <c r="Q23" s="22">
        <v>69.841891666666669</v>
      </c>
      <c r="R23" s="22">
        <v>65.619350000000011</v>
      </c>
      <c r="S23" s="22">
        <v>53.496541666666673</v>
      </c>
      <c r="T23" s="22">
        <v>42.655991666666672</v>
      </c>
      <c r="U23" s="23">
        <v>28.287708333333335</v>
      </c>
      <c r="V23" s="24">
        <f t="shared" si="0"/>
        <v>1086.5501416666668</v>
      </c>
      <c r="X23" s="2"/>
      <c r="Y23" s="18"/>
    </row>
    <row r="24" spans="1:30" ht="39.950000000000003" customHeight="1" x14ac:dyDescent="0.25">
      <c r="A24" s="156" t="s">
        <v>18</v>
      </c>
      <c r="B24" s="21">
        <v>49.885800000000003</v>
      </c>
      <c r="C24" s="78">
        <v>40.509466666666661</v>
      </c>
      <c r="D24" s="22">
        <v>60.207700000000003</v>
      </c>
      <c r="E24" s="22">
        <v>70.319166666666675</v>
      </c>
      <c r="F24" s="22">
        <v>67.947133333333326</v>
      </c>
      <c r="G24" s="22">
        <v>41.104566666666663</v>
      </c>
      <c r="H24" s="22">
        <v>39.230533333333334</v>
      </c>
      <c r="I24" s="22">
        <v>46.578733333333339</v>
      </c>
      <c r="J24" s="21">
        <v>42.039850000000001</v>
      </c>
      <c r="K24" s="22">
        <v>70.919374999999988</v>
      </c>
      <c r="L24" s="22">
        <v>57.107600000000005</v>
      </c>
      <c r="M24" s="23">
        <v>40.1447</v>
      </c>
      <c r="N24" s="21">
        <v>49.823016666666661</v>
      </c>
      <c r="O24" s="78">
        <v>69.55383333333333</v>
      </c>
      <c r="P24" s="22">
        <v>81.277183333333326</v>
      </c>
      <c r="Q24" s="22">
        <v>69.841891666666669</v>
      </c>
      <c r="R24" s="22">
        <v>65.619350000000011</v>
      </c>
      <c r="S24" s="22">
        <v>53.496541666666673</v>
      </c>
      <c r="T24" s="22">
        <v>42.655991666666672</v>
      </c>
      <c r="U24" s="23">
        <v>28.287708333333335</v>
      </c>
      <c r="V24" s="24">
        <f t="shared" si="0"/>
        <v>1086.5501416666668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308.30100000000004</v>
      </c>
      <c r="C25" s="26">
        <f t="shared" si="1"/>
        <v>249.95599999999999</v>
      </c>
      <c r="D25" s="26">
        <f t="shared" si="1"/>
        <v>370.73399999999998</v>
      </c>
      <c r="E25" s="26">
        <f>SUM(E18:E24)</f>
        <v>432.3725</v>
      </c>
      <c r="F25" s="26">
        <f t="shared" ref="F25:K25" si="2">SUM(F18:F24)</f>
        <v>417.18600000000004</v>
      </c>
      <c r="G25" s="26">
        <f t="shared" si="2"/>
        <v>252.22050000000002</v>
      </c>
      <c r="H25" s="26">
        <f t="shared" si="2"/>
        <v>240.46400000000003</v>
      </c>
      <c r="I25" s="26">
        <f t="shared" si="2"/>
        <v>285.68400000000003</v>
      </c>
      <c r="J25" s="25">
        <f t="shared" si="2"/>
        <v>226.59</v>
      </c>
      <c r="K25" s="26">
        <f t="shared" si="2"/>
        <v>428.44550000000004</v>
      </c>
      <c r="L25" s="26">
        <f>SUM(L18:L24)</f>
        <v>377.14599999999996</v>
      </c>
      <c r="M25" s="27">
        <f t="shared" ref="M25:P25" si="3">SUM(M18:M24)</f>
        <v>260.988</v>
      </c>
      <c r="N25" s="25">
        <f t="shared" si="3"/>
        <v>307.88099999999997</v>
      </c>
      <c r="O25" s="26">
        <f t="shared" si="3"/>
        <v>429.52</v>
      </c>
      <c r="P25" s="26">
        <f t="shared" si="3"/>
        <v>500.46499999999992</v>
      </c>
      <c r="Q25" s="26">
        <f>SUM(Q18:Q24)</f>
        <v>429.66000000000008</v>
      </c>
      <c r="R25" s="26">
        <f t="shared" ref="R25:T25" si="4">SUM(R18:R24)</f>
        <v>403.17199999999997</v>
      </c>
      <c r="S25" s="26">
        <f t="shared" si="4"/>
        <v>328.26150000000007</v>
      </c>
      <c r="T25" s="26">
        <f t="shared" si="4"/>
        <v>261.07900000000001</v>
      </c>
      <c r="U25" s="27">
        <f>SUM(U18:U24)</f>
        <v>172.61650000000003</v>
      </c>
      <c r="V25" s="24">
        <f t="shared" si="0"/>
        <v>6682.7424999999985</v>
      </c>
    </row>
    <row r="26" spans="1:30" s="2" customFormat="1" ht="36.75" customHeight="1" x14ac:dyDescent="0.25">
      <c r="A26" s="158" t="s">
        <v>19</v>
      </c>
      <c r="B26" s="28">
        <v>79.5</v>
      </c>
      <c r="C26" s="80">
        <v>79</v>
      </c>
      <c r="D26" s="29">
        <v>78</v>
      </c>
      <c r="E26" s="29">
        <v>77.5</v>
      </c>
      <c r="F26" s="29">
        <v>77</v>
      </c>
      <c r="G26" s="29">
        <v>76.5</v>
      </c>
      <c r="H26" s="29">
        <v>76</v>
      </c>
      <c r="I26" s="29">
        <v>76</v>
      </c>
      <c r="J26" s="28">
        <v>83</v>
      </c>
      <c r="K26" s="29">
        <v>81.5</v>
      </c>
      <c r="L26" s="29">
        <v>79</v>
      </c>
      <c r="M26" s="30">
        <v>78</v>
      </c>
      <c r="N26" s="28">
        <v>81</v>
      </c>
      <c r="O26" s="29">
        <v>80</v>
      </c>
      <c r="P26" s="29">
        <v>79</v>
      </c>
      <c r="Q26" s="29">
        <v>77.5</v>
      </c>
      <c r="R26" s="29">
        <v>77</v>
      </c>
      <c r="S26" s="29">
        <v>76.5</v>
      </c>
      <c r="T26" s="29">
        <v>75.5</v>
      </c>
      <c r="U26" s="30">
        <v>74.5</v>
      </c>
      <c r="V26" s="31">
        <f>+((V25/V27)/7)*1000</f>
        <v>78.188165438165427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792</v>
      </c>
      <c r="R27" s="33">
        <v>748</v>
      </c>
      <c r="S27" s="33">
        <v>613</v>
      </c>
      <c r="T27" s="33">
        <v>494</v>
      </c>
      <c r="U27" s="34">
        <v>331</v>
      </c>
      <c r="V27" s="35">
        <f>SUM(B27:U27)</f>
        <v>12210</v>
      </c>
      <c r="W27" s="2">
        <f>((V25*1000)/V27)/7</f>
        <v>78.188165438165427</v>
      </c>
    </row>
    <row r="28" spans="1:30" s="2" customFormat="1" ht="33" customHeight="1" x14ac:dyDescent="0.25">
      <c r="A28" s="160" t="s">
        <v>21</v>
      </c>
      <c r="B28" s="36">
        <f>((B27*B26)*7/1000-B18-B19)/4</f>
        <v>49.885800000000003</v>
      </c>
      <c r="C28" s="37">
        <f t="shared" ref="C28:U28" si="5">((C27*C26)*7/1000-C18-C19)/4</f>
        <v>40.509466666666661</v>
      </c>
      <c r="D28" s="37">
        <f t="shared" si="5"/>
        <v>60.207700000000003</v>
      </c>
      <c r="E28" s="37">
        <f t="shared" si="5"/>
        <v>70.319166666666675</v>
      </c>
      <c r="F28" s="37">
        <f t="shared" si="5"/>
        <v>67.947133333333326</v>
      </c>
      <c r="G28" s="37">
        <f t="shared" si="5"/>
        <v>41.104566666666663</v>
      </c>
      <c r="H28" s="37">
        <f t="shared" si="5"/>
        <v>39.230533333333334</v>
      </c>
      <c r="I28" s="37">
        <f t="shared" si="5"/>
        <v>46.578733333333339</v>
      </c>
      <c r="J28" s="36">
        <f t="shared" si="5"/>
        <v>42.039850000000001</v>
      </c>
      <c r="K28" s="37">
        <f t="shared" si="5"/>
        <v>70.919374999999988</v>
      </c>
      <c r="L28" s="37">
        <f t="shared" si="5"/>
        <v>57.107600000000005</v>
      </c>
      <c r="M28" s="38">
        <f t="shared" si="5"/>
        <v>40.1447</v>
      </c>
      <c r="N28" s="36">
        <f t="shared" si="5"/>
        <v>49.823016666666661</v>
      </c>
      <c r="O28" s="37">
        <f t="shared" si="5"/>
        <v>69.55383333333333</v>
      </c>
      <c r="P28" s="37">
        <f t="shared" si="5"/>
        <v>81.277183333333326</v>
      </c>
      <c r="Q28" s="37">
        <f t="shared" si="5"/>
        <v>69.841891666666669</v>
      </c>
      <c r="R28" s="37">
        <f t="shared" si="5"/>
        <v>65.619350000000011</v>
      </c>
      <c r="S28" s="37">
        <f t="shared" si="5"/>
        <v>53.496541666666673</v>
      </c>
      <c r="T28" s="37">
        <f t="shared" si="5"/>
        <v>42.655991666666672</v>
      </c>
      <c r="U28" s="38">
        <f t="shared" si="5"/>
        <v>28.287708333333335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308.30099999999999</v>
      </c>
      <c r="C29" s="41">
        <f t="shared" si="6"/>
        <v>249.95599999999999</v>
      </c>
      <c r="D29" s="41">
        <f t="shared" si="6"/>
        <v>370.73399999999998</v>
      </c>
      <c r="E29" s="41">
        <f>((E27*E26)*7)/1000</f>
        <v>432.3725</v>
      </c>
      <c r="F29" s="41">
        <f>((F27*F26)*7)/1000</f>
        <v>417.18599999999998</v>
      </c>
      <c r="G29" s="41">
        <f t="shared" ref="G29:J29" si="7">((G27*G26)*7)/1000</f>
        <v>252.22049999999999</v>
      </c>
      <c r="H29" s="41">
        <f t="shared" si="7"/>
        <v>240.464</v>
      </c>
      <c r="I29" s="41">
        <f t="shared" si="7"/>
        <v>285.68400000000003</v>
      </c>
      <c r="J29" s="40">
        <f t="shared" si="7"/>
        <v>226.59</v>
      </c>
      <c r="K29" s="41">
        <f>((K27*K26)*7)/1000</f>
        <v>428.44549999999998</v>
      </c>
      <c r="L29" s="41">
        <f>((L27*L26)*7)/1000</f>
        <v>377.14600000000002</v>
      </c>
      <c r="M29" s="85">
        <f>((M27*M26)*7)/1000</f>
        <v>260.988</v>
      </c>
      <c r="N29" s="40">
        <f t="shared" ref="N29:U29" si="8">((N27*N26)*7)/1000</f>
        <v>307.88099999999997</v>
      </c>
      <c r="O29" s="41">
        <f t="shared" si="8"/>
        <v>429.52</v>
      </c>
      <c r="P29" s="41">
        <f t="shared" si="8"/>
        <v>500.46499999999997</v>
      </c>
      <c r="Q29" s="42">
        <f t="shared" si="8"/>
        <v>429.66</v>
      </c>
      <c r="R29" s="42">
        <f t="shared" si="8"/>
        <v>403.17200000000003</v>
      </c>
      <c r="S29" s="42">
        <f t="shared" si="8"/>
        <v>328.26150000000001</v>
      </c>
      <c r="T29" s="42">
        <f t="shared" si="8"/>
        <v>261.07900000000001</v>
      </c>
      <c r="U29" s="43">
        <f t="shared" si="8"/>
        <v>172.6165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79.500000000000014</v>
      </c>
      <c r="C30" s="46">
        <f t="shared" si="9"/>
        <v>78.999999999999986</v>
      </c>
      <c r="D30" s="46">
        <f t="shared" si="9"/>
        <v>77.999999999999986</v>
      </c>
      <c r="E30" s="46">
        <f>+(E25/E27)/7*1000</f>
        <v>77.5</v>
      </c>
      <c r="F30" s="46">
        <f t="shared" ref="F30:K30" si="10">+(F25/F27)/7*1000</f>
        <v>77</v>
      </c>
      <c r="G30" s="46">
        <f t="shared" si="10"/>
        <v>76.500000000000014</v>
      </c>
      <c r="H30" s="46">
        <f t="shared" si="10"/>
        <v>76</v>
      </c>
      <c r="I30" s="46">
        <f t="shared" si="10"/>
        <v>76</v>
      </c>
      <c r="J30" s="45">
        <f t="shared" si="10"/>
        <v>82.999999999999986</v>
      </c>
      <c r="K30" s="46">
        <f t="shared" si="10"/>
        <v>81.5</v>
      </c>
      <c r="L30" s="46">
        <f>+(L25/L27)/7*1000</f>
        <v>78.999999999999986</v>
      </c>
      <c r="M30" s="47">
        <f t="shared" ref="M30:U30" si="11">+(M25/M27)/7*1000</f>
        <v>78</v>
      </c>
      <c r="N30" s="45">
        <f t="shared" si="11"/>
        <v>80.999999999999986</v>
      </c>
      <c r="O30" s="46">
        <f t="shared" si="11"/>
        <v>79.999999999999986</v>
      </c>
      <c r="P30" s="46">
        <f t="shared" si="11"/>
        <v>78.999999999999986</v>
      </c>
      <c r="Q30" s="46">
        <f t="shared" si="11"/>
        <v>77.500000000000014</v>
      </c>
      <c r="R30" s="46">
        <f t="shared" si="11"/>
        <v>76.999999999999986</v>
      </c>
      <c r="S30" s="46">
        <f t="shared" si="11"/>
        <v>76.500000000000014</v>
      </c>
      <c r="T30" s="46">
        <f t="shared" si="11"/>
        <v>75.5</v>
      </c>
      <c r="U30" s="47">
        <f t="shared" si="11"/>
        <v>74.500000000000014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6" t="s">
        <v>25</v>
      </c>
      <c r="N36" s="496"/>
      <c r="O36" s="496"/>
      <c r="P36" s="496"/>
      <c r="Q36" s="49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31.388000000000005</v>
      </c>
      <c r="C39" s="78">
        <v>50.265333333333338</v>
      </c>
      <c r="D39" s="78">
        <v>63.306833333333337</v>
      </c>
      <c r="E39" s="78">
        <v>84.190333333333342</v>
      </c>
      <c r="F39" s="78">
        <v>65.656666666666666</v>
      </c>
      <c r="G39" s="78">
        <v>88.446166666666656</v>
      </c>
      <c r="H39" s="78"/>
      <c r="I39" s="78"/>
      <c r="J39" s="99">
        <f t="shared" ref="J39:J46" si="12">SUM(B39:I39)</f>
        <v>383.25333333333339</v>
      </c>
      <c r="K39" s="2"/>
      <c r="L39" s="89" t="s">
        <v>12</v>
      </c>
      <c r="M39" s="78">
        <v>16.100000000000001</v>
      </c>
      <c r="N39" s="78">
        <v>14.5</v>
      </c>
      <c r="O39" s="78">
        <v>11.1</v>
      </c>
      <c r="P39" s="78"/>
      <c r="Q39" s="78"/>
      <c r="R39" s="99">
        <f t="shared" ref="R39:R46" si="13">SUM(M39:Q39)</f>
        <v>41.7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25.752999999999997</v>
      </c>
      <c r="C40" s="78">
        <v>41.976533333333336</v>
      </c>
      <c r="D40" s="78">
        <v>53.493533333333332</v>
      </c>
      <c r="E40" s="78">
        <v>71.979333333333329</v>
      </c>
      <c r="F40" s="78">
        <v>56.765066666666669</v>
      </c>
      <c r="G40" s="78">
        <v>77.465266666666665</v>
      </c>
      <c r="H40" s="78"/>
      <c r="I40" s="78"/>
      <c r="J40" s="99">
        <f t="shared" si="12"/>
        <v>327.43273333333332</v>
      </c>
      <c r="K40" s="2"/>
      <c r="L40" s="90" t="s">
        <v>13</v>
      </c>
      <c r="M40" s="78">
        <v>13.3</v>
      </c>
      <c r="N40" s="78">
        <v>11.9</v>
      </c>
      <c r="O40" s="78">
        <v>9.1999999999999993</v>
      </c>
      <c r="P40" s="78"/>
      <c r="Q40" s="78"/>
      <c r="R40" s="99">
        <f t="shared" si="13"/>
        <v>34.400000000000006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22"/>
      <c r="J41" s="99">
        <f t="shared" si="12"/>
        <v>0</v>
      </c>
      <c r="K41" s="2"/>
      <c r="L41" s="89" t="s">
        <v>14</v>
      </c>
      <c r="M41" s="78"/>
      <c r="N41" s="78"/>
      <c r="O41" s="78"/>
      <c r="P41" s="78"/>
      <c r="Q41" s="78"/>
      <c r="R41" s="99">
        <f t="shared" si="13"/>
        <v>0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25.752999999999997</v>
      </c>
      <c r="C42" s="22">
        <v>41.976533333333336</v>
      </c>
      <c r="D42" s="22">
        <v>53.493533333333332</v>
      </c>
      <c r="E42" s="22">
        <v>71.979333333333329</v>
      </c>
      <c r="F42" s="22">
        <v>56.765066666666669</v>
      </c>
      <c r="G42" s="22">
        <v>76.697891666666663</v>
      </c>
      <c r="H42" s="22"/>
      <c r="I42" s="22"/>
      <c r="J42" s="99">
        <f t="shared" si="12"/>
        <v>326.6653583333333</v>
      </c>
      <c r="K42" s="2"/>
      <c r="L42" s="90" t="s">
        <v>15</v>
      </c>
      <c r="M42" s="78">
        <v>13.1</v>
      </c>
      <c r="N42" s="78">
        <v>12</v>
      </c>
      <c r="O42" s="78">
        <v>9</v>
      </c>
      <c r="P42" s="78"/>
      <c r="Q42" s="78"/>
      <c r="R42" s="99">
        <f t="shared" si="13"/>
        <v>34.1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25.752999999999997</v>
      </c>
      <c r="C43" s="22">
        <v>41.976533333333336</v>
      </c>
      <c r="D43" s="22">
        <v>53.493533333333332</v>
      </c>
      <c r="E43" s="22">
        <v>71.979333333333329</v>
      </c>
      <c r="F43" s="22">
        <v>56.765066666666669</v>
      </c>
      <c r="G43" s="22">
        <v>76.697891666666663</v>
      </c>
      <c r="H43" s="22"/>
      <c r="I43" s="22"/>
      <c r="J43" s="99">
        <f t="shared" si="12"/>
        <v>326.6653583333333</v>
      </c>
      <c r="K43" s="2"/>
      <c r="L43" s="89" t="s">
        <v>16</v>
      </c>
      <c r="M43" s="78">
        <v>13.2</v>
      </c>
      <c r="N43" s="78">
        <v>12</v>
      </c>
      <c r="O43" s="78">
        <v>9</v>
      </c>
      <c r="P43" s="78"/>
      <c r="Q43" s="78"/>
      <c r="R43" s="99">
        <f t="shared" si="13"/>
        <v>34.200000000000003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25.752999999999997</v>
      </c>
      <c r="C44" s="78">
        <v>41.976533333333336</v>
      </c>
      <c r="D44" s="78">
        <v>53.493533333333332</v>
      </c>
      <c r="E44" s="78">
        <v>71.979333333333329</v>
      </c>
      <c r="F44" s="78">
        <v>56.765066666666669</v>
      </c>
      <c r="G44" s="78">
        <v>76.697891666666663</v>
      </c>
      <c r="H44" s="78"/>
      <c r="I44" s="78"/>
      <c r="J44" s="99">
        <f t="shared" si="12"/>
        <v>326.6653583333333</v>
      </c>
      <c r="K44" s="2"/>
      <c r="L44" s="90" t="s">
        <v>17</v>
      </c>
      <c r="M44" s="78">
        <v>13.2</v>
      </c>
      <c r="N44" s="78">
        <v>12</v>
      </c>
      <c r="O44" s="78">
        <v>9.1</v>
      </c>
      <c r="P44" s="78"/>
      <c r="Q44" s="78"/>
      <c r="R44" s="99">
        <f t="shared" si="13"/>
        <v>34.299999999999997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25.752999999999997</v>
      </c>
      <c r="C45" s="78">
        <v>41.976533333333336</v>
      </c>
      <c r="D45" s="78">
        <v>53.493533333333332</v>
      </c>
      <c r="E45" s="78">
        <v>71.979333333333329</v>
      </c>
      <c r="F45" s="78">
        <v>56.765066666666669</v>
      </c>
      <c r="G45" s="78">
        <v>76.697891666666663</v>
      </c>
      <c r="H45" s="78"/>
      <c r="I45" s="78"/>
      <c r="J45" s="99">
        <f t="shared" si="12"/>
        <v>326.6653583333333</v>
      </c>
      <c r="K45" s="2"/>
      <c r="L45" s="89" t="s">
        <v>18</v>
      </c>
      <c r="M45" s="78">
        <v>13.2</v>
      </c>
      <c r="N45" s="78">
        <v>12</v>
      </c>
      <c r="O45" s="78">
        <v>9.1</v>
      </c>
      <c r="P45" s="78"/>
      <c r="Q45" s="78"/>
      <c r="R45" s="99">
        <f t="shared" si="13"/>
        <v>34.299999999999997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160.15299999999999</v>
      </c>
      <c r="C46" s="26">
        <f t="shared" si="14"/>
        <v>260.14800000000008</v>
      </c>
      <c r="D46" s="26">
        <f t="shared" si="14"/>
        <v>330.77450000000005</v>
      </c>
      <c r="E46" s="26">
        <f t="shared" si="14"/>
        <v>444.08699999999999</v>
      </c>
      <c r="F46" s="26">
        <f t="shared" si="14"/>
        <v>349.48199999999997</v>
      </c>
      <c r="G46" s="26">
        <f t="shared" si="14"/>
        <v>472.70299999999997</v>
      </c>
      <c r="H46" s="26">
        <f t="shared" si="14"/>
        <v>0</v>
      </c>
      <c r="I46" s="26">
        <f t="shared" si="14"/>
        <v>0</v>
      </c>
      <c r="J46" s="99">
        <f t="shared" si="12"/>
        <v>2017.3475000000001</v>
      </c>
      <c r="L46" s="76" t="s">
        <v>10</v>
      </c>
      <c r="M46" s="79">
        <f>SUM(M39:M45)</f>
        <v>82.100000000000009</v>
      </c>
      <c r="N46" s="26">
        <f>SUM(N39:N45)</f>
        <v>74.400000000000006</v>
      </c>
      <c r="O46" s="26">
        <f>SUM(O39:O45)</f>
        <v>56.5</v>
      </c>
      <c r="P46" s="26">
        <f>SUM(P39:P45)</f>
        <v>0</v>
      </c>
      <c r="Q46" s="26">
        <f>SUM(Q39:Q45)</f>
        <v>0</v>
      </c>
      <c r="R46" s="99">
        <f t="shared" si="13"/>
        <v>213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83.5</v>
      </c>
      <c r="C47" s="29">
        <v>81.5</v>
      </c>
      <c r="D47" s="29">
        <v>80.5</v>
      </c>
      <c r="E47" s="29">
        <v>79.5</v>
      </c>
      <c r="F47" s="29">
        <v>78.5</v>
      </c>
      <c r="G47" s="29">
        <v>77</v>
      </c>
      <c r="H47" s="29"/>
      <c r="I47" s="29"/>
      <c r="J47" s="100">
        <f>+((J46/J48)/7)*1000</f>
        <v>79.435639470782803</v>
      </c>
      <c r="L47" s="108" t="s">
        <v>19</v>
      </c>
      <c r="M47" s="80">
        <v>85</v>
      </c>
      <c r="N47" s="29">
        <v>85</v>
      </c>
      <c r="O47" s="29">
        <v>85</v>
      </c>
      <c r="P47" s="29"/>
      <c r="Q47" s="29"/>
      <c r="R47" s="100">
        <f>+((R46/R48)/7)*1000</f>
        <v>84.996009577015158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125</v>
      </c>
      <c r="O48" s="64">
        <v>95</v>
      </c>
      <c r="P48" s="64"/>
      <c r="Q48" s="64"/>
      <c r="R48" s="110">
        <f>SUM(M48:Q48)</f>
        <v>358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((B48*B47)*7/1000-B39-B40)/4</f>
        <v>25.752999999999997</v>
      </c>
      <c r="C49" s="37">
        <f t="shared" si="15"/>
        <v>41.976533333333336</v>
      </c>
      <c r="D49" s="37">
        <f t="shared" si="15"/>
        <v>53.493533333333332</v>
      </c>
      <c r="E49" s="37">
        <f t="shared" si="15"/>
        <v>71.979333333333329</v>
      </c>
      <c r="F49" s="37">
        <f t="shared" si="15"/>
        <v>56.765066666666669</v>
      </c>
      <c r="G49" s="37">
        <f t="shared" si="15"/>
        <v>76.697891666666663</v>
      </c>
      <c r="H49" s="37">
        <f t="shared" si="15"/>
        <v>0</v>
      </c>
      <c r="I49" s="37">
        <f t="shared" si="15"/>
        <v>0</v>
      </c>
      <c r="J49" s="102">
        <f>((J46*1000)/J48)/7</f>
        <v>79.435639470782803</v>
      </c>
      <c r="L49" s="93" t="s">
        <v>21</v>
      </c>
      <c r="M49" s="82">
        <f t="shared" ref="M49" si="16">((M48*M47)*7/1000-M39)/5</f>
        <v>13.201999999999998</v>
      </c>
      <c r="N49" s="37">
        <f t="shared" ref="N49" si="17">((N48*N47)*7/1000-N39)/5</f>
        <v>11.975</v>
      </c>
      <c r="O49" s="37">
        <f t="shared" ref="O49" si="18">((O48*O47)*7/1000-O39)/5</f>
        <v>9.0849999999999991</v>
      </c>
      <c r="P49" s="37">
        <f t="shared" ref="P49" si="19">((P48*P47)*7/1000-P39)/5</f>
        <v>0</v>
      </c>
      <c r="Q49" s="37">
        <f t="shared" ref="Q49" si="20">((Q48*Q47)*7/1000-Q39)/5</f>
        <v>0</v>
      </c>
      <c r="R49" s="111">
        <f>((R46*1000)/R48)/7</f>
        <v>84.996009577015158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160.15299999999999</v>
      </c>
      <c r="C50" s="41">
        <f t="shared" si="21"/>
        <v>260.14800000000002</v>
      </c>
      <c r="D50" s="41">
        <f t="shared" si="21"/>
        <v>330.77449999999999</v>
      </c>
      <c r="E50" s="41">
        <f t="shared" si="21"/>
        <v>444.08699999999999</v>
      </c>
      <c r="F50" s="41">
        <f t="shared" si="21"/>
        <v>349.48200000000003</v>
      </c>
      <c r="G50" s="41">
        <f t="shared" si="21"/>
        <v>472.70299999999997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82.11</v>
      </c>
      <c r="N50" s="41">
        <f>((N48*N47)*7)/1000</f>
        <v>74.375</v>
      </c>
      <c r="O50" s="41">
        <f>((O48*O47)*7)/1000</f>
        <v>56.524999999999999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83.5</v>
      </c>
      <c r="C51" s="46">
        <f t="shared" si="22"/>
        <v>81.500000000000028</v>
      </c>
      <c r="D51" s="46">
        <f t="shared" si="22"/>
        <v>80.500000000000014</v>
      </c>
      <c r="E51" s="46">
        <f t="shared" si="22"/>
        <v>79.5</v>
      </c>
      <c r="F51" s="46">
        <f t="shared" si="22"/>
        <v>78.5</v>
      </c>
      <c r="G51" s="46">
        <f t="shared" si="22"/>
        <v>76.999999999999986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84.989648033126301</v>
      </c>
      <c r="N51" s="46">
        <f>+(N46/N48)/7*1000</f>
        <v>85.028571428571439</v>
      </c>
      <c r="O51" s="46">
        <f>+(O46/O48)/7*1000</f>
        <v>84.962406015037587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34.700000000000003</v>
      </c>
      <c r="C58" s="78">
        <v>35.1</v>
      </c>
      <c r="D58" s="78">
        <v>37.9</v>
      </c>
      <c r="E58" s="78">
        <v>38.299999999999997</v>
      </c>
      <c r="F58" s="78"/>
      <c r="G58" s="99">
        <f t="shared" ref="G58:G65" si="23">SUM(B58:F58)</f>
        <v>146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29</v>
      </c>
      <c r="C59" s="78">
        <v>29</v>
      </c>
      <c r="D59" s="78">
        <v>31.4</v>
      </c>
      <c r="E59" s="78">
        <v>31.7</v>
      </c>
      <c r="F59" s="78"/>
      <c r="G59" s="99">
        <f t="shared" si="23"/>
        <v>121.10000000000001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29</v>
      </c>
      <c r="C60" s="78">
        <v>29.1</v>
      </c>
      <c r="D60" s="78">
        <v>31.5</v>
      </c>
      <c r="E60" s="78">
        <v>31.8</v>
      </c>
      <c r="F60" s="78"/>
      <c r="G60" s="99">
        <f t="shared" si="23"/>
        <v>121.39999999999999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/>
      <c r="C61" s="78"/>
      <c r="D61" s="78"/>
      <c r="E61" s="78"/>
      <c r="F61" s="78"/>
      <c r="G61" s="99">
        <f t="shared" si="23"/>
        <v>0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29</v>
      </c>
      <c r="C62" s="78">
        <v>29.1</v>
      </c>
      <c r="D62" s="78">
        <v>31.5</v>
      </c>
      <c r="E62" s="78">
        <v>31.8</v>
      </c>
      <c r="F62" s="78"/>
      <c r="G62" s="99">
        <f t="shared" si="23"/>
        <v>121.39999999999999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</v>
      </c>
      <c r="C63" s="78">
        <v>29.1</v>
      </c>
      <c r="D63" s="78">
        <v>31.5</v>
      </c>
      <c r="E63" s="78">
        <v>31.8</v>
      </c>
      <c r="F63" s="78"/>
      <c r="G63" s="99">
        <f t="shared" si="23"/>
        <v>121.39999999999999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</v>
      </c>
      <c r="C64" s="78">
        <v>29.1</v>
      </c>
      <c r="D64" s="78">
        <v>31.5</v>
      </c>
      <c r="E64" s="78">
        <v>31.8</v>
      </c>
      <c r="F64" s="78"/>
      <c r="G64" s="99">
        <f t="shared" si="23"/>
        <v>121.39999999999999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179.7</v>
      </c>
      <c r="C65" s="26">
        <f>SUM(C58:C64)</f>
        <v>180.49999999999997</v>
      </c>
      <c r="D65" s="26">
        <f>SUM(D58:D64)</f>
        <v>195.3</v>
      </c>
      <c r="E65" s="26">
        <f>SUM(E58:E64)</f>
        <v>197.20000000000002</v>
      </c>
      <c r="F65" s="26">
        <f>SUM(F58:F64)</f>
        <v>0</v>
      </c>
      <c r="G65" s="99">
        <f t="shared" si="23"/>
        <v>752.7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88.5</v>
      </c>
      <c r="C66" s="29">
        <v>88</v>
      </c>
      <c r="D66" s="29">
        <v>88</v>
      </c>
      <c r="E66" s="29">
        <v>88</v>
      </c>
      <c r="F66" s="29"/>
      <c r="G66" s="100">
        <f>+((G65/G67)/7)*1000</f>
        <v>88.138173302107731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320</v>
      </c>
      <c r="F67" s="64"/>
      <c r="G67" s="110">
        <f>SUM(B67:F67)</f>
        <v>1220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((B67*B66)*7/1000-B58)/5</f>
        <v>28.990999999999996</v>
      </c>
      <c r="C68" s="37">
        <f t="shared" ref="C68" si="25">((C67*C66)*7/1000-C58)/5</f>
        <v>29.0776</v>
      </c>
      <c r="D68" s="37">
        <f t="shared" ref="D68" si="26">((D67*D66)*7/1000-D58)/5</f>
        <v>31.474399999999996</v>
      </c>
      <c r="E68" s="37">
        <f t="shared" ref="E68" si="27">((E67*E66)*7/1000-E58)/5</f>
        <v>31.763999999999999</v>
      </c>
      <c r="F68" s="37">
        <f t="shared" ref="F68" si="28">((F67*F66)*7/1000-F58)/5</f>
        <v>0</v>
      </c>
      <c r="G68" s="114">
        <f>((G65*1000)/G67)/7</f>
        <v>88.138173302107731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179.655</v>
      </c>
      <c r="C69" s="41">
        <f>((C67*C66)*7)/1000</f>
        <v>180.488</v>
      </c>
      <c r="D69" s="41">
        <f>((D67*D66)*7)/1000</f>
        <v>195.27199999999999</v>
      </c>
      <c r="E69" s="41">
        <f>((E67*E66)*7)/1000</f>
        <v>197.12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88.522167487684726</v>
      </c>
      <c r="C70" s="46">
        <f>+(C65/C67)/7*1000</f>
        <v>88.005850804485618</v>
      </c>
      <c r="D70" s="46">
        <f>+(D65/D67)/7*1000</f>
        <v>88.012618296529965</v>
      </c>
      <c r="E70" s="46">
        <f>+(E65/E67)/7*1000</f>
        <v>88.035714285714306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FF3C-8DF0-4AB8-B363-C3021F2C515C}">
  <dimension ref="A1:AD239"/>
  <sheetViews>
    <sheetView topLeftCell="A45" zoomScale="30" zoomScaleNormal="30" workbookViewId="0">
      <selection activeCell="N74" sqref="N7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  <c r="T3" s="281"/>
      <c r="U3" s="281"/>
      <c r="V3" s="281"/>
      <c r="W3" s="281"/>
      <c r="X3" s="281"/>
      <c r="Y3" s="2"/>
      <c r="Z3" s="2"/>
      <c r="AA3" s="2"/>
      <c r="AB3" s="2"/>
      <c r="AC3" s="2"/>
      <c r="AD3" s="28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1" t="s">
        <v>1</v>
      </c>
      <c r="B9" s="281"/>
      <c r="C9" s="281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1"/>
      <c r="B10" s="281"/>
      <c r="C10" s="28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1" t="s">
        <v>4</v>
      </c>
      <c r="B11" s="281"/>
      <c r="C11" s="281"/>
      <c r="D11" s="1"/>
      <c r="E11" s="282">
        <v>3</v>
      </c>
      <c r="F11" s="1"/>
      <c r="G11" s="1"/>
      <c r="H11" s="1"/>
      <c r="I11" s="1"/>
      <c r="J11" s="1"/>
      <c r="K11" s="489" t="s">
        <v>69</v>
      </c>
      <c r="L11" s="489"/>
      <c r="M11" s="283"/>
      <c r="N11" s="2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1"/>
      <c r="B12" s="281"/>
      <c r="C12" s="281"/>
      <c r="D12" s="1"/>
      <c r="E12" s="5"/>
      <c r="F12" s="1"/>
      <c r="G12" s="1"/>
      <c r="H12" s="1"/>
      <c r="I12" s="1"/>
      <c r="J12" s="1"/>
      <c r="K12" s="283"/>
      <c r="L12" s="283"/>
      <c r="M12" s="283"/>
      <c r="N12" s="2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1"/>
      <c r="B13" s="281"/>
      <c r="C13" s="281"/>
      <c r="D13" s="281"/>
      <c r="E13" s="281"/>
      <c r="F13" s="281"/>
      <c r="G13" s="281"/>
      <c r="H13" s="281"/>
      <c r="I13" s="281"/>
      <c r="J13" s="281"/>
      <c r="K13" s="281"/>
      <c r="L13" s="283"/>
      <c r="M13" s="283"/>
      <c r="N13" s="283"/>
      <c r="O13" s="283"/>
      <c r="P13" s="283"/>
      <c r="Q13" s="283"/>
      <c r="R13" s="283"/>
      <c r="S13" s="283"/>
      <c r="T13" s="283"/>
      <c r="U13" s="283"/>
      <c r="V13" s="283"/>
      <c r="W13" s="1"/>
      <c r="X13" s="1"/>
      <c r="Y13" s="1"/>
    </row>
    <row r="14" spans="1:30" s="3" customFormat="1" ht="27" thickBot="1" x14ac:dyDescent="0.3">
      <c r="A14" s="28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4"/>
      <c r="J15" s="505" t="s">
        <v>51</v>
      </c>
      <c r="K15" s="506"/>
      <c r="L15" s="506"/>
      <c r="M15" s="507"/>
      <c r="N15" s="510" t="s">
        <v>50</v>
      </c>
      <c r="O15" s="508"/>
      <c r="P15" s="508"/>
      <c r="Q15" s="508"/>
      <c r="R15" s="508"/>
      <c r="S15" s="508"/>
      <c r="T15" s="508"/>
      <c r="U15" s="50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49.885800000000003</v>
      </c>
      <c r="C18" s="78">
        <v>40.509466666666661</v>
      </c>
      <c r="D18" s="22">
        <v>60.207700000000003</v>
      </c>
      <c r="E18" s="22">
        <v>70.319166666666675</v>
      </c>
      <c r="F18" s="22">
        <v>67.947133333333326</v>
      </c>
      <c r="G18" s="22">
        <v>41.104566666666663</v>
      </c>
      <c r="H18" s="22">
        <v>39.230533333333334</v>
      </c>
      <c r="I18" s="22">
        <v>46.578733333333339</v>
      </c>
      <c r="J18" s="21">
        <v>42.039850000000001</v>
      </c>
      <c r="K18" s="22">
        <v>70.919374999999988</v>
      </c>
      <c r="L18" s="22">
        <v>57.107600000000005</v>
      </c>
      <c r="M18" s="23">
        <v>40.1447</v>
      </c>
      <c r="N18" s="21">
        <v>49.823016666666661</v>
      </c>
      <c r="O18" s="78">
        <v>69.55383333333333</v>
      </c>
      <c r="P18" s="22">
        <v>81.277183333333326</v>
      </c>
      <c r="Q18" s="22">
        <v>69.841891666666669</v>
      </c>
      <c r="R18" s="22">
        <v>65.619350000000011</v>
      </c>
      <c r="S18" s="22">
        <v>53.496541666666673</v>
      </c>
      <c r="T18" s="22">
        <v>42.655991666666672</v>
      </c>
      <c r="U18" s="23">
        <v>28.287708333333335</v>
      </c>
      <c r="V18" s="24">
        <f t="shared" ref="V18:V25" si="0">SUM(B18:U18)</f>
        <v>1086.5501416666668</v>
      </c>
      <c r="X18" s="2"/>
      <c r="Y18" s="18"/>
    </row>
    <row r="19" spans="1:30" ht="39.950000000000003" customHeight="1" x14ac:dyDescent="0.25">
      <c r="A19" s="157" t="s">
        <v>13</v>
      </c>
      <c r="B19" s="21">
        <v>47.916699999999999</v>
      </c>
      <c r="C19" s="78">
        <v>38.862755555555552</v>
      </c>
      <c r="D19" s="22">
        <v>57.69563333333334</v>
      </c>
      <c r="E19" s="22">
        <v>67.315972222222214</v>
      </c>
      <c r="F19" s="22">
        <v>64.978977777777786</v>
      </c>
      <c r="G19" s="22">
        <v>39.307238888888882</v>
      </c>
      <c r="H19" s="22">
        <v>37.49391111111111</v>
      </c>
      <c r="I19" s="22">
        <v>44.549627777777779</v>
      </c>
      <c r="J19" s="21">
        <v>34.170858333333335</v>
      </c>
      <c r="K19" s="22">
        <v>66.158937499999993</v>
      </c>
      <c r="L19" s="22">
        <v>59.307233333333336</v>
      </c>
      <c r="M19" s="23">
        <v>40.989716666666673</v>
      </c>
      <c r="N19" s="21">
        <v>47.760913888888894</v>
      </c>
      <c r="O19" s="78">
        <v>66.705611111111111</v>
      </c>
      <c r="P19" s="22">
        <v>77.783386111111113</v>
      </c>
      <c r="Q19" s="22">
        <v>66.800518055555543</v>
      </c>
      <c r="R19" s="22">
        <v>62.803775000000002</v>
      </c>
      <c r="S19" s="22">
        <v>51.157909722222222</v>
      </c>
      <c r="T19" s="22">
        <v>40.62950138888889</v>
      </c>
      <c r="U19" s="23">
        <v>26.951048611111108</v>
      </c>
      <c r="V19" s="24">
        <f t="shared" si="0"/>
        <v>1039.3402263888891</v>
      </c>
      <c r="X19" s="2"/>
      <c r="Y19" s="18"/>
    </row>
    <row r="20" spans="1:30" ht="39.75" customHeight="1" x14ac:dyDescent="0.25">
      <c r="A20" s="156" t="s">
        <v>14</v>
      </c>
      <c r="B20" s="21">
        <v>47.5289</v>
      </c>
      <c r="C20" s="78">
        <v>38.862755555555552</v>
      </c>
      <c r="D20" s="22">
        <v>57.69563333333334</v>
      </c>
      <c r="E20" s="22">
        <v>67.315972222222214</v>
      </c>
      <c r="F20" s="22">
        <v>64.978977777777772</v>
      </c>
      <c r="G20" s="22">
        <v>39.307238888888882</v>
      </c>
      <c r="H20" s="22">
        <v>37.177511111111116</v>
      </c>
      <c r="I20" s="22">
        <v>44.173727777777785</v>
      </c>
      <c r="J20" s="21">
        <v>34.170858333333328</v>
      </c>
      <c r="K20" s="22">
        <v>66.158937500000008</v>
      </c>
      <c r="L20" s="22">
        <v>59.307233333333343</v>
      </c>
      <c r="M20" s="23">
        <v>40.989716666666666</v>
      </c>
      <c r="N20" s="21">
        <v>47.760913888888894</v>
      </c>
      <c r="O20" s="78">
        <v>66.705611111111111</v>
      </c>
      <c r="P20" s="22">
        <v>77.783386111111113</v>
      </c>
      <c r="Q20" s="22">
        <v>66.800518055555557</v>
      </c>
      <c r="R20" s="22">
        <v>62.803774999999995</v>
      </c>
      <c r="S20" s="22">
        <v>51.157909722222215</v>
      </c>
      <c r="T20" s="22">
        <v>40.284401388888888</v>
      </c>
      <c r="U20" s="23">
        <v>26.719348611111108</v>
      </c>
      <c r="V20" s="24">
        <f t="shared" si="0"/>
        <v>1037.6833263888891</v>
      </c>
      <c r="X20" s="2"/>
      <c r="Y20" s="18"/>
    </row>
    <row r="21" spans="1:30" ht="39.950000000000003" customHeight="1" x14ac:dyDescent="0.25">
      <c r="A21" s="157" t="s">
        <v>15</v>
      </c>
      <c r="B21" s="21">
        <v>47.5289</v>
      </c>
      <c r="C21" s="78">
        <v>38.862755555555552</v>
      </c>
      <c r="D21" s="22">
        <v>57.69563333333334</v>
      </c>
      <c r="E21" s="22">
        <v>67.315972222222214</v>
      </c>
      <c r="F21" s="22">
        <v>64.978977777777772</v>
      </c>
      <c r="G21" s="22">
        <v>39.307238888888882</v>
      </c>
      <c r="H21" s="22">
        <v>37.177511111111116</v>
      </c>
      <c r="I21" s="22">
        <v>44.173727777777785</v>
      </c>
      <c r="J21" s="21">
        <v>34.170858333333328</v>
      </c>
      <c r="K21" s="22">
        <v>66.158937500000008</v>
      </c>
      <c r="L21" s="22">
        <v>59.307233333333343</v>
      </c>
      <c r="M21" s="23">
        <v>40.989716666666666</v>
      </c>
      <c r="N21" s="21">
        <v>47.760913888888894</v>
      </c>
      <c r="O21" s="78">
        <v>66.705611111111111</v>
      </c>
      <c r="P21" s="22">
        <v>77.783386111111113</v>
      </c>
      <c r="Q21" s="22">
        <v>66.800518055555557</v>
      </c>
      <c r="R21" s="22">
        <v>62.803774999999995</v>
      </c>
      <c r="S21" s="22">
        <v>51.157909722222215</v>
      </c>
      <c r="T21" s="22">
        <v>40.284401388888888</v>
      </c>
      <c r="U21" s="23">
        <v>26.719348611111108</v>
      </c>
      <c r="V21" s="24">
        <f t="shared" si="0"/>
        <v>1037.6833263888891</v>
      </c>
      <c r="X21" s="2"/>
      <c r="Y21" s="18"/>
    </row>
    <row r="22" spans="1:30" ht="39.950000000000003" customHeight="1" x14ac:dyDescent="0.25">
      <c r="A22" s="156" t="s">
        <v>16</v>
      </c>
      <c r="B22" s="21">
        <v>47.5289</v>
      </c>
      <c r="C22" s="78">
        <v>38.862755555555552</v>
      </c>
      <c r="D22" s="22">
        <v>57.69563333333334</v>
      </c>
      <c r="E22" s="22">
        <v>67.315972222222214</v>
      </c>
      <c r="F22" s="22">
        <v>64.978977777777772</v>
      </c>
      <c r="G22" s="22">
        <v>39.307238888888882</v>
      </c>
      <c r="H22" s="22">
        <v>37.177511111111116</v>
      </c>
      <c r="I22" s="22">
        <v>44.173727777777785</v>
      </c>
      <c r="J22" s="21">
        <v>34.170858333333328</v>
      </c>
      <c r="K22" s="22">
        <v>66.158937500000008</v>
      </c>
      <c r="L22" s="22">
        <v>59.307233333333343</v>
      </c>
      <c r="M22" s="23">
        <v>40.989716666666666</v>
      </c>
      <c r="N22" s="21">
        <v>47.760913888888894</v>
      </c>
      <c r="O22" s="78">
        <v>66.705611111111111</v>
      </c>
      <c r="P22" s="22">
        <v>77.783386111111113</v>
      </c>
      <c r="Q22" s="22">
        <v>66.800518055555557</v>
      </c>
      <c r="R22" s="22">
        <v>62.803774999999995</v>
      </c>
      <c r="S22" s="22">
        <v>51.157909722222215</v>
      </c>
      <c r="T22" s="22">
        <v>40.284401388888888</v>
      </c>
      <c r="U22" s="23">
        <v>26.719348611111108</v>
      </c>
      <c r="V22" s="24">
        <f t="shared" si="0"/>
        <v>1037.6833263888891</v>
      </c>
      <c r="X22" s="2"/>
      <c r="Y22" s="18"/>
    </row>
    <row r="23" spans="1:30" ht="39.950000000000003" customHeight="1" x14ac:dyDescent="0.25">
      <c r="A23" s="157" t="s">
        <v>17</v>
      </c>
      <c r="B23" s="21">
        <v>47.5289</v>
      </c>
      <c r="C23" s="78">
        <v>38.862755555555552</v>
      </c>
      <c r="D23" s="22">
        <v>57.69563333333334</v>
      </c>
      <c r="E23" s="22">
        <v>67.315972222222214</v>
      </c>
      <c r="F23" s="22">
        <v>64.978977777777772</v>
      </c>
      <c r="G23" s="22">
        <v>39.307238888888882</v>
      </c>
      <c r="H23" s="22">
        <v>37.177511111111116</v>
      </c>
      <c r="I23" s="22">
        <v>44.173727777777785</v>
      </c>
      <c r="J23" s="21">
        <v>34.170858333333328</v>
      </c>
      <c r="K23" s="22">
        <v>66.158937500000008</v>
      </c>
      <c r="L23" s="22">
        <v>59.307233333333343</v>
      </c>
      <c r="M23" s="23">
        <v>40.989716666666666</v>
      </c>
      <c r="N23" s="21">
        <v>47.760913888888894</v>
      </c>
      <c r="O23" s="78">
        <v>66.705611111111111</v>
      </c>
      <c r="P23" s="22">
        <v>77.783386111111113</v>
      </c>
      <c r="Q23" s="22">
        <v>66.800518055555557</v>
      </c>
      <c r="R23" s="22">
        <v>62.803774999999995</v>
      </c>
      <c r="S23" s="22">
        <v>51.157909722222215</v>
      </c>
      <c r="T23" s="22">
        <v>40.284401388888888</v>
      </c>
      <c r="U23" s="23">
        <v>26.719348611111108</v>
      </c>
      <c r="V23" s="24">
        <f t="shared" si="0"/>
        <v>1037.6833263888891</v>
      </c>
      <c r="X23" s="2"/>
      <c r="Y23" s="18"/>
    </row>
    <row r="24" spans="1:30" ht="39.950000000000003" customHeight="1" x14ac:dyDescent="0.25">
      <c r="A24" s="156" t="s">
        <v>18</v>
      </c>
      <c r="B24" s="21">
        <v>47.5289</v>
      </c>
      <c r="C24" s="78">
        <v>38.862755555555552</v>
      </c>
      <c r="D24" s="22">
        <v>57.69563333333334</v>
      </c>
      <c r="E24" s="22">
        <v>67.315972222222214</v>
      </c>
      <c r="F24" s="22">
        <v>64.978977777777772</v>
      </c>
      <c r="G24" s="22">
        <v>39.307238888888882</v>
      </c>
      <c r="H24" s="22">
        <v>37.177511111111116</v>
      </c>
      <c r="I24" s="22">
        <v>44.173727777777785</v>
      </c>
      <c r="J24" s="21">
        <v>34.170858333333328</v>
      </c>
      <c r="K24" s="22">
        <v>66.158937500000008</v>
      </c>
      <c r="L24" s="22">
        <v>59.307233333333343</v>
      </c>
      <c r="M24" s="23">
        <v>40.989716666666666</v>
      </c>
      <c r="N24" s="21">
        <v>47.760913888888894</v>
      </c>
      <c r="O24" s="78">
        <v>66.705611111111111</v>
      </c>
      <c r="P24" s="22">
        <v>77.783386111111113</v>
      </c>
      <c r="Q24" s="22">
        <v>66.800518055555557</v>
      </c>
      <c r="R24" s="22">
        <v>62.803774999999995</v>
      </c>
      <c r="S24" s="22">
        <v>51.157909722222215</v>
      </c>
      <c r="T24" s="22">
        <v>40.284401388888888</v>
      </c>
      <c r="U24" s="23">
        <v>26.719348611111108</v>
      </c>
      <c r="V24" s="24">
        <f t="shared" si="0"/>
        <v>1037.6833263888891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335.447</v>
      </c>
      <c r="C25" s="26">
        <f t="shared" si="1"/>
        <v>273.68599999999998</v>
      </c>
      <c r="D25" s="26">
        <f t="shared" si="1"/>
        <v>406.38150000000002</v>
      </c>
      <c r="E25" s="26">
        <f>SUM(E18:E24)</f>
        <v>474.21500000000003</v>
      </c>
      <c r="F25" s="26">
        <f t="shared" ref="F25:K25" si="2">SUM(F18:F24)</f>
        <v>457.82100000000003</v>
      </c>
      <c r="G25" s="26">
        <f t="shared" si="2"/>
        <v>276.94799999999998</v>
      </c>
      <c r="H25" s="26">
        <f t="shared" si="2"/>
        <v>262.61200000000008</v>
      </c>
      <c r="I25" s="26">
        <f t="shared" si="2"/>
        <v>311.99700000000007</v>
      </c>
      <c r="J25" s="25">
        <f t="shared" si="2"/>
        <v>247.065</v>
      </c>
      <c r="K25" s="26">
        <f t="shared" si="2"/>
        <v>467.87299999999993</v>
      </c>
      <c r="L25" s="26">
        <f>SUM(L18:L24)</f>
        <v>412.95100000000002</v>
      </c>
      <c r="M25" s="27">
        <f t="shared" ref="M25:P25" si="3">SUM(M18:M24)</f>
        <v>286.08299999999997</v>
      </c>
      <c r="N25" s="25">
        <f t="shared" si="3"/>
        <v>336.38850000000002</v>
      </c>
      <c r="O25" s="26">
        <f t="shared" si="3"/>
        <v>469.78750000000008</v>
      </c>
      <c r="P25" s="26">
        <f t="shared" si="3"/>
        <v>547.97749999999996</v>
      </c>
      <c r="Q25" s="26">
        <f>SUM(Q18:Q24)</f>
        <v>470.6450000000001</v>
      </c>
      <c r="R25" s="26">
        <f t="shared" ref="R25:T25" si="4">SUM(R18:R24)</f>
        <v>442.44199999999995</v>
      </c>
      <c r="S25" s="26">
        <f t="shared" si="4"/>
        <v>360.4439999999999</v>
      </c>
      <c r="T25" s="26">
        <f t="shared" si="4"/>
        <v>284.70749999999998</v>
      </c>
      <c r="U25" s="27">
        <f>SUM(U18:U24)</f>
        <v>188.83550000000002</v>
      </c>
      <c r="V25" s="24">
        <f t="shared" si="0"/>
        <v>7314.3069999999998</v>
      </c>
    </row>
    <row r="26" spans="1:30" s="2" customFormat="1" ht="36.75" customHeight="1" x14ac:dyDescent="0.25">
      <c r="A26" s="158" t="s">
        <v>19</v>
      </c>
      <c r="B26" s="28">
        <v>86.5</v>
      </c>
      <c r="C26" s="80">
        <v>86.5</v>
      </c>
      <c r="D26" s="29">
        <v>85.5</v>
      </c>
      <c r="E26" s="29">
        <v>85</v>
      </c>
      <c r="F26" s="29">
        <v>84.5</v>
      </c>
      <c r="G26" s="29">
        <v>84</v>
      </c>
      <c r="H26" s="29">
        <v>83</v>
      </c>
      <c r="I26" s="29">
        <v>83</v>
      </c>
      <c r="J26" s="28">
        <v>90.5</v>
      </c>
      <c r="K26" s="29">
        <v>89</v>
      </c>
      <c r="L26" s="29">
        <v>86.5</v>
      </c>
      <c r="M26" s="30">
        <v>85.5</v>
      </c>
      <c r="N26" s="28">
        <v>88.5</v>
      </c>
      <c r="O26" s="29">
        <v>87.5</v>
      </c>
      <c r="P26" s="29">
        <v>86.5</v>
      </c>
      <c r="Q26" s="29">
        <v>85</v>
      </c>
      <c r="R26" s="29">
        <v>84.5</v>
      </c>
      <c r="S26" s="29">
        <v>84</v>
      </c>
      <c r="T26" s="29">
        <v>82.5</v>
      </c>
      <c r="U26" s="30">
        <v>81.5</v>
      </c>
      <c r="V26" s="31">
        <f>+((V25/V27)/7)*1000</f>
        <v>85.591497378768025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452</v>
      </c>
      <c r="D27" s="33">
        <v>679</v>
      </c>
      <c r="E27" s="33">
        <v>797</v>
      </c>
      <c r="F27" s="33">
        <v>774</v>
      </c>
      <c r="G27" s="33">
        <v>471</v>
      </c>
      <c r="H27" s="33">
        <v>452</v>
      </c>
      <c r="I27" s="33">
        <v>537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613</v>
      </c>
      <c r="T27" s="33">
        <v>493</v>
      </c>
      <c r="U27" s="34">
        <v>331</v>
      </c>
      <c r="V27" s="35">
        <f>SUM(B27:U27)</f>
        <v>12208</v>
      </c>
      <c r="W27" s="2">
        <f>((V25*1000)/V27)/7</f>
        <v>85.591497378768025</v>
      </c>
    </row>
    <row r="28" spans="1:30" s="2" customFormat="1" ht="33" customHeight="1" x14ac:dyDescent="0.25">
      <c r="A28" s="160" t="s">
        <v>21</v>
      </c>
      <c r="B28" s="36">
        <f>((B27*B26)*7/1000-B18-B19)/5</f>
        <v>47.5289</v>
      </c>
      <c r="C28" s="37">
        <f t="shared" ref="C28:U28" si="5">((C27*C26)*7/1000-C18-C19)/5</f>
        <v>38.862755555555552</v>
      </c>
      <c r="D28" s="37">
        <f t="shared" si="5"/>
        <v>57.69563333333334</v>
      </c>
      <c r="E28" s="37">
        <f t="shared" si="5"/>
        <v>67.315972222222214</v>
      </c>
      <c r="F28" s="37">
        <f t="shared" si="5"/>
        <v>64.978977777777772</v>
      </c>
      <c r="G28" s="37">
        <f t="shared" si="5"/>
        <v>39.307238888888882</v>
      </c>
      <c r="H28" s="37">
        <f t="shared" si="5"/>
        <v>37.177511111111116</v>
      </c>
      <c r="I28" s="37">
        <f t="shared" si="5"/>
        <v>44.173727777777785</v>
      </c>
      <c r="J28" s="36">
        <f t="shared" si="5"/>
        <v>34.170858333333328</v>
      </c>
      <c r="K28" s="37">
        <f t="shared" si="5"/>
        <v>66.158937500000008</v>
      </c>
      <c r="L28" s="37">
        <f t="shared" si="5"/>
        <v>59.307233333333343</v>
      </c>
      <c r="M28" s="38">
        <f t="shared" si="5"/>
        <v>40.989716666666666</v>
      </c>
      <c r="N28" s="36">
        <f t="shared" si="5"/>
        <v>47.760913888888894</v>
      </c>
      <c r="O28" s="37">
        <f t="shared" si="5"/>
        <v>66.705611111111111</v>
      </c>
      <c r="P28" s="37">
        <f t="shared" si="5"/>
        <v>77.783386111111113</v>
      </c>
      <c r="Q28" s="37">
        <f t="shared" si="5"/>
        <v>66.800518055555557</v>
      </c>
      <c r="R28" s="37">
        <f t="shared" si="5"/>
        <v>62.803774999999995</v>
      </c>
      <c r="S28" s="37">
        <f t="shared" si="5"/>
        <v>51.157909722222215</v>
      </c>
      <c r="T28" s="37">
        <f t="shared" si="5"/>
        <v>40.284401388888888</v>
      </c>
      <c r="U28" s="38">
        <f t="shared" si="5"/>
        <v>26.719348611111108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335.447</v>
      </c>
      <c r="C29" s="41">
        <f t="shared" si="6"/>
        <v>273.68599999999998</v>
      </c>
      <c r="D29" s="41">
        <f t="shared" si="6"/>
        <v>406.38150000000002</v>
      </c>
      <c r="E29" s="41">
        <f>((E27*E26)*7)/1000</f>
        <v>474.21499999999997</v>
      </c>
      <c r="F29" s="41">
        <f>((F27*F26)*7)/1000</f>
        <v>457.82100000000003</v>
      </c>
      <c r="G29" s="41">
        <f t="shared" ref="G29:J29" si="7">((G27*G26)*7)/1000</f>
        <v>276.94799999999998</v>
      </c>
      <c r="H29" s="41">
        <f t="shared" si="7"/>
        <v>262.61200000000002</v>
      </c>
      <c r="I29" s="41">
        <f t="shared" si="7"/>
        <v>311.99700000000001</v>
      </c>
      <c r="J29" s="40">
        <f t="shared" si="7"/>
        <v>247.065</v>
      </c>
      <c r="K29" s="41">
        <f>((K27*K26)*7)/1000</f>
        <v>467.87299999999999</v>
      </c>
      <c r="L29" s="41">
        <f>((L27*L26)*7)/1000</f>
        <v>412.95100000000002</v>
      </c>
      <c r="M29" s="85">
        <f>((M27*M26)*7)/1000</f>
        <v>286.08300000000003</v>
      </c>
      <c r="N29" s="40">
        <f t="shared" ref="N29:U29" si="8">((N27*N26)*7)/1000</f>
        <v>336.38850000000002</v>
      </c>
      <c r="O29" s="41">
        <f t="shared" si="8"/>
        <v>469.78750000000002</v>
      </c>
      <c r="P29" s="41">
        <f t="shared" si="8"/>
        <v>547.97749999999996</v>
      </c>
      <c r="Q29" s="42">
        <f t="shared" si="8"/>
        <v>470.64499999999998</v>
      </c>
      <c r="R29" s="42">
        <f t="shared" si="8"/>
        <v>442.44200000000001</v>
      </c>
      <c r="S29" s="42">
        <f t="shared" si="8"/>
        <v>360.44400000000002</v>
      </c>
      <c r="T29" s="42">
        <f t="shared" si="8"/>
        <v>284.70749999999998</v>
      </c>
      <c r="U29" s="43">
        <f t="shared" si="8"/>
        <v>188.8355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86.500000000000014</v>
      </c>
      <c r="C30" s="46">
        <f t="shared" si="9"/>
        <v>86.5</v>
      </c>
      <c r="D30" s="46">
        <f t="shared" si="9"/>
        <v>85.5</v>
      </c>
      <c r="E30" s="46">
        <f>+(E25/E27)/7*1000</f>
        <v>85</v>
      </c>
      <c r="F30" s="46">
        <f t="shared" ref="F30:K30" si="10">+(F25/F27)/7*1000</f>
        <v>84.5</v>
      </c>
      <c r="G30" s="46">
        <f t="shared" si="10"/>
        <v>83.999999999999986</v>
      </c>
      <c r="H30" s="46">
        <f t="shared" si="10"/>
        <v>83.000000000000028</v>
      </c>
      <c r="I30" s="46">
        <f t="shared" si="10"/>
        <v>83.000000000000028</v>
      </c>
      <c r="J30" s="45">
        <f t="shared" si="10"/>
        <v>90.5</v>
      </c>
      <c r="K30" s="46">
        <f t="shared" si="10"/>
        <v>88.999999999999986</v>
      </c>
      <c r="L30" s="46">
        <f>+(L25/L27)/7*1000</f>
        <v>86.500000000000014</v>
      </c>
      <c r="M30" s="47">
        <f t="shared" ref="M30:U30" si="11">+(M25/M27)/7*1000</f>
        <v>85.499999999999986</v>
      </c>
      <c r="N30" s="45">
        <f t="shared" si="11"/>
        <v>88.500000000000014</v>
      </c>
      <c r="O30" s="46">
        <f t="shared" si="11"/>
        <v>87.500000000000028</v>
      </c>
      <c r="P30" s="46">
        <f t="shared" si="11"/>
        <v>86.5</v>
      </c>
      <c r="Q30" s="46">
        <f t="shared" si="11"/>
        <v>85</v>
      </c>
      <c r="R30" s="46">
        <f t="shared" si="11"/>
        <v>84.499999999999986</v>
      </c>
      <c r="S30" s="46">
        <f t="shared" si="11"/>
        <v>83.999999999999972</v>
      </c>
      <c r="T30" s="46">
        <f t="shared" si="11"/>
        <v>82.5</v>
      </c>
      <c r="U30" s="47">
        <f t="shared" si="11"/>
        <v>81.500000000000014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6" t="s">
        <v>25</v>
      </c>
      <c r="N36" s="496"/>
      <c r="O36" s="496"/>
      <c r="P36" s="496"/>
      <c r="Q36" s="49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25.752999999999997</v>
      </c>
      <c r="C39" s="78">
        <v>41.976533333333336</v>
      </c>
      <c r="D39" s="78">
        <v>53.493533333333332</v>
      </c>
      <c r="E39" s="78">
        <v>71.979333333333329</v>
      </c>
      <c r="F39" s="78">
        <v>56.765066666666669</v>
      </c>
      <c r="G39" s="78">
        <v>76.697891666666663</v>
      </c>
      <c r="H39" s="78"/>
      <c r="I39" s="78"/>
      <c r="J39" s="99">
        <f t="shared" ref="J39:J46" si="12">SUM(B39:I39)</f>
        <v>326.6653583333333</v>
      </c>
      <c r="K39" s="2"/>
      <c r="L39" s="89" t="s">
        <v>12</v>
      </c>
      <c r="M39" s="78">
        <v>13.2</v>
      </c>
      <c r="N39" s="78">
        <v>12</v>
      </c>
      <c r="O39" s="78">
        <v>9.1</v>
      </c>
      <c r="P39" s="78"/>
      <c r="Q39" s="78"/>
      <c r="R39" s="99">
        <f t="shared" ref="R39:R46" si="13">SUM(M39:Q39)</f>
        <v>34.299999999999997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24.637666666666671</v>
      </c>
      <c r="C40" s="78">
        <v>40.085911111111109</v>
      </c>
      <c r="D40" s="78">
        <v>50.66491111111111</v>
      </c>
      <c r="E40" s="78">
        <v>67.603944444444451</v>
      </c>
      <c r="F40" s="78">
        <v>53.60915555555556</v>
      </c>
      <c r="G40" s="78">
        <v>72.65143472222222</v>
      </c>
      <c r="H40" s="78"/>
      <c r="I40" s="78"/>
      <c r="J40" s="99">
        <f t="shared" si="12"/>
        <v>309.25302361111113</v>
      </c>
      <c r="K40" s="2"/>
      <c r="L40" s="90" t="s">
        <v>13</v>
      </c>
      <c r="M40" s="78">
        <v>12.2</v>
      </c>
      <c r="N40" s="78">
        <v>11</v>
      </c>
      <c r="O40" s="78">
        <v>8.4</v>
      </c>
      <c r="P40" s="78"/>
      <c r="Q40" s="78"/>
      <c r="R40" s="99">
        <f t="shared" si="13"/>
        <v>31.6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24.637666666666668</v>
      </c>
      <c r="C41" s="22">
        <v>40.085911111111116</v>
      </c>
      <c r="D41" s="22">
        <v>50.66491111111111</v>
      </c>
      <c r="E41" s="22">
        <v>67.603944444444451</v>
      </c>
      <c r="F41" s="22">
        <v>53.60915555555556</v>
      </c>
      <c r="G41" s="22">
        <v>72.651434722222206</v>
      </c>
      <c r="H41" s="22"/>
      <c r="I41" s="22"/>
      <c r="J41" s="99">
        <f t="shared" si="12"/>
        <v>309.25302361111108</v>
      </c>
      <c r="K41" s="2"/>
      <c r="L41" s="89" t="s">
        <v>14</v>
      </c>
      <c r="M41" s="78">
        <v>12.3</v>
      </c>
      <c r="N41" s="78">
        <v>11</v>
      </c>
      <c r="O41" s="78">
        <v>8.4</v>
      </c>
      <c r="P41" s="78"/>
      <c r="Q41" s="78"/>
      <c r="R41" s="99">
        <f t="shared" si="13"/>
        <v>31.700000000000003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24.637666666666668</v>
      </c>
      <c r="C42" s="22">
        <v>40.085911111111116</v>
      </c>
      <c r="D42" s="22">
        <v>50.66491111111111</v>
      </c>
      <c r="E42" s="22">
        <v>67.603944444444451</v>
      </c>
      <c r="F42" s="22">
        <v>53.60915555555556</v>
      </c>
      <c r="G42" s="22">
        <v>72.651434722222206</v>
      </c>
      <c r="H42" s="22"/>
      <c r="I42" s="22"/>
      <c r="J42" s="99">
        <f t="shared" si="12"/>
        <v>309.25302361111108</v>
      </c>
      <c r="K42" s="2"/>
      <c r="L42" s="90" t="s">
        <v>15</v>
      </c>
      <c r="M42" s="78">
        <v>12.3</v>
      </c>
      <c r="N42" s="78">
        <v>11</v>
      </c>
      <c r="O42" s="78">
        <v>8.5</v>
      </c>
      <c r="P42" s="78"/>
      <c r="Q42" s="78"/>
      <c r="R42" s="99">
        <f t="shared" si="13"/>
        <v>31.8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24.637666666666668</v>
      </c>
      <c r="C43" s="22">
        <v>40.085911111111116</v>
      </c>
      <c r="D43" s="22">
        <v>50.66491111111111</v>
      </c>
      <c r="E43" s="22">
        <v>67.603944444444451</v>
      </c>
      <c r="F43" s="22">
        <v>53.60915555555556</v>
      </c>
      <c r="G43" s="22">
        <v>72.651434722222206</v>
      </c>
      <c r="H43" s="22"/>
      <c r="I43" s="22"/>
      <c r="J43" s="99">
        <f t="shared" si="12"/>
        <v>309.25302361111108</v>
      </c>
      <c r="K43" s="2"/>
      <c r="L43" s="89" t="s">
        <v>16</v>
      </c>
      <c r="M43" s="78">
        <v>12.3</v>
      </c>
      <c r="N43" s="78">
        <v>11</v>
      </c>
      <c r="O43" s="78">
        <v>8.5</v>
      </c>
      <c r="P43" s="78"/>
      <c r="Q43" s="78"/>
      <c r="R43" s="99">
        <f t="shared" si="13"/>
        <v>31.8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24.637666666666668</v>
      </c>
      <c r="C44" s="78">
        <v>40.085911111111116</v>
      </c>
      <c r="D44" s="78">
        <v>50.66491111111111</v>
      </c>
      <c r="E44" s="78">
        <v>67.603944444444451</v>
      </c>
      <c r="F44" s="78">
        <v>53.60915555555556</v>
      </c>
      <c r="G44" s="78">
        <v>72.651434722222206</v>
      </c>
      <c r="H44" s="78"/>
      <c r="I44" s="78"/>
      <c r="J44" s="99">
        <f t="shared" si="12"/>
        <v>309.25302361111108</v>
      </c>
      <c r="K44" s="2"/>
      <c r="L44" s="90" t="s">
        <v>17</v>
      </c>
      <c r="M44" s="78">
        <v>12.3</v>
      </c>
      <c r="N44" s="78">
        <v>11</v>
      </c>
      <c r="O44" s="78">
        <v>8.5</v>
      </c>
      <c r="P44" s="78"/>
      <c r="Q44" s="78"/>
      <c r="R44" s="99">
        <f t="shared" si="13"/>
        <v>31.8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24.637666666666668</v>
      </c>
      <c r="C45" s="78">
        <v>40.085911111111116</v>
      </c>
      <c r="D45" s="78">
        <v>50.66491111111111</v>
      </c>
      <c r="E45" s="78">
        <v>67.603944444444451</v>
      </c>
      <c r="F45" s="78">
        <v>53.60915555555556</v>
      </c>
      <c r="G45" s="78">
        <v>72.651434722222206</v>
      </c>
      <c r="H45" s="78"/>
      <c r="I45" s="78"/>
      <c r="J45" s="99">
        <f t="shared" si="12"/>
        <v>309.25302361111108</v>
      </c>
      <c r="K45" s="2"/>
      <c r="L45" s="89" t="s">
        <v>18</v>
      </c>
      <c r="M45" s="78">
        <v>12.3</v>
      </c>
      <c r="N45" s="78">
        <v>11.1</v>
      </c>
      <c r="O45" s="78">
        <v>8.5</v>
      </c>
      <c r="P45" s="78"/>
      <c r="Q45" s="78"/>
      <c r="R45" s="99">
        <f t="shared" si="13"/>
        <v>31.9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173.57899999999998</v>
      </c>
      <c r="C46" s="26">
        <f t="shared" si="14"/>
        <v>282.49200000000002</v>
      </c>
      <c r="D46" s="26">
        <f t="shared" si="14"/>
        <v>357.483</v>
      </c>
      <c r="E46" s="26">
        <f t="shared" si="14"/>
        <v>477.60299999999995</v>
      </c>
      <c r="F46" s="26">
        <f t="shared" si="14"/>
        <v>378.42</v>
      </c>
      <c r="G46" s="26">
        <f t="shared" si="14"/>
        <v>512.60649999999998</v>
      </c>
      <c r="H46" s="26">
        <f t="shared" si="14"/>
        <v>0</v>
      </c>
      <c r="I46" s="26">
        <f t="shared" si="14"/>
        <v>0</v>
      </c>
      <c r="J46" s="99">
        <f t="shared" si="12"/>
        <v>2182.1835000000001</v>
      </c>
      <c r="L46" s="76" t="s">
        <v>10</v>
      </c>
      <c r="M46" s="79">
        <f>SUM(M39:M45)</f>
        <v>86.899999999999991</v>
      </c>
      <c r="N46" s="26">
        <f>SUM(N39:N45)</f>
        <v>78.099999999999994</v>
      </c>
      <c r="O46" s="26">
        <f>SUM(O39:O45)</f>
        <v>59.9</v>
      </c>
      <c r="P46" s="26">
        <f>SUM(P39:P45)</f>
        <v>0</v>
      </c>
      <c r="Q46" s="26">
        <f>SUM(Q39:Q45)</f>
        <v>0</v>
      </c>
      <c r="R46" s="99">
        <f t="shared" si="13"/>
        <v>224.9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90.5</v>
      </c>
      <c r="C47" s="29">
        <v>88.5</v>
      </c>
      <c r="D47" s="29">
        <v>87</v>
      </c>
      <c r="E47" s="29">
        <v>85.5</v>
      </c>
      <c r="F47" s="29">
        <v>85</v>
      </c>
      <c r="G47" s="29">
        <v>83.5</v>
      </c>
      <c r="H47" s="29"/>
      <c r="I47" s="29"/>
      <c r="J47" s="100">
        <f>+((J46/J48)/7)*1000</f>
        <v>85.92626791620728</v>
      </c>
      <c r="L47" s="108" t="s">
        <v>19</v>
      </c>
      <c r="M47" s="80">
        <v>90</v>
      </c>
      <c r="N47" s="29">
        <v>90</v>
      </c>
      <c r="O47" s="29">
        <v>90</v>
      </c>
      <c r="P47" s="29"/>
      <c r="Q47" s="29"/>
      <c r="R47" s="100">
        <f>+((R46/R48)/7)*1000</f>
        <v>89.995998399359749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587</v>
      </c>
      <c r="E48" s="33">
        <v>798</v>
      </c>
      <c r="F48" s="33">
        <v>636</v>
      </c>
      <c r="G48" s="33">
        <v>877</v>
      </c>
      <c r="H48" s="33"/>
      <c r="I48" s="33"/>
      <c r="J48" s="101">
        <f>SUM(B48:I48)</f>
        <v>3628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24.637666666666668</v>
      </c>
      <c r="C49" s="37">
        <f t="shared" si="15"/>
        <v>40.085911111111116</v>
      </c>
      <c r="D49" s="37">
        <f t="shared" si="15"/>
        <v>50.66491111111111</v>
      </c>
      <c r="E49" s="37">
        <f t="shared" si="15"/>
        <v>67.603944444444451</v>
      </c>
      <c r="F49" s="37">
        <f t="shared" si="15"/>
        <v>53.60915555555556</v>
      </c>
      <c r="G49" s="37">
        <f t="shared" si="15"/>
        <v>72.651434722222206</v>
      </c>
      <c r="H49" s="37">
        <f t="shared" si="15"/>
        <v>0</v>
      </c>
      <c r="I49" s="37">
        <f t="shared" si="15"/>
        <v>0</v>
      </c>
      <c r="J49" s="102">
        <f>((J46*1000)/J48)/7</f>
        <v>85.92626791620728</v>
      </c>
      <c r="L49" s="93" t="s">
        <v>21</v>
      </c>
      <c r="M49" s="82">
        <f t="shared" ref="M49" si="16">((M48*M47)*7/1000-M39)/6</f>
        <v>12.29</v>
      </c>
      <c r="N49" s="37">
        <f t="shared" ref="N49" si="17">((N48*N47)*7/1000-N39)/6</f>
        <v>11.020000000000001</v>
      </c>
      <c r="O49" s="37">
        <f t="shared" ref="O49" si="18">((O48*O47)*7/1000-O39)/6</f>
        <v>8.4583333333333339</v>
      </c>
      <c r="P49" s="37">
        <f t="shared" ref="P49" si="19">((P48*P47)*7/1000-P39)/6</f>
        <v>0</v>
      </c>
      <c r="Q49" s="37">
        <f t="shared" ref="Q49" si="20">((Q48*Q47)*7/1000-Q39)/6</f>
        <v>0</v>
      </c>
      <c r="R49" s="111">
        <f>((R46*1000)/R48)/7</f>
        <v>89.995998399359749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21">((B48*B47)*7)/1000</f>
        <v>173.57900000000001</v>
      </c>
      <c r="C50" s="41">
        <f t="shared" si="21"/>
        <v>282.49200000000002</v>
      </c>
      <c r="D50" s="41">
        <f t="shared" si="21"/>
        <v>357.483</v>
      </c>
      <c r="E50" s="41">
        <f t="shared" si="21"/>
        <v>477.60300000000001</v>
      </c>
      <c r="F50" s="41">
        <f t="shared" si="21"/>
        <v>378.42</v>
      </c>
      <c r="G50" s="41">
        <f t="shared" si="21"/>
        <v>512.60649999999998</v>
      </c>
      <c r="H50" s="41">
        <f t="shared" si="21"/>
        <v>0</v>
      </c>
      <c r="I50" s="41">
        <f t="shared" si="21"/>
        <v>0</v>
      </c>
      <c r="J50" s="85"/>
      <c r="L50" s="94" t="s">
        <v>22</v>
      </c>
      <c r="M50" s="83">
        <f>((M48*M47)*7)/1000</f>
        <v>86.94</v>
      </c>
      <c r="N50" s="41">
        <f>((N48*N47)*7)/1000</f>
        <v>78.12</v>
      </c>
      <c r="O50" s="41">
        <f>((O48*O47)*7)/1000</f>
        <v>59.85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22">+(B46/B48)/7*1000</f>
        <v>90.5</v>
      </c>
      <c r="C51" s="46">
        <f t="shared" si="22"/>
        <v>88.500000000000014</v>
      </c>
      <c r="D51" s="46">
        <f t="shared" si="22"/>
        <v>87</v>
      </c>
      <c r="E51" s="46">
        <f t="shared" si="22"/>
        <v>85.499999999999986</v>
      </c>
      <c r="F51" s="46">
        <f t="shared" si="22"/>
        <v>84.999999999999986</v>
      </c>
      <c r="G51" s="46">
        <f t="shared" si="22"/>
        <v>83.5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>+(M46/M48)/7*1000</f>
        <v>89.95859213250516</v>
      </c>
      <c r="N51" s="46">
        <f>+(N46/N48)/7*1000</f>
        <v>89.976958525345609</v>
      </c>
      <c r="O51" s="46">
        <f>+(O46/O48)/7*1000</f>
        <v>90.075187969924826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29</v>
      </c>
      <c r="C58" s="78">
        <v>29.1</v>
      </c>
      <c r="D58" s="78">
        <v>31.5</v>
      </c>
      <c r="E58" s="78">
        <v>31.8</v>
      </c>
      <c r="F58" s="78"/>
      <c r="G58" s="99">
        <f t="shared" ref="G58:G65" si="23">SUM(B58:F58)</f>
        <v>121.39999999999999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27.1</v>
      </c>
      <c r="C59" s="78">
        <v>27.2</v>
      </c>
      <c r="D59" s="78">
        <v>29.3</v>
      </c>
      <c r="E59" s="78">
        <v>29.5</v>
      </c>
      <c r="F59" s="78"/>
      <c r="G59" s="99">
        <f t="shared" si="23"/>
        <v>113.1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27.1</v>
      </c>
      <c r="C60" s="78">
        <v>27.3</v>
      </c>
      <c r="D60" s="78">
        <v>29.3</v>
      </c>
      <c r="E60" s="78">
        <v>29.5</v>
      </c>
      <c r="F60" s="78"/>
      <c r="G60" s="99">
        <f t="shared" si="23"/>
        <v>113.2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27.1</v>
      </c>
      <c r="C61" s="78">
        <v>27.3</v>
      </c>
      <c r="D61" s="78">
        <v>29.3</v>
      </c>
      <c r="E61" s="78">
        <v>29.5</v>
      </c>
      <c r="F61" s="78"/>
      <c r="G61" s="99">
        <f t="shared" si="23"/>
        <v>113.2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27.1</v>
      </c>
      <c r="C62" s="78">
        <v>27.3</v>
      </c>
      <c r="D62" s="78">
        <v>29.3</v>
      </c>
      <c r="E62" s="78">
        <v>29.5</v>
      </c>
      <c r="F62" s="78"/>
      <c r="G62" s="99">
        <f t="shared" si="23"/>
        <v>113.2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27.2</v>
      </c>
      <c r="C63" s="78">
        <v>27.3</v>
      </c>
      <c r="D63" s="78">
        <v>29.3</v>
      </c>
      <c r="E63" s="78">
        <v>29.5</v>
      </c>
      <c r="F63" s="78"/>
      <c r="G63" s="99">
        <f t="shared" si="23"/>
        <v>113.3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27.2</v>
      </c>
      <c r="C64" s="78">
        <v>27.3</v>
      </c>
      <c r="D64" s="78">
        <v>29.4</v>
      </c>
      <c r="E64" s="78">
        <v>29.5</v>
      </c>
      <c r="F64" s="78"/>
      <c r="G64" s="99">
        <f t="shared" si="23"/>
        <v>113.4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191.79999999999998</v>
      </c>
      <c r="C65" s="26">
        <f>SUM(C58:C64)</f>
        <v>192.8</v>
      </c>
      <c r="D65" s="26">
        <f>SUM(D58:D64)</f>
        <v>207.4</v>
      </c>
      <c r="E65" s="26">
        <f>SUM(E58:E64)</f>
        <v>208.8</v>
      </c>
      <c r="F65" s="26">
        <f>SUM(F58:F64)</f>
        <v>0</v>
      </c>
      <c r="G65" s="99">
        <f t="shared" si="23"/>
        <v>800.8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94.5</v>
      </c>
      <c r="C66" s="29">
        <v>94</v>
      </c>
      <c r="D66" s="29">
        <v>93.5</v>
      </c>
      <c r="E66" s="29">
        <v>93.5</v>
      </c>
      <c r="F66" s="29"/>
      <c r="G66" s="100">
        <f>+((G65/G67)/7)*1000</f>
        <v>93.847415914684163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" si="24">((B67*B66)*7/1000-B58)/6</f>
        <v>27.139166666666668</v>
      </c>
      <c r="C68" s="37">
        <f t="shared" ref="C68" si="25">((C67*C66)*7/1000-C58)/6</f>
        <v>27.282333333333337</v>
      </c>
      <c r="D68" s="37">
        <f t="shared" ref="D68" si="26">((D67*D66)*7/1000-D58)/6</f>
        <v>29.329416666666663</v>
      </c>
      <c r="E68" s="37">
        <f t="shared" ref="E68" si="27">((E67*E66)*7/1000-E58)/6</f>
        <v>29.497583333333335</v>
      </c>
      <c r="F68" s="37">
        <f t="shared" ref="F68" si="28">((F67*F66)*7/1000-F58)/6</f>
        <v>0</v>
      </c>
      <c r="G68" s="114">
        <f>((G65*1000)/G67)/7</f>
        <v>93.847415914684163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191.83500000000001</v>
      </c>
      <c r="C69" s="41">
        <f>((C67*C66)*7)/1000</f>
        <v>192.79400000000001</v>
      </c>
      <c r="D69" s="41">
        <f>((D67*D66)*7)/1000</f>
        <v>207.47649999999999</v>
      </c>
      <c r="E69" s="41">
        <f>((E67*E66)*7)/1000</f>
        <v>208.78550000000001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94.482758620689651</v>
      </c>
      <c r="C70" s="46">
        <f>+(C65/C67)/7*1000</f>
        <v>94.002925402242823</v>
      </c>
      <c r="D70" s="46">
        <f>+(D65/D67)/7*1000</f>
        <v>93.465525011266337</v>
      </c>
      <c r="E70" s="46">
        <f>+(E65/E67)/7*1000</f>
        <v>93.506493506493513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9D639-83D4-4CF4-8B53-7AFCB8E98757}">
  <dimension ref="A1:AD239"/>
  <sheetViews>
    <sheetView topLeftCell="A40" zoomScale="30" zoomScaleNormal="30" workbookViewId="0">
      <selection activeCell="B67" sqref="B67:E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284"/>
      <c r="E3" s="284"/>
      <c r="F3" s="284"/>
      <c r="G3" s="284"/>
      <c r="H3" s="284"/>
      <c r="I3" s="284"/>
      <c r="J3" s="284"/>
      <c r="K3" s="284"/>
      <c r="L3" s="284"/>
      <c r="M3" s="284"/>
      <c r="N3" s="284"/>
      <c r="O3" s="284"/>
      <c r="P3" s="284"/>
      <c r="Q3" s="284"/>
      <c r="R3" s="284"/>
      <c r="S3" s="284"/>
      <c r="T3" s="284"/>
      <c r="U3" s="284"/>
      <c r="V3" s="284"/>
      <c r="W3" s="284"/>
      <c r="X3" s="284"/>
      <c r="Y3" s="2"/>
      <c r="Z3" s="2"/>
      <c r="AA3" s="2"/>
      <c r="AB3" s="2"/>
      <c r="AC3" s="2"/>
      <c r="AD3" s="2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4" t="s">
        <v>1</v>
      </c>
      <c r="B9" s="284"/>
      <c r="C9" s="284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4"/>
      <c r="B10" s="284"/>
      <c r="C10" s="2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4" t="s">
        <v>4</v>
      </c>
      <c r="B11" s="284"/>
      <c r="C11" s="284"/>
      <c r="D11" s="1"/>
      <c r="E11" s="285">
        <v>3</v>
      </c>
      <c r="F11" s="1"/>
      <c r="G11" s="1"/>
      <c r="H11" s="1"/>
      <c r="I11" s="1"/>
      <c r="J11" s="1"/>
      <c r="K11" s="489" t="s">
        <v>70</v>
      </c>
      <c r="L11" s="489"/>
      <c r="M11" s="286"/>
      <c r="N11" s="28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4"/>
      <c r="B12" s="284"/>
      <c r="C12" s="284"/>
      <c r="D12" s="1"/>
      <c r="E12" s="5"/>
      <c r="F12" s="1"/>
      <c r="G12" s="1"/>
      <c r="H12" s="1"/>
      <c r="I12" s="1"/>
      <c r="J12" s="1"/>
      <c r="K12" s="286"/>
      <c r="L12" s="286"/>
      <c r="M12" s="286"/>
      <c r="N12" s="28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4"/>
      <c r="B13" s="284"/>
      <c r="C13" s="284"/>
      <c r="D13" s="284"/>
      <c r="E13" s="284"/>
      <c r="F13" s="284"/>
      <c r="G13" s="284"/>
      <c r="H13" s="284"/>
      <c r="I13" s="284"/>
      <c r="J13" s="284"/>
      <c r="K13" s="284"/>
      <c r="L13" s="286"/>
      <c r="M13" s="286"/>
      <c r="N13" s="286"/>
      <c r="O13" s="286"/>
      <c r="P13" s="286"/>
      <c r="Q13" s="286"/>
      <c r="R13" s="286"/>
      <c r="S13" s="286"/>
      <c r="T13" s="286"/>
      <c r="U13" s="286"/>
      <c r="V13" s="286"/>
      <c r="W13" s="1"/>
      <c r="X13" s="1"/>
      <c r="Y13" s="1"/>
    </row>
    <row r="14" spans="1:30" s="3" customFormat="1" ht="27" thickBot="1" x14ac:dyDescent="0.3">
      <c r="A14" s="28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4"/>
      <c r="J15" s="505" t="s">
        <v>51</v>
      </c>
      <c r="K15" s="506"/>
      <c r="L15" s="506"/>
      <c r="M15" s="507"/>
      <c r="N15" s="510" t="s">
        <v>50</v>
      </c>
      <c r="O15" s="508"/>
      <c r="P15" s="508"/>
      <c r="Q15" s="508"/>
      <c r="R15" s="508"/>
      <c r="S15" s="508"/>
      <c r="T15" s="508"/>
      <c r="U15" s="50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47.5289</v>
      </c>
      <c r="C18" s="78">
        <v>38.862755555555552</v>
      </c>
      <c r="D18" s="22">
        <v>57.69563333333334</v>
      </c>
      <c r="E18" s="22">
        <v>67.315972222222214</v>
      </c>
      <c r="F18" s="22">
        <v>64.978977777777772</v>
      </c>
      <c r="G18" s="22">
        <v>39.307238888888882</v>
      </c>
      <c r="H18" s="22">
        <v>37.177511111111116</v>
      </c>
      <c r="I18" s="22">
        <v>44.173727777777785</v>
      </c>
      <c r="J18" s="21">
        <v>34.170858333333328</v>
      </c>
      <c r="K18" s="22">
        <v>66.158937500000008</v>
      </c>
      <c r="L18" s="22">
        <v>59.307233333333343</v>
      </c>
      <c r="M18" s="23">
        <v>40.989716666666666</v>
      </c>
      <c r="N18" s="21">
        <v>47.760913888888894</v>
      </c>
      <c r="O18" s="78">
        <v>66.705611111111111</v>
      </c>
      <c r="P18" s="22">
        <v>77.783386111111113</v>
      </c>
      <c r="Q18" s="22">
        <v>66.800518055555557</v>
      </c>
      <c r="R18" s="22">
        <v>62.803774999999995</v>
      </c>
      <c r="S18" s="22">
        <v>51.157909722222215</v>
      </c>
      <c r="T18" s="22">
        <v>40.284401388888888</v>
      </c>
      <c r="U18" s="23">
        <v>26.719348611111108</v>
      </c>
      <c r="V18" s="24">
        <f t="shared" ref="V18:V25" si="0">SUM(B18:U18)</f>
        <v>1037.6833263888891</v>
      </c>
      <c r="X18" s="2"/>
      <c r="Y18" s="18"/>
    </row>
    <row r="19" spans="1:30" ht="39.950000000000003" customHeight="1" x14ac:dyDescent="0.25">
      <c r="A19" s="157" t="s">
        <v>13</v>
      </c>
      <c r="B19" s="21">
        <v>47.5289</v>
      </c>
      <c r="C19" s="78">
        <v>38.862755555555552</v>
      </c>
      <c r="D19" s="22">
        <v>57.69563333333334</v>
      </c>
      <c r="E19" s="22">
        <v>67.315972222222214</v>
      </c>
      <c r="F19" s="22">
        <v>64.978977777777772</v>
      </c>
      <c r="G19" s="22">
        <v>39.307238888888882</v>
      </c>
      <c r="H19" s="22">
        <v>37.177511111111116</v>
      </c>
      <c r="I19" s="22">
        <v>44.173727777777785</v>
      </c>
      <c r="J19" s="21">
        <v>34.170858333333328</v>
      </c>
      <c r="K19" s="22">
        <v>66.158937500000008</v>
      </c>
      <c r="L19" s="22">
        <v>59.307233333333343</v>
      </c>
      <c r="M19" s="23">
        <v>40.989716666666666</v>
      </c>
      <c r="N19" s="21">
        <v>47.760913888888894</v>
      </c>
      <c r="O19" s="78">
        <v>66.705611111111111</v>
      </c>
      <c r="P19" s="22">
        <v>77.783386111111113</v>
      </c>
      <c r="Q19" s="22">
        <v>66.800518055555557</v>
      </c>
      <c r="R19" s="22">
        <v>62.803774999999995</v>
      </c>
      <c r="S19" s="22">
        <v>51.157909722222215</v>
      </c>
      <c r="T19" s="22">
        <v>40.284401388888888</v>
      </c>
      <c r="U19" s="23">
        <v>26.719348611111108</v>
      </c>
      <c r="V19" s="24">
        <f t="shared" si="0"/>
        <v>1037.6833263888891</v>
      </c>
      <c r="X19" s="2"/>
      <c r="Y19" s="18"/>
    </row>
    <row r="20" spans="1:30" ht="39.75" customHeight="1" x14ac:dyDescent="0.25">
      <c r="A20" s="156" t="s">
        <v>14</v>
      </c>
      <c r="B20" s="21">
        <v>53.507039999999996</v>
      </c>
      <c r="C20" s="78">
        <v>43.490797777777779</v>
      </c>
      <c r="D20" s="22">
        <v>65.197346666666675</v>
      </c>
      <c r="E20" s="22">
        <v>75.727211111111117</v>
      </c>
      <c r="F20" s="22">
        <v>73.699608888888889</v>
      </c>
      <c r="G20" s="22">
        <v>44.282504444444442</v>
      </c>
      <c r="H20" s="22">
        <v>42.397395555555548</v>
      </c>
      <c r="I20" s="22">
        <v>49.614508888888885</v>
      </c>
      <c r="J20" s="21">
        <v>39.566656666666667</v>
      </c>
      <c r="K20" s="22">
        <v>74.470825000000019</v>
      </c>
      <c r="L20" s="22">
        <v>65.550906666666677</v>
      </c>
      <c r="M20" s="23">
        <v>45.839713333333336</v>
      </c>
      <c r="N20" s="21">
        <v>53.494734444444433</v>
      </c>
      <c r="O20" s="78">
        <v>74.791855555555543</v>
      </c>
      <c r="P20" s="22">
        <v>87.351145555555561</v>
      </c>
      <c r="Q20" s="22">
        <v>75.160592777777765</v>
      </c>
      <c r="R20" s="22">
        <v>70.69729000000001</v>
      </c>
      <c r="S20" s="22">
        <v>57.934036111111119</v>
      </c>
      <c r="T20" s="22">
        <v>46.004239444444437</v>
      </c>
      <c r="U20" s="23">
        <v>30.430260555555556</v>
      </c>
      <c r="V20" s="24">
        <f t="shared" si="0"/>
        <v>1169.2086694444445</v>
      </c>
      <c r="X20" s="2"/>
      <c r="Y20" s="18"/>
    </row>
    <row r="21" spans="1:30" ht="39.950000000000003" customHeight="1" x14ac:dyDescent="0.25">
      <c r="A21" s="157" t="s">
        <v>15</v>
      </c>
      <c r="B21" s="21">
        <v>53.507039999999996</v>
      </c>
      <c r="C21" s="78">
        <v>43.490797777777779</v>
      </c>
      <c r="D21" s="22">
        <v>65.197346666666675</v>
      </c>
      <c r="E21" s="22">
        <v>75.727211111111117</v>
      </c>
      <c r="F21" s="22">
        <v>73.699608888888889</v>
      </c>
      <c r="G21" s="22">
        <v>44.282504444444442</v>
      </c>
      <c r="H21" s="22">
        <v>42.397395555555548</v>
      </c>
      <c r="I21" s="22">
        <v>49.614508888888885</v>
      </c>
      <c r="J21" s="21">
        <v>39.566656666666667</v>
      </c>
      <c r="K21" s="22">
        <v>74.470825000000019</v>
      </c>
      <c r="L21" s="22">
        <v>65.550906666666677</v>
      </c>
      <c r="M21" s="23">
        <v>45.839713333333336</v>
      </c>
      <c r="N21" s="21">
        <v>53.494734444444433</v>
      </c>
      <c r="O21" s="78">
        <v>74.791855555555543</v>
      </c>
      <c r="P21" s="22">
        <v>87.351145555555561</v>
      </c>
      <c r="Q21" s="22">
        <v>75.160592777777765</v>
      </c>
      <c r="R21" s="22">
        <v>70.69729000000001</v>
      </c>
      <c r="S21" s="22">
        <v>57.934036111111119</v>
      </c>
      <c r="T21" s="22">
        <v>46.004239444444437</v>
      </c>
      <c r="U21" s="23">
        <v>30.430260555555556</v>
      </c>
      <c r="V21" s="24">
        <f t="shared" si="0"/>
        <v>1169.2086694444445</v>
      </c>
      <c r="X21" s="2"/>
      <c r="Y21" s="18"/>
    </row>
    <row r="22" spans="1:30" ht="39.950000000000003" customHeight="1" x14ac:dyDescent="0.25">
      <c r="A22" s="156" t="s">
        <v>16</v>
      </c>
      <c r="B22" s="21">
        <v>53.507039999999996</v>
      </c>
      <c r="C22" s="78">
        <v>43.490797777777779</v>
      </c>
      <c r="D22" s="22">
        <v>65.197346666666675</v>
      </c>
      <c r="E22" s="22">
        <v>75.727211111111117</v>
      </c>
      <c r="F22" s="22">
        <v>73.699608888888889</v>
      </c>
      <c r="G22" s="22">
        <v>44.282504444444442</v>
      </c>
      <c r="H22" s="22">
        <v>42.397395555555548</v>
      </c>
      <c r="I22" s="22">
        <v>49.614508888888885</v>
      </c>
      <c r="J22" s="21">
        <v>39.566656666666667</v>
      </c>
      <c r="K22" s="22">
        <v>74.470825000000019</v>
      </c>
      <c r="L22" s="22">
        <v>65.550906666666677</v>
      </c>
      <c r="M22" s="23">
        <v>45.839713333333336</v>
      </c>
      <c r="N22" s="21">
        <v>53.494734444444433</v>
      </c>
      <c r="O22" s="78">
        <v>74.791855555555543</v>
      </c>
      <c r="P22" s="22">
        <v>87.351145555555561</v>
      </c>
      <c r="Q22" s="22">
        <v>75.160592777777765</v>
      </c>
      <c r="R22" s="22">
        <v>70.69729000000001</v>
      </c>
      <c r="S22" s="22">
        <v>57.934036111111119</v>
      </c>
      <c r="T22" s="22">
        <v>46.004239444444437</v>
      </c>
      <c r="U22" s="23">
        <v>30.430260555555556</v>
      </c>
      <c r="V22" s="24">
        <f t="shared" si="0"/>
        <v>1169.2086694444445</v>
      </c>
      <c r="X22" s="2"/>
      <c r="Y22" s="18"/>
    </row>
    <row r="23" spans="1:30" ht="39.950000000000003" customHeight="1" x14ac:dyDescent="0.25">
      <c r="A23" s="157" t="s">
        <v>17</v>
      </c>
      <c r="B23" s="21">
        <v>53.507039999999996</v>
      </c>
      <c r="C23" s="78">
        <v>43.490797777777779</v>
      </c>
      <c r="D23" s="22">
        <v>65.197346666666675</v>
      </c>
      <c r="E23" s="22">
        <v>75.727211111111117</v>
      </c>
      <c r="F23" s="22">
        <v>73.699608888888889</v>
      </c>
      <c r="G23" s="22">
        <v>44.282504444444442</v>
      </c>
      <c r="H23" s="22">
        <v>42.397395555555548</v>
      </c>
      <c r="I23" s="22">
        <v>49.614508888888885</v>
      </c>
      <c r="J23" s="21">
        <v>39.566656666666667</v>
      </c>
      <c r="K23" s="22">
        <v>74.470825000000019</v>
      </c>
      <c r="L23" s="22">
        <v>65.550906666666677</v>
      </c>
      <c r="M23" s="23">
        <v>45.839713333333336</v>
      </c>
      <c r="N23" s="21">
        <v>53.494734444444433</v>
      </c>
      <c r="O23" s="78">
        <v>74.791855555555543</v>
      </c>
      <c r="P23" s="22">
        <v>87.351145555555561</v>
      </c>
      <c r="Q23" s="22">
        <v>75.160592777777765</v>
      </c>
      <c r="R23" s="22">
        <v>70.69729000000001</v>
      </c>
      <c r="S23" s="22">
        <v>57.934036111111119</v>
      </c>
      <c r="T23" s="22">
        <v>46.004239444444437</v>
      </c>
      <c r="U23" s="23">
        <v>30.430260555555556</v>
      </c>
      <c r="V23" s="24">
        <f t="shared" si="0"/>
        <v>1169.2086694444445</v>
      </c>
      <c r="X23" s="2"/>
      <c r="Y23" s="18"/>
    </row>
    <row r="24" spans="1:30" ht="39.950000000000003" customHeight="1" x14ac:dyDescent="0.25">
      <c r="A24" s="156" t="s">
        <v>18</v>
      </c>
      <c r="B24" s="21">
        <v>53.507039999999996</v>
      </c>
      <c r="C24" s="78">
        <v>43.490797777777779</v>
      </c>
      <c r="D24" s="22">
        <v>65.197346666666675</v>
      </c>
      <c r="E24" s="22">
        <v>75.727211111111117</v>
      </c>
      <c r="F24" s="22">
        <v>73.699608888888889</v>
      </c>
      <c r="G24" s="22">
        <v>44.282504444444442</v>
      </c>
      <c r="H24" s="22">
        <v>42.397395555555548</v>
      </c>
      <c r="I24" s="22">
        <v>49.614508888888885</v>
      </c>
      <c r="J24" s="21">
        <v>39.566656666666667</v>
      </c>
      <c r="K24" s="22">
        <v>74.470825000000019</v>
      </c>
      <c r="L24" s="22">
        <v>65.550906666666677</v>
      </c>
      <c r="M24" s="23">
        <v>45.839713333333336</v>
      </c>
      <c r="N24" s="21">
        <v>53.494734444444433</v>
      </c>
      <c r="O24" s="78">
        <v>74.791855555555543</v>
      </c>
      <c r="P24" s="22">
        <v>87.351145555555561</v>
      </c>
      <c r="Q24" s="22">
        <v>75.160592777777765</v>
      </c>
      <c r="R24" s="22">
        <v>70.69729000000001</v>
      </c>
      <c r="S24" s="22">
        <v>57.934036111111119</v>
      </c>
      <c r="T24" s="22">
        <v>46.004239444444437</v>
      </c>
      <c r="U24" s="23">
        <v>30.430260555555556</v>
      </c>
      <c r="V24" s="24">
        <f t="shared" si="0"/>
        <v>1169.2086694444445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362.59300000000002</v>
      </c>
      <c r="C25" s="26">
        <f t="shared" si="1"/>
        <v>295.17949999999996</v>
      </c>
      <c r="D25" s="26">
        <f t="shared" si="1"/>
        <v>441.37800000000004</v>
      </c>
      <c r="E25" s="26">
        <f>SUM(E18:E24)</f>
        <v>513.26800000000003</v>
      </c>
      <c r="F25" s="26">
        <f t="shared" ref="F25:K25" si="2">SUM(F18:F24)</f>
        <v>498.4559999999999</v>
      </c>
      <c r="G25" s="26">
        <f t="shared" si="2"/>
        <v>300.02699999999999</v>
      </c>
      <c r="H25" s="26">
        <f t="shared" si="2"/>
        <v>286.34199999999993</v>
      </c>
      <c r="I25" s="26">
        <f t="shared" si="2"/>
        <v>336.42</v>
      </c>
      <c r="J25" s="25">
        <f t="shared" si="2"/>
        <v>266.17499999999995</v>
      </c>
      <c r="K25" s="26">
        <f t="shared" si="2"/>
        <v>504.67200000000003</v>
      </c>
      <c r="L25" s="26">
        <f>SUM(L18:L24)</f>
        <v>446.36900000000003</v>
      </c>
      <c r="M25" s="27">
        <f t="shared" ref="M25:P25" si="3">SUM(M18:M24)</f>
        <v>311.17800000000005</v>
      </c>
      <c r="N25" s="25">
        <f t="shared" si="3"/>
        <v>362.99549999999988</v>
      </c>
      <c r="O25" s="26">
        <f t="shared" si="3"/>
        <v>507.37049999999999</v>
      </c>
      <c r="P25" s="26">
        <f t="shared" si="3"/>
        <v>592.32249999999999</v>
      </c>
      <c r="Q25" s="26">
        <f>SUM(Q18:Q24)</f>
        <v>509.40399999999994</v>
      </c>
      <c r="R25" s="26">
        <f t="shared" ref="R25:T25" si="4">SUM(R18:R24)</f>
        <v>479.09400000000005</v>
      </c>
      <c r="S25" s="26">
        <f t="shared" si="4"/>
        <v>391.98600000000005</v>
      </c>
      <c r="T25" s="26">
        <f t="shared" si="4"/>
        <v>310.58999999999992</v>
      </c>
      <c r="U25" s="27">
        <f>SUM(U18:U24)</f>
        <v>205.58999999999997</v>
      </c>
      <c r="V25" s="24">
        <f t="shared" si="0"/>
        <v>7921.41</v>
      </c>
    </row>
    <row r="26" spans="1:30" s="2" customFormat="1" ht="36.75" customHeight="1" x14ac:dyDescent="0.25">
      <c r="A26" s="158" t="s">
        <v>19</v>
      </c>
      <c r="B26" s="28">
        <v>93.5</v>
      </c>
      <c r="C26" s="80">
        <v>93.5</v>
      </c>
      <c r="D26" s="29">
        <v>93</v>
      </c>
      <c r="E26" s="29">
        <v>92</v>
      </c>
      <c r="F26" s="29">
        <v>92</v>
      </c>
      <c r="G26" s="29">
        <v>91</v>
      </c>
      <c r="H26" s="29">
        <v>90.5</v>
      </c>
      <c r="I26" s="29">
        <v>90</v>
      </c>
      <c r="J26" s="28">
        <v>97.5</v>
      </c>
      <c r="K26" s="29">
        <v>96</v>
      </c>
      <c r="L26" s="29">
        <v>93.5</v>
      </c>
      <c r="M26" s="30">
        <v>93</v>
      </c>
      <c r="N26" s="28">
        <v>95.5</v>
      </c>
      <c r="O26" s="29">
        <v>94.5</v>
      </c>
      <c r="P26" s="29">
        <v>93.5</v>
      </c>
      <c r="Q26" s="29">
        <v>92</v>
      </c>
      <c r="R26" s="29">
        <v>91.5</v>
      </c>
      <c r="S26" s="29">
        <v>91.5</v>
      </c>
      <c r="T26" s="29">
        <v>90</v>
      </c>
      <c r="U26" s="30">
        <v>89</v>
      </c>
      <c r="V26" s="31">
        <f>+((V25/V27)/7)*1000</f>
        <v>92.748955003688209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451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751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12201</v>
      </c>
      <c r="W27" s="2">
        <f>((V25*1000)/V27)/7</f>
        <v>92.748955003688224</v>
      </c>
    </row>
    <row r="28" spans="1:30" s="2" customFormat="1" ht="33" customHeight="1" x14ac:dyDescent="0.25">
      <c r="A28" s="160" t="s">
        <v>21</v>
      </c>
      <c r="B28" s="36">
        <f>((B27*B26)*7/1000-B18-B19)/5</f>
        <v>53.507039999999996</v>
      </c>
      <c r="C28" s="37">
        <f t="shared" ref="C28:U28" si="5">((C27*C26)*7/1000-C18-C19)/5</f>
        <v>43.490797777777779</v>
      </c>
      <c r="D28" s="37">
        <f t="shared" si="5"/>
        <v>65.197346666666675</v>
      </c>
      <c r="E28" s="37">
        <f t="shared" si="5"/>
        <v>75.727211111111117</v>
      </c>
      <c r="F28" s="37">
        <f t="shared" si="5"/>
        <v>73.699608888888889</v>
      </c>
      <c r="G28" s="37">
        <f t="shared" si="5"/>
        <v>44.282504444444442</v>
      </c>
      <c r="H28" s="37">
        <f t="shared" si="5"/>
        <v>42.397395555555548</v>
      </c>
      <c r="I28" s="37">
        <f t="shared" si="5"/>
        <v>49.614508888888885</v>
      </c>
      <c r="J28" s="36">
        <f t="shared" si="5"/>
        <v>39.566656666666667</v>
      </c>
      <c r="K28" s="37">
        <f t="shared" si="5"/>
        <v>74.470825000000019</v>
      </c>
      <c r="L28" s="37">
        <f t="shared" si="5"/>
        <v>65.550906666666677</v>
      </c>
      <c r="M28" s="38">
        <f t="shared" si="5"/>
        <v>45.839713333333336</v>
      </c>
      <c r="N28" s="36">
        <f t="shared" si="5"/>
        <v>53.494734444444433</v>
      </c>
      <c r="O28" s="37">
        <f t="shared" si="5"/>
        <v>74.791855555555543</v>
      </c>
      <c r="P28" s="37">
        <f t="shared" si="5"/>
        <v>87.351145555555561</v>
      </c>
      <c r="Q28" s="37">
        <f t="shared" si="5"/>
        <v>75.160592777777765</v>
      </c>
      <c r="R28" s="37">
        <f t="shared" si="5"/>
        <v>70.69729000000001</v>
      </c>
      <c r="S28" s="37">
        <f t="shared" si="5"/>
        <v>57.934036111111119</v>
      </c>
      <c r="T28" s="37">
        <f t="shared" si="5"/>
        <v>46.004239444444437</v>
      </c>
      <c r="U28" s="38">
        <f t="shared" si="5"/>
        <v>30.430260555555556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362.59300000000002</v>
      </c>
      <c r="C29" s="41">
        <f t="shared" si="6"/>
        <v>295.17950000000002</v>
      </c>
      <c r="D29" s="41">
        <f t="shared" si="6"/>
        <v>441.37799999999999</v>
      </c>
      <c r="E29" s="41">
        <f>((E27*E26)*7)/1000</f>
        <v>513.26800000000003</v>
      </c>
      <c r="F29" s="41">
        <f>((F27*F26)*7)/1000</f>
        <v>498.45600000000002</v>
      </c>
      <c r="G29" s="41">
        <f t="shared" ref="G29:J29" si="7">((G27*G26)*7)/1000</f>
        <v>300.02699999999999</v>
      </c>
      <c r="H29" s="41">
        <f t="shared" si="7"/>
        <v>286.34199999999998</v>
      </c>
      <c r="I29" s="41">
        <f t="shared" si="7"/>
        <v>336.42</v>
      </c>
      <c r="J29" s="40">
        <f t="shared" si="7"/>
        <v>266.17500000000001</v>
      </c>
      <c r="K29" s="41">
        <f>((K27*K26)*7)/1000</f>
        <v>504.67200000000003</v>
      </c>
      <c r="L29" s="41">
        <f>((L27*L26)*7)/1000</f>
        <v>446.36900000000003</v>
      </c>
      <c r="M29" s="85">
        <f>((M27*M26)*7)/1000</f>
        <v>311.178</v>
      </c>
      <c r="N29" s="40">
        <f t="shared" ref="N29:U29" si="8">((N27*N26)*7)/1000</f>
        <v>362.99549999999999</v>
      </c>
      <c r="O29" s="41">
        <f t="shared" si="8"/>
        <v>507.37049999999999</v>
      </c>
      <c r="P29" s="41">
        <f t="shared" si="8"/>
        <v>592.32249999999999</v>
      </c>
      <c r="Q29" s="42">
        <f t="shared" si="8"/>
        <v>509.404</v>
      </c>
      <c r="R29" s="42">
        <f t="shared" si="8"/>
        <v>479.09399999999999</v>
      </c>
      <c r="S29" s="42">
        <f t="shared" si="8"/>
        <v>391.98599999999999</v>
      </c>
      <c r="T29" s="42">
        <f t="shared" si="8"/>
        <v>310.58999999999997</v>
      </c>
      <c r="U29" s="43">
        <f t="shared" si="8"/>
        <v>205.59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93.500000000000014</v>
      </c>
      <c r="C30" s="46">
        <f t="shared" si="9"/>
        <v>93.5</v>
      </c>
      <c r="D30" s="46">
        <f t="shared" si="9"/>
        <v>93</v>
      </c>
      <c r="E30" s="46">
        <f>+(E25/E27)/7*1000</f>
        <v>92</v>
      </c>
      <c r="F30" s="46">
        <f t="shared" ref="F30:K30" si="10">+(F25/F27)/7*1000</f>
        <v>91.999999999999986</v>
      </c>
      <c r="G30" s="46">
        <f t="shared" si="10"/>
        <v>91</v>
      </c>
      <c r="H30" s="46">
        <f t="shared" si="10"/>
        <v>90.499999999999986</v>
      </c>
      <c r="I30" s="46">
        <f t="shared" si="10"/>
        <v>90</v>
      </c>
      <c r="J30" s="45">
        <f t="shared" si="10"/>
        <v>97.499999999999986</v>
      </c>
      <c r="K30" s="46">
        <f t="shared" si="10"/>
        <v>96</v>
      </c>
      <c r="L30" s="46">
        <f>+(L25/L27)/7*1000</f>
        <v>93.500000000000014</v>
      </c>
      <c r="M30" s="47">
        <f t="shared" ref="M30:U30" si="11">+(M25/M27)/7*1000</f>
        <v>93.000000000000014</v>
      </c>
      <c r="N30" s="45">
        <f t="shared" si="11"/>
        <v>95.499999999999957</v>
      </c>
      <c r="O30" s="46">
        <f t="shared" si="11"/>
        <v>94.5</v>
      </c>
      <c r="P30" s="46">
        <f t="shared" si="11"/>
        <v>93.5</v>
      </c>
      <c r="Q30" s="46">
        <f t="shared" si="11"/>
        <v>91.999999999999986</v>
      </c>
      <c r="R30" s="46">
        <f t="shared" si="11"/>
        <v>91.500000000000014</v>
      </c>
      <c r="S30" s="46">
        <f t="shared" si="11"/>
        <v>91.500000000000014</v>
      </c>
      <c r="T30" s="46">
        <f t="shared" si="11"/>
        <v>89.999999999999972</v>
      </c>
      <c r="U30" s="47">
        <f t="shared" si="11"/>
        <v>88.999999999999986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6" t="s">
        <v>25</v>
      </c>
      <c r="N36" s="496"/>
      <c r="O36" s="496"/>
      <c r="P36" s="496"/>
      <c r="Q36" s="49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24.637666666666668</v>
      </c>
      <c r="C39" s="78">
        <v>40.085911111111116</v>
      </c>
      <c r="D39" s="78">
        <v>50.66491111111111</v>
      </c>
      <c r="E39" s="78">
        <v>67.603944444444451</v>
      </c>
      <c r="F39" s="78">
        <v>53.60915555555556</v>
      </c>
      <c r="G39" s="78">
        <v>72.651434722222206</v>
      </c>
      <c r="H39" s="78"/>
      <c r="I39" s="78"/>
      <c r="J39" s="99">
        <f t="shared" ref="J39:J46" si="12">SUM(B39:I39)</f>
        <v>309.25302361111108</v>
      </c>
      <c r="K39" s="2"/>
      <c r="L39" s="89" t="s">
        <v>12</v>
      </c>
      <c r="M39" s="78">
        <v>12.3</v>
      </c>
      <c r="N39" s="78">
        <v>11.1</v>
      </c>
      <c r="O39" s="78">
        <v>8.5</v>
      </c>
      <c r="P39" s="78"/>
      <c r="Q39" s="78"/>
      <c r="R39" s="99">
        <f t="shared" ref="R39:R46" si="13">SUM(M39:Q39)</f>
        <v>31.9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24.637666666666668</v>
      </c>
      <c r="C40" s="78">
        <v>40.085911111111116</v>
      </c>
      <c r="D40" s="78">
        <v>50.66491111111111</v>
      </c>
      <c r="E40" s="78">
        <v>67.603944444444451</v>
      </c>
      <c r="F40" s="78">
        <v>53.60915555555556</v>
      </c>
      <c r="G40" s="78">
        <v>72.651434722222206</v>
      </c>
      <c r="H40" s="78"/>
      <c r="I40" s="78"/>
      <c r="J40" s="99">
        <f t="shared" si="12"/>
        <v>309.25302361111108</v>
      </c>
      <c r="K40" s="2"/>
      <c r="L40" s="90" t="s">
        <v>13</v>
      </c>
      <c r="M40" s="78">
        <v>12.3</v>
      </c>
      <c r="N40" s="78">
        <v>11.1</v>
      </c>
      <c r="O40" s="78">
        <v>8.5</v>
      </c>
      <c r="P40" s="78"/>
      <c r="Q40" s="78"/>
      <c r="R40" s="99">
        <f t="shared" si="13"/>
        <v>31.9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27.162333333333333</v>
      </c>
      <c r="C41" s="22">
        <v>44.294435555555559</v>
      </c>
      <c r="D41" s="22">
        <v>56.031235555555554</v>
      </c>
      <c r="E41" s="22">
        <v>75.740822222222235</v>
      </c>
      <c r="F41" s="22">
        <v>59.899837777777769</v>
      </c>
      <c r="G41" s="22">
        <v>81.441426111111099</v>
      </c>
      <c r="H41" s="22"/>
      <c r="I41" s="22"/>
      <c r="J41" s="99">
        <f t="shared" si="12"/>
        <v>344.57009055555557</v>
      </c>
      <c r="K41" s="2"/>
      <c r="L41" s="89" t="s">
        <v>14</v>
      </c>
      <c r="M41" s="78">
        <v>13.6</v>
      </c>
      <c r="N41" s="78">
        <v>12.2</v>
      </c>
      <c r="O41" s="78">
        <v>9.3000000000000007</v>
      </c>
      <c r="P41" s="78"/>
      <c r="Q41" s="78"/>
      <c r="R41" s="99">
        <f t="shared" si="13"/>
        <v>35.099999999999994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27.162333333333333</v>
      </c>
      <c r="C42" s="22">
        <v>44.294435555555559</v>
      </c>
      <c r="D42" s="22">
        <v>56.031235555555554</v>
      </c>
      <c r="E42" s="22">
        <v>75.740822222222235</v>
      </c>
      <c r="F42" s="22">
        <v>59.899837777777769</v>
      </c>
      <c r="G42" s="22">
        <v>81.441426111111099</v>
      </c>
      <c r="H42" s="22"/>
      <c r="I42" s="22"/>
      <c r="J42" s="99">
        <f t="shared" si="12"/>
        <v>344.57009055555557</v>
      </c>
      <c r="K42" s="2"/>
      <c r="L42" s="90" t="s">
        <v>15</v>
      </c>
      <c r="M42" s="78">
        <v>13.6</v>
      </c>
      <c r="N42" s="78">
        <v>12.2</v>
      </c>
      <c r="O42" s="78">
        <v>9.3000000000000007</v>
      </c>
      <c r="P42" s="78"/>
      <c r="Q42" s="78"/>
      <c r="R42" s="99">
        <f t="shared" si="13"/>
        <v>35.099999999999994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27.162333333333333</v>
      </c>
      <c r="C43" s="22">
        <v>44.294435555555559</v>
      </c>
      <c r="D43" s="22">
        <v>56.031235555555554</v>
      </c>
      <c r="E43" s="22">
        <v>75.740822222222235</v>
      </c>
      <c r="F43" s="22">
        <v>59.899837777777769</v>
      </c>
      <c r="G43" s="22">
        <v>81.441426111111099</v>
      </c>
      <c r="H43" s="22"/>
      <c r="I43" s="22"/>
      <c r="J43" s="99">
        <f t="shared" si="12"/>
        <v>344.57009055555557</v>
      </c>
      <c r="K43" s="2"/>
      <c r="L43" s="89" t="s">
        <v>16</v>
      </c>
      <c r="M43" s="78">
        <v>13.6</v>
      </c>
      <c r="N43" s="78">
        <v>12.2</v>
      </c>
      <c r="O43" s="78">
        <v>9.3000000000000007</v>
      </c>
      <c r="P43" s="78"/>
      <c r="Q43" s="78"/>
      <c r="R43" s="99">
        <f t="shared" si="13"/>
        <v>35.099999999999994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27.162333333333333</v>
      </c>
      <c r="C44" s="78">
        <v>44.294435555555559</v>
      </c>
      <c r="D44" s="78">
        <v>56.031235555555554</v>
      </c>
      <c r="E44" s="78">
        <v>75.740822222222235</v>
      </c>
      <c r="F44" s="78">
        <v>59.899837777777769</v>
      </c>
      <c r="G44" s="78">
        <v>81.441426111111099</v>
      </c>
      <c r="H44" s="78"/>
      <c r="I44" s="78"/>
      <c r="J44" s="99">
        <f t="shared" si="12"/>
        <v>344.57009055555557</v>
      </c>
      <c r="K44" s="2"/>
      <c r="L44" s="90" t="s">
        <v>17</v>
      </c>
      <c r="M44" s="78">
        <v>13.6</v>
      </c>
      <c r="N44" s="78">
        <v>12.2</v>
      </c>
      <c r="O44" s="78">
        <v>9.3000000000000007</v>
      </c>
      <c r="P44" s="78"/>
      <c r="Q44" s="78"/>
      <c r="R44" s="99">
        <f t="shared" si="13"/>
        <v>35.099999999999994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27.162333333333333</v>
      </c>
      <c r="C45" s="78">
        <v>44.294435555555559</v>
      </c>
      <c r="D45" s="78">
        <v>56.031235555555554</v>
      </c>
      <c r="E45" s="78">
        <v>75.740822222222235</v>
      </c>
      <c r="F45" s="78">
        <v>59.899837777777769</v>
      </c>
      <c r="G45" s="78">
        <v>81.441426111111099</v>
      </c>
      <c r="H45" s="78"/>
      <c r="I45" s="78"/>
      <c r="J45" s="99">
        <f t="shared" si="12"/>
        <v>344.57009055555557</v>
      </c>
      <c r="K45" s="2"/>
      <c r="L45" s="89" t="s">
        <v>18</v>
      </c>
      <c r="M45" s="78">
        <v>13.7</v>
      </c>
      <c r="N45" s="78">
        <v>12.3</v>
      </c>
      <c r="O45" s="78">
        <v>9.3000000000000007</v>
      </c>
      <c r="P45" s="78"/>
      <c r="Q45" s="78"/>
      <c r="R45" s="99">
        <f t="shared" si="13"/>
        <v>35.299999999999997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185.08699999999999</v>
      </c>
      <c r="C46" s="26">
        <f t="shared" si="14"/>
        <v>301.64400000000001</v>
      </c>
      <c r="D46" s="26">
        <f t="shared" si="14"/>
        <v>381.48599999999999</v>
      </c>
      <c r="E46" s="26">
        <f t="shared" si="14"/>
        <v>513.91200000000003</v>
      </c>
      <c r="F46" s="26">
        <f t="shared" si="14"/>
        <v>406.71749999999992</v>
      </c>
      <c r="G46" s="26">
        <f t="shared" si="14"/>
        <v>552.51</v>
      </c>
      <c r="H46" s="26">
        <f t="shared" si="14"/>
        <v>0</v>
      </c>
      <c r="I46" s="26">
        <f t="shared" si="14"/>
        <v>0</v>
      </c>
      <c r="J46" s="99">
        <f t="shared" si="12"/>
        <v>2341.3564999999999</v>
      </c>
      <c r="L46" s="76" t="s">
        <v>10</v>
      </c>
      <c r="M46" s="79">
        <f>SUM(M39:M45)</f>
        <v>92.7</v>
      </c>
      <c r="N46" s="26">
        <f>SUM(N39:N45)</f>
        <v>83.3</v>
      </c>
      <c r="O46" s="26">
        <f>SUM(O39:O45)</f>
        <v>63.5</v>
      </c>
      <c r="P46" s="26">
        <f>SUM(P39:P45)</f>
        <v>0</v>
      </c>
      <c r="Q46" s="26">
        <f>SUM(Q39:Q45)</f>
        <v>0</v>
      </c>
      <c r="R46" s="99">
        <f t="shared" si="13"/>
        <v>239.5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96.5</v>
      </c>
      <c r="C47" s="29">
        <v>94.5</v>
      </c>
      <c r="D47" s="29">
        <v>93</v>
      </c>
      <c r="E47" s="29">
        <v>92</v>
      </c>
      <c r="F47" s="29">
        <v>91.5</v>
      </c>
      <c r="G47" s="29">
        <v>90</v>
      </c>
      <c r="H47" s="29"/>
      <c r="I47" s="29"/>
      <c r="J47" s="100">
        <f>+((J46/J48)/7)*1000</f>
        <v>92.244760066188633</v>
      </c>
      <c r="L47" s="108" t="s">
        <v>19</v>
      </c>
      <c r="M47" s="80">
        <v>96</v>
      </c>
      <c r="N47" s="29">
        <v>96</v>
      </c>
      <c r="O47" s="29">
        <v>95.5</v>
      </c>
      <c r="P47" s="29"/>
      <c r="Q47" s="29"/>
      <c r="R47" s="100">
        <f>+((R46/R48)/7)*1000</f>
        <v>95.838335334133646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635</v>
      </c>
      <c r="G48" s="33">
        <v>877</v>
      </c>
      <c r="H48" s="33"/>
      <c r="I48" s="33"/>
      <c r="J48" s="101">
        <f>SUM(B48:I48)</f>
        <v>3626</v>
      </c>
      <c r="K48" s="63"/>
      <c r="L48" s="92" t="s">
        <v>20</v>
      </c>
      <c r="M48" s="104">
        <v>138</v>
      </c>
      <c r="N48" s="64">
        <v>124</v>
      </c>
      <c r="O48" s="64">
        <v>95</v>
      </c>
      <c r="P48" s="64"/>
      <c r="Q48" s="64"/>
      <c r="R48" s="110">
        <f>SUM(M48:Q48)</f>
        <v>357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27.162333333333333</v>
      </c>
      <c r="C49" s="37">
        <f t="shared" si="15"/>
        <v>44.294435555555559</v>
      </c>
      <c r="D49" s="37">
        <f t="shared" si="15"/>
        <v>56.031235555555554</v>
      </c>
      <c r="E49" s="37">
        <f t="shared" si="15"/>
        <v>75.740822222222235</v>
      </c>
      <c r="F49" s="37">
        <f t="shared" si="15"/>
        <v>59.899837777777769</v>
      </c>
      <c r="G49" s="37">
        <f t="shared" si="15"/>
        <v>81.441426111111099</v>
      </c>
      <c r="H49" s="37">
        <f t="shared" si="15"/>
        <v>0</v>
      </c>
      <c r="I49" s="37">
        <f t="shared" si="15"/>
        <v>0</v>
      </c>
      <c r="J49" s="102">
        <f>((J46*1000)/J48)/7</f>
        <v>92.244760066188633</v>
      </c>
      <c r="L49" s="93" t="s">
        <v>21</v>
      </c>
      <c r="M49" s="82">
        <f t="shared" ref="M49:Q49" si="16">((M48*M47)*7/1000-M39-M40)/5</f>
        <v>13.627200000000002</v>
      </c>
      <c r="N49" s="37">
        <f t="shared" si="16"/>
        <v>12.225600000000002</v>
      </c>
      <c r="O49" s="37">
        <f t="shared" si="16"/>
        <v>9.3015000000000008</v>
      </c>
      <c r="P49" s="37">
        <f t="shared" si="16"/>
        <v>0</v>
      </c>
      <c r="Q49" s="37">
        <f t="shared" si="16"/>
        <v>0</v>
      </c>
      <c r="R49" s="111">
        <f>((R46*1000)/R48)/7</f>
        <v>95.838335334133646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185.08699999999999</v>
      </c>
      <c r="C50" s="41">
        <f t="shared" si="17"/>
        <v>301.64400000000001</v>
      </c>
      <c r="D50" s="41">
        <f t="shared" si="17"/>
        <v>381.48599999999999</v>
      </c>
      <c r="E50" s="41">
        <f t="shared" si="17"/>
        <v>513.91200000000003</v>
      </c>
      <c r="F50" s="41">
        <f t="shared" si="17"/>
        <v>406.71749999999997</v>
      </c>
      <c r="G50" s="41">
        <f t="shared" si="17"/>
        <v>552.51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92.736000000000004</v>
      </c>
      <c r="N50" s="41">
        <f>((N48*N47)*7)/1000</f>
        <v>83.328000000000003</v>
      </c>
      <c r="O50" s="41">
        <f>((O48*O47)*7)/1000</f>
        <v>63.5075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96.5</v>
      </c>
      <c r="C51" s="46">
        <f t="shared" si="18"/>
        <v>94.5</v>
      </c>
      <c r="D51" s="46">
        <f t="shared" si="18"/>
        <v>93</v>
      </c>
      <c r="E51" s="46">
        <f t="shared" si="18"/>
        <v>92</v>
      </c>
      <c r="F51" s="46">
        <f t="shared" si="18"/>
        <v>91.499999999999986</v>
      </c>
      <c r="G51" s="46">
        <f t="shared" si="18"/>
        <v>90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95.962732919254648</v>
      </c>
      <c r="N51" s="46">
        <f>+(N46/N48)/7*1000</f>
        <v>95.967741935483872</v>
      </c>
      <c r="O51" s="46">
        <f>+(O46/O48)/7*1000</f>
        <v>95.488721804511272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27.2</v>
      </c>
      <c r="C58" s="78">
        <v>27.3</v>
      </c>
      <c r="D58" s="78">
        <v>29.4</v>
      </c>
      <c r="E58" s="78">
        <v>29.5</v>
      </c>
      <c r="F58" s="78"/>
      <c r="G58" s="99">
        <f t="shared" ref="G58:G65" si="19">SUM(B58:F58)</f>
        <v>113.4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27.2</v>
      </c>
      <c r="C59" s="78">
        <v>27.3</v>
      </c>
      <c r="D59" s="78">
        <v>29.4</v>
      </c>
      <c r="E59" s="78">
        <v>29.5</v>
      </c>
      <c r="F59" s="78"/>
      <c r="G59" s="99">
        <f t="shared" si="19"/>
        <v>113.4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30.1</v>
      </c>
      <c r="C60" s="78">
        <v>30.1</v>
      </c>
      <c r="D60" s="78">
        <v>32.6</v>
      </c>
      <c r="E60" s="78">
        <v>32.6</v>
      </c>
      <c r="F60" s="78"/>
      <c r="G60" s="99">
        <f t="shared" si="19"/>
        <v>125.4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30.1</v>
      </c>
      <c r="C61" s="78">
        <v>30.1</v>
      </c>
      <c r="D61" s="78">
        <v>32.6</v>
      </c>
      <c r="E61" s="78">
        <v>32.6</v>
      </c>
      <c r="F61" s="78"/>
      <c r="G61" s="99">
        <f t="shared" si="19"/>
        <v>125.4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30.1</v>
      </c>
      <c r="C62" s="78">
        <v>30.1</v>
      </c>
      <c r="D62" s="78">
        <v>32.6</v>
      </c>
      <c r="E62" s="78">
        <v>32.6</v>
      </c>
      <c r="F62" s="78"/>
      <c r="G62" s="99">
        <f t="shared" si="19"/>
        <v>125.4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30.1</v>
      </c>
      <c r="C63" s="78">
        <v>30.1</v>
      </c>
      <c r="D63" s="78">
        <v>32.6</v>
      </c>
      <c r="E63" s="78">
        <v>32.6</v>
      </c>
      <c r="F63" s="78"/>
      <c r="G63" s="99">
        <f t="shared" si="19"/>
        <v>125.4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30.2</v>
      </c>
      <c r="C64" s="78">
        <v>30.1</v>
      </c>
      <c r="D64" s="78">
        <v>32.6</v>
      </c>
      <c r="E64" s="78">
        <v>32.700000000000003</v>
      </c>
      <c r="F64" s="78"/>
      <c r="G64" s="99">
        <f t="shared" si="19"/>
        <v>125.60000000000001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204.99999999999997</v>
      </c>
      <c r="C65" s="26">
        <f>SUM(C58:C64)</f>
        <v>205.1</v>
      </c>
      <c r="D65" s="26">
        <f>SUM(D58:D64)</f>
        <v>221.79999999999998</v>
      </c>
      <c r="E65" s="26">
        <f>SUM(E58:E64)</f>
        <v>222.09999999999997</v>
      </c>
      <c r="F65" s="26">
        <f>SUM(F58:F64)</f>
        <v>0</v>
      </c>
      <c r="G65" s="99">
        <f t="shared" si="19"/>
        <v>854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101</v>
      </c>
      <c r="C66" s="29">
        <v>100</v>
      </c>
      <c r="D66" s="29">
        <v>100</v>
      </c>
      <c r="E66" s="29">
        <v>99.5</v>
      </c>
      <c r="F66" s="29"/>
      <c r="G66" s="100">
        <f>+((G65/G67)/7)*1000</f>
        <v>100.08203445447087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30.126000000000005</v>
      </c>
      <c r="C68" s="37">
        <f t="shared" ref="C68:F68" si="20">((C67*C66)*7/1000-C58-C59)/5</f>
        <v>30.099999999999994</v>
      </c>
      <c r="D68" s="37">
        <f t="shared" si="20"/>
        <v>32.619999999999997</v>
      </c>
      <c r="E68" s="37">
        <f t="shared" si="20"/>
        <v>32.636700000000005</v>
      </c>
      <c r="F68" s="37">
        <f t="shared" si="20"/>
        <v>0</v>
      </c>
      <c r="G68" s="114">
        <f>((G65*1000)/G67)/7</f>
        <v>100.08203445447087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205.03</v>
      </c>
      <c r="C69" s="41">
        <f>((C67*C66)*7)/1000</f>
        <v>205.1</v>
      </c>
      <c r="D69" s="41">
        <f>((D67*D66)*7)/1000</f>
        <v>221.9</v>
      </c>
      <c r="E69" s="41">
        <f>((E67*E66)*7)/1000</f>
        <v>222.18350000000001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100.98522167487683</v>
      </c>
      <c r="C70" s="46">
        <f>+(C65/C67)/7*1000</f>
        <v>99.999999999999986</v>
      </c>
      <c r="D70" s="46">
        <f>+(D65/D67)/7*1000</f>
        <v>99.954934655250099</v>
      </c>
      <c r="E70" s="46">
        <f>+(E65/E67)/7*1000</f>
        <v>99.462606359158059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B15:I15"/>
    <mergeCell ref="J15:M15"/>
    <mergeCell ref="N15:U15"/>
    <mergeCell ref="B36:I36"/>
    <mergeCell ref="M36:Q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2"/>
      <c r="Z3" s="2"/>
      <c r="AA3" s="2"/>
      <c r="AB3" s="2"/>
      <c r="AC3" s="2"/>
      <c r="AD3" s="13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3" t="s">
        <v>1</v>
      </c>
      <c r="B9" s="133"/>
      <c r="C9" s="133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3"/>
      <c r="B10" s="133"/>
      <c r="C10" s="13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3" t="s">
        <v>4</v>
      </c>
      <c r="B11" s="133"/>
      <c r="C11" s="133"/>
      <c r="D11" s="1"/>
      <c r="E11" s="134">
        <v>3</v>
      </c>
      <c r="F11" s="1"/>
      <c r="G11" s="1"/>
      <c r="H11" s="1"/>
      <c r="I11" s="1"/>
      <c r="J11" s="1"/>
      <c r="K11" s="489" t="s">
        <v>52</v>
      </c>
      <c r="L11" s="489"/>
      <c r="M11" s="135"/>
      <c r="N11" s="13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3"/>
      <c r="B12" s="133"/>
      <c r="C12" s="133"/>
      <c r="D12" s="1"/>
      <c r="E12" s="5"/>
      <c r="F12" s="1"/>
      <c r="G12" s="1"/>
      <c r="H12" s="1"/>
      <c r="I12" s="1"/>
      <c r="J12" s="1"/>
      <c r="K12" s="135"/>
      <c r="L12" s="135"/>
      <c r="M12" s="135"/>
      <c r="N12" s="13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"/>
      <c r="X13" s="1"/>
      <c r="Y13" s="1"/>
    </row>
    <row r="14" spans="1:30" s="3" customFormat="1" ht="27" thickBot="1" x14ac:dyDescent="0.3">
      <c r="A14" s="13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98" t="s">
        <v>8</v>
      </c>
      <c r="C15" s="499"/>
      <c r="D15" s="499"/>
      <c r="E15" s="499"/>
      <c r="F15" s="499"/>
      <c r="G15" s="499"/>
      <c r="H15" s="499"/>
      <c r="I15" s="500"/>
      <c r="J15" s="492" t="s">
        <v>50</v>
      </c>
      <c r="K15" s="493"/>
      <c r="L15" s="493"/>
      <c r="M15" s="493"/>
      <c r="N15" s="493"/>
      <c r="O15" s="493"/>
      <c r="P15" s="493"/>
      <c r="Q15" s="494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25.2</v>
      </c>
      <c r="C18" s="22">
        <v>35.299999999999997</v>
      </c>
      <c r="D18" s="22">
        <v>34.799999999999997</v>
      </c>
      <c r="E18" s="22">
        <v>30.7</v>
      </c>
      <c r="F18" s="22">
        <v>20.7</v>
      </c>
      <c r="G18" s="22">
        <v>24.5</v>
      </c>
      <c r="H18" s="22">
        <v>16.8</v>
      </c>
      <c r="I18" s="23">
        <v>12</v>
      </c>
      <c r="J18" s="21">
        <v>29.1</v>
      </c>
      <c r="K18" s="22">
        <v>30.2</v>
      </c>
      <c r="L18" s="22">
        <v>33.9</v>
      </c>
      <c r="M18" s="22">
        <v>27.2</v>
      </c>
      <c r="N18" s="22">
        <v>29.2</v>
      </c>
      <c r="O18" s="22">
        <v>19.399999999999999</v>
      </c>
      <c r="P18" s="22">
        <v>17.3</v>
      </c>
      <c r="Q18" s="23">
        <v>13.7</v>
      </c>
      <c r="R18" s="24">
        <f t="shared" ref="R18:R25" si="0">SUM(B18:Q18)</f>
        <v>399.99999999999994</v>
      </c>
      <c r="T18" s="2">
        <v>14</v>
      </c>
      <c r="U18" s="18"/>
    </row>
    <row r="19" spans="1:30" ht="39.950000000000003" customHeight="1" x14ac:dyDescent="0.25">
      <c r="A19" s="90" t="s">
        <v>13</v>
      </c>
      <c r="B19" s="21">
        <v>25.2</v>
      </c>
      <c r="C19" s="22">
        <v>35.299999999999997</v>
      </c>
      <c r="D19" s="22">
        <v>34.799999999999997</v>
      </c>
      <c r="E19" s="22">
        <v>30.7</v>
      </c>
      <c r="F19" s="22">
        <v>20.7</v>
      </c>
      <c r="G19" s="22">
        <v>24.5</v>
      </c>
      <c r="H19" s="22">
        <v>16.8</v>
      </c>
      <c r="I19" s="23">
        <v>12</v>
      </c>
      <c r="J19" s="21">
        <v>29.1</v>
      </c>
      <c r="K19" s="22">
        <v>30.2</v>
      </c>
      <c r="L19" s="22">
        <v>33.9</v>
      </c>
      <c r="M19" s="22">
        <v>27.2</v>
      </c>
      <c r="N19" s="22">
        <v>29.2</v>
      </c>
      <c r="O19" s="22">
        <v>19.399999999999999</v>
      </c>
      <c r="P19" s="22">
        <v>17.3</v>
      </c>
      <c r="Q19" s="23">
        <v>13.7</v>
      </c>
      <c r="R19" s="24">
        <f t="shared" si="0"/>
        <v>399.99999999999994</v>
      </c>
      <c r="T19" s="2">
        <v>16.5</v>
      </c>
      <c r="U19" s="18"/>
    </row>
    <row r="20" spans="1:30" ht="39.75" customHeight="1" x14ac:dyDescent="0.25">
      <c r="A20" s="89" t="s">
        <v>14</v>
      </c>
      <c r="B20" s="75">
        <v>24.362100000000002</v>
      </c>
      <c r="C20" s="22">
        <v>33.402999999999999</v>
      </c>
      <c r="D20" s="22">
        <v>31.524000000000001</v>
      </c>
      <c r="E20" s="22">
        <v>27.037600000000005</v>
      </c>
      <c r="F20" s="22">
        <v>17.785199999999996</v>
      </c>
      <c r="G20" s="22">
        <v>20.6038</v>
      </c>
      <c r="H20" s="22">
        <v>13.781600000000001</v>
      </c>
      <c r="I20" s="23">
        <v>9.8216000000000001</v>
      </c>
      <c r="J20" s="21">
        <v>28.094100000000005</v>
      </c>
      <c r="K20" s="22">
        <v>28.542400000000004</v>
      </c>
      <c r="L20" s="22">
        <v>30.54</v>
      </c>
      <c r="M20" s="22">
        <v>24.018500000000003</v>
      </c>
      <c r="N20" s="22">
        <v>25.103600000000004</v>
      </c>
      <c r="O20" s="22">
        <v>16.299700000000001</v>
      </c>
      <c r="P20" s="22">
        <v>14.169599999999999</v>
      </c>
      <c r="Q20" s="23">
        <v>11.140799999999999</v>
      </c>
      <c r="R20" s="24">
        <f t="shared" si="0"/>
        <v>356.22760000000011</v>
      </c>
      <c r="T20" s="2">
        <v>20.5</v>
      </c>
      <c r="U20" s="18"/>
    </row>
    <row r="21" spans="1:30" ht="39.950000000000003" customHeight="1" x14ac:dyDescent="0.25">
      <c r="A21" s="90" t="s">
        <v>15</v>
      </c>
      <c r="B21" s="21">
        <v>24.362100000000002</v>
      </c>
      <c r="C21" s="22">
        <v>33.402999999999999</v>
      </c>
      <c r="D21" s="22">
        <v>31.524000000000001</v>
      </c>
      <c r="E21" s="22">
        <v>27.037600000000005</v>
      </c>
      <c r="F21" s="22">
        <v>17.785199999999996</v>
      </c>
      <c r="G21" s="22">
        <v>20.6038</v>
      </c>
      <c r="H21" s="22">
        <v>13.781600000000001</v>
      </c>
      <c r="I21" s="23">
        <v>9.8216000000000001</v>
      </c>
      <c r="J21" s="21">
        <v>28.094100000000005</v>
      </c>
      <c r="K21" s="22">
        <v>28.542400000000004</v>
      </c>
      <c r="L21" s="22">
        <v>30.54</v>
      </c>
      <c r="M21" s="22">
        <v>24.018500000000003</v>
      </c>
      <c r="N21" s="22">
        <v>25.103600000000004</v>
      </c>
      <c r="O21" s="22">
        <v>16.299700000000001</v>
      </c>
      <c r="P21" s="22">
        <v>14.169599999999999</v>
      </c>
      <c r="Q21" s="23">
        <v>11.140799999999999</v>
      </c>
      <c r="R21" s="24">
        <f t="shared" si="0"/>
        <v>356.22760000000011</v>
      </c>
      <c r="T21" s="2">
        <v>23.5</v>
      </c>
      <c r="U21" s="18"/>
    </row>
    <row r="22" spans="1:30" ht="39.950000000000003" customHeight="1" x14ac:dyDescent="0.25">
      <c r="A22" s="89" t="s">
        <v>16</v>
      </c>
      <c r="B22" s="21">
        <v>24.362100000000002</v>
      </c>
      <c r="C22" s="22">
        <v>33.402999999999999</v>
      </c>
      <c r="D22" s="22">
        <v>31.524000000000001</v>
      </c>
      <c r="E22" s="22">
        <v>27.037600000000005</v>
      </c>
      <c r="F22" s="22">
        <v>17.785199999999996</v>
      </c>
      <c r="G22" s="22">
        <v>20.6038</v>
      </c>
      <c r="H22" s="22">
        <v>13.781600000000001</v>
      </c>
      <c r="I22" s="23">
        <v>9.8216000000000001</v>
      </c>
      <c r="J22" s="21">
        <v>28.094100000000005</v>
      </c>
      <c r="K22" s="22">
        <v>28.542400000000004</v>
      </c>
      <c r="L22" s="22">
        <v>30.54</v>
      </c>
      <c r="M22" s="22">
        <v>24.018500000000003</v>
      </c>
      <c r="N22" s="22">
        <v>25.103600000000004</v>
      </c>
      <c r="O22" s="22">
        <v>16.299700000000001</v>
      </c>
      <c r="P22" s="22">
        <v>14.169599999999999</v>
      </c>
      <c r="Q22" s="23">
        <v>11.140799999999999</v>
      </c>
      <c r="R22" s="24">
        <f t="shared" si="0"/>
        <v>356.22760000000011</v>
      </c>
      <c r="T22" s="2">
        <v>26.5</v>
      </c>
      <c r="U22" s="18"/>
    </row>
    <row r="23" spans="1:30" ht="39.950000000000003" customHeight="1" x14ac:dyDescent="0.25">
      <c r="A23" s="90" t="s">
        <v>17</v>
      </c>
      <c r="B23" s="21">
        <v>24.362100000000002</v>
      </c>
      <c r="C23" s="22">
        <v>33.402999999999999</v>
      </c>
      <c r="D23" s="22">
        <v>31.524000000000001</v>
      </c>
      <c r="E23" s="22">
        <v>27.037600000000005</v>
      </c>
      <c r="F23" s="22">
        <v>17.785199999999996</v>
      </c>
      <c r="G23" s="22">
        <v>20.6038</v>
      </c>
      <c r="H23" s="22">
        <v>13.781600000000001</v>
      </c>
      <c r="I23" s="23">
        <v>9.8216000000000001</v>
      </c>
      <c r="J23" s="21">
        <v>28.094100000000005</v>
      </c>
      <c r="K23" s="22">
        <v>28.542400000000004</v>
      </c>
      <c r="L23" s="22">
        <v>30.54</v>
      </c>
      <c r="M23" s="22">
        <v>24.018500000000003</v>
      </c>
      <c r="N23" s="22">
        <v>25.103600000000004</v>
      </c>
      <c r="O23" s="22">
        <v>16.299700000000001</v>
      </c>
      <c r="P23" s="22">
        <v>14.169599999999999</v>
      </c>
      <c r="Q23" s="23">
        <v>11.140799999999999</v>
      </c>
      <c r="R23" s="24">
        <f t="shared" si="0"/>
        <v>356.22760000000011</v>
      </c>
      <c r="T23" s="2">
        <v>29.5</v>
      </c>
      <c r="U23" s="18"/>
    </row>
    <row r="24" spans="1:30" ht="39.950000000000003" customHeight="1" x14ac:dyDescent="0.25">
      <c r="A24" s="89" t="s">
        <v>18</v>
      </c>
      <c r="B24" s="21">
        <v>24.362100000000002</v>
      </c>
      <c r="C24" s="22">
        <v>33.402999999999999</v>
      </c>
      <c r="D24" s="22">
        <v>31.524000000000001</v>
      </c>
      <c r="E24" s="22">
        <v>27.037600000000005</v>
      </c>
      <c r="F24" s="22">
        <v>17.785199999999996</v>
      </c>
      <c r="G24" s="22">
        <v>20.6038</v>
      </c>
      <c r="H24" s="22">
        <v>13.781600000000001</v>
      </c>
      <c r="I24" s="23">
        <v>9.8216000000000001</v>
      </c>
      <c r="J24" s="21">
        <v>28.094100000000005</v>
      </c>
      <c r="K24" s="22">
        <v>28.542400000000004</v>
      </c>
      <c r="L24" s="22">
        <v>30.54</v>
      </c>
      <c r="M24" s="22">
        <v>24.018500000000003</v>
      </c>
      <c r="N24" s="22">
        <v>25.103600000000004</v>
      </c>
      <c r="O24" s="22">
        <v>16.299700000000001</v>
      </c>
      <c r="P24" s="22">
        <v>14.169599999999999</v>
      </c>
      <c r="Q24" s="23">
        <v>11.140799999999999</v>
      </c>
      <c r="R24" s="24">
        <f t="shared" si="0"/>
        <v>356.22760000000011</v>
      </c>
      <c r="T24" s="2">
        <v>32</v>
      </c>
    </row>
    <row r="25" spans="1:30" ht="41.45" customHeight="1" x14ac:dyDescent="0.25">
      <c r="A25" s="90" t="s">
        <v>10</v>
      </c>
      <c r="B25" s="25">
        <f t="shared" ref="B25:C25" si="1">SUM(B18:B24)</f>
        <v>172.2105</v>
      </c>
      <c r="C25" s="26">
        <f t="shared" si="1"/>
        <v>237.61499999999995</v>
      </c>
      <c r="D25" s="26">
        <f>SUM(D18:D24)</f>
        <v>227.22</v>
      </c>
      <c r="E25" s="26">
        <f t="shared" ref="E25:G25" si="2">SUM(E18:E24)</f>
        <v>196.58799999999999</v>
      </c>
      <c r="F25" s="26">
        <f t="shared" si="2"/>
        <v>130.32599999999999</v>
      </c>
      <c r="G25" s="26">
        <f t="shared" si="2"/>
        <v>152.01900000000003</v>
      </c>
      <c r="H25" s="26">
        <f>SUM(H18:H24)</f>
        <v>102.508</v>
      </c>
      <c r="I25" s="27">
        <f t="shared" ref="I25" si="3">SUM(I18:I24)</f>
        <v>73.108000000000018</v>
      </c>
      <c r="J25" s="25">
        <f>SUM(J18:J24)</f>
        <v>198.6705</v>
      </c>
      <c r="K25" s="26">
        <f t="shared" ref="K25:M25" si="4">SUM(K18:K24)</f>
        <v>203.11200000000005</v>
      </c>
      <c r="L25" s="26">
        <f t="shared" si="4"/>
        <v>220.49999999999997</v>
      </c>
      <c r="M25" s="26">
        <f t="shared" si="4"/>
        <v>174.49250000000001</v>
      </c>
      <c r="N25" s="26">
        <f>SUM(N18:N24)</f>
        <v>183.91800000000001</v>
      </c>
      <c r="O25" s="26">
        <f t="shared" ref="O25" si="5">SUM(O18:O24)</f>
        <v>120.2985</v>
      </c>
      <c r="P25" s="26">
        <f>SUM(P18:P24)</f>
        <v>105.44800000000001</v>
      </c>
      <c r="Q25" s="27">
        <f t="shared" ref="Q25" si="6">SUM(Q18:Q24)</f>
        <v>83.103999999999999</v>
      </c>
      <c r="R25" s="24">
        <f t="shared" si="0"/>
        <v>2581.1379999999995</v>
      </c>
    </row>
    <row r="26" spans="1:30" s="2" customFormat="1" ht="36.75" customHeight="1" x14ac:dyDescent="0.25">
      <c r="A26" s="91" t="s">
        <v>19</v>
      </c>
      <c r="B26" s="28">
        <v>31.5</v>
      </c>
      <c r="C26" s="29">
        <v>31</v>
      </c>
      <c r="D26" s="29">
        <v>30</v>
      </c>
      <c r="E26" s="29">
        <v>29.5</v>
      </c>
      <c r="F26" s="29">
        <v>29</v>
      </c>
      <c r="G26" s="29">
        <v>28.5</v>
      </c>
      <c r="H26" s="29">
        <v>28</v>
      </c>
      <c r="I26" s="30">
        <v>28</v>
      </c>
      <c r="J26" s="28">
        <v>31.5</v>
      </c>
      <c r="K26" s="29">
        <v>31</v>
      </c>
      <c r="L26" s="29">
        <v>30</v>
      </c>
      <c r="M26" s="29">
        <v>29.5</v>
      </c>
      <c r="N26" s="29">
        <v>29</v>
      </c>
      <c r="O26" s="29">
        <v>28.5</v>
      </c>
      <c r="P26" s="29">
        <v>28</v>
      </c>
      <c r="Q26" s="30">
        <v>28</v>
      </c>
      <c r="R26" s="31">
        <f>+((R25/R27)/7)*1000</f>
        <v>29.705470071699018</v>
      </c>
    </row>
    <row r="27" spans="1:30" s="2" customFormat="1" ht="33" customHeight="1" x14ac:dyDescent="0.25">
      <c r="A27" s="92" t="s">
        <v>20</v>
      </c>
      <c r="B27" s="32">
        <v>781</v>
      </c>
      <c r="C27" s="33">
        <v>1095</v>
      </c>
      <c r="D27" s="33">
        <v>1082</v>
      </c>
      <c r="E27" s="33">
        <v>952</v>
      </c>
      <c r="F27" s="33">
        <v>642</v>
      </c>
      <c r="G27" s="33">
        <v>762</v>
      </c>
      <c r="H27" s="33">
        <v>523</v>
      </c>
      <c r="I27" s="34">
        <v>373</v>
      </c>
      <c r="J27" s="32">
        <v>901</v>
      </c>
      <c r="K27" s="33">
        <v>936</v>
      </c>
      <c r="L27" s="33">
        <v>1050</v>
      </c>
      <c r="M27" s="33">
        <v>845</v>
      </c>
      <c r="N27" s="33">
        <v>906</v>
      </c>
      <c r="O27" s="33">
        <v>603</v>
      </c>
      <c r="P27" s="33">
        <v>538</v>
      </c>
      <c r="Q27" s="34">
        <v>424</v>
      </c>
      <c r="R27" s="35">
        <f>SUM(B27:Q27)</f>
        <v>12413</v>
      </c>
      <c r="S27" s="2">
        <f>((R25*1000)/R27)/7</f>
        <v>29.705470071699018</v>
      </c>
    </row>
    <row r="28" spans="1:30" s="2" customFormat="1" ht="33" customHeight="1" x14ac:dyDescent="0.25">
      <c r="A28" s="93" t="s">
        <v>21</v>
      </c>
      <c r="B28" s="36">
        <f>((B27*B26)*7/1000-B18-B19)/5</f>
        <v>24.362100000000002</v>
      </c>
      <c r="C28" s="37">
        <f t="shared" ref="C28:Q28" si="7">((C27*C26)*7/1000-C18-C19)/5</f>
        <v>33.402999999999999</v>
      </c>
      <c r="D28" s="37">
        <f t="shared" si="7"/>
        <v>31.524000000000001</v>
      </c>
      <c r="E28" s="37">
        <f t="shared" si="7"/>
        <v>27.037600000000005</v>
      </c>
      <c r="F28" s="37">
        <f t="shared" si="7"/>
        <v>17.785199999999996</v>
      </c>
      <c r="G28" s="37">
        <f t="shared" si="7"/>
        <v>20.6038</v>
      </c>
      <c r="H28" s="37">
        <f t="shared" si="7"/>
        <v>13.781600000000001</v>
      </c>
      <c r="I28" s="38">
        <f t="shared" si="7"/>
        <v>9.8216000000000001</v>
      </c>
      <c r="J28" s="36">
        <f t="shared" si="7"/>
        <v>28.094100000000005</v>
      </c>
      <c r="K28" s="37">
        <f t="shared" si="7"/>
        <v>28.542400000000004</v>
      </c>
      <c r="L28" s="37">
        <f t="shared" si="7"/>
        <v>30.54</v>
      </c>
      <c r="M28" s="37">
        <f t="shared" si="7"/>
        <v>24.018500000000003</v>
      </c>
      <c r="N28" s="37">
        <f t="shared" si="7"/>
        <v>25.103600000000004</v>
      </c>
      <c r="O28" s="37">
        <f t="shared" si="7"/>
        <v>16.299700000000001</v>
      </c>
      <c r="P28" s="37">
        <f t="shared" si="7"/>
        <v>14.169599999999999</v>
      </c>
      <c r="Q28" s="38">
        <f t="shared" si="7"/>
        <v>11.140799999999999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172.2105</v>
      </c>
      <c r="C29" s="41">
        <f t="shared" si="8"/>
        <v>237.61500000000001</v>
      </c>
      <c r="D29" s="41">
        <f>((D27*D26)*7)/1000</f>
        <v>227.22</v>
      </c>
      <c r="E29" s="41">
        <f>((E27*E26)*7)/1000</f>
        <v>196.58799999999999</v>
      </c>
      <c r="F29" s="41">
        <f t="shared" ref="F29:G29" si="9">((F27*F26)*7)/1000</f>
        <v>130.32599999999999</v>
      </c>
      <c r="G29" s="41">
        <f t="shared" si="9"/>
        <v>152.01900000000001</v>
      </c>
      <c r="H29" s="41">
        <f>((H27*H26)*7)/1000</f>
        <v>102.508</v>
      </c>
      <c r="I29" s="85">
        <f>((I27*I26)*7)/1000</f>
        <v>73.108000000000004</v>
      </c>
      <c r="J29" s="40">
        <f>((J27*J26)*7)/1000</f>
        <v>198.6705</v>
      </c>
      <c r="K29" s="41">
        <f>((K27*K26)*7)/1000</f>
        <v>203.11199999999999</v>
      </c>
      <c r="L29" s="41">
        <f t="shared" ref="L29:Q29" si="10">((L27*L26)*7)/1000</f>
        <v>220.5</v>
      </c>
      <c r="M29" s="41">
        <f t="shared" si="10"/>
        <v>174.49250000000001</v>
      </c>
      <c r="N29" s="42">
        <f t="shared" si="10"/>
        <v>183.91800000000001</v>
      </c>
      <c r="O29" s="42">
        <f t="shared" si="10"/>
        <v>120.2985</v>
      </c>
      <c r="P29" s="42">
        <f t="shared" si="10"/>
        <v>105.44799999999999</v>
      </c>
      <c r="Q29" s="43">
        <f t="shared" si="10"/>
        <v>83.103999999999999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31.5</v>
      </c>
      <c r="C30" s="46">
        <f t="shared" si="11"/>
        <v>30.999999999999993</v>
      </c>
      <c r="D30" s="46">
        <f>+(D25/D27)/7*1000</f>
        <v>30</v>
      </c>
      <c r="E30" s="46">
        <f t="shared" ref="E30:G30" si="12">+(E25/E27)/7*1000</f>
        <v>29.5</v>
      </c>
      <c r="F30" s="46">
        <f t="shared" si="12"/>
        <v>28.999999999999996</v>
      </c>
      <c r="G30" s="46">
        <f t="shared" si="12"/>
        <v>28.500000000000004</v>
      </c>
      <c r="H30" s="46">
        <f>+(H25/H27)/7*1000</f>
        <v>27.999999999999996</v>
      </c>
      <c r="I30" s="47">
        <f t="shared" ref="I30" si="13">+(I25/I27)/7*1000</f>
        <v>28.000000000000004</v>
      </c>
      <c r="J30" s="45">
        <f>+(J25/J27)/7*1000</f>
        <v>31.5</v>
      </c>
      <c r="K30" s="46">
        <f t="shared" ref="K30:Q30" si="14">+(K25/K27)/7*1000</f>
        <v>31.000000000000007</v>
      </c>
      <c r="L30" s="46">
        <f t="shared" si="14"/>
        <v>29.999999999999996</v>
      </c>
      <c r="M30" s="46">
        <f t="shared" si="14"/>
        <v>29.500000000000004</v>
      </c>
      <c r="N30" s="46">
        <f t="shared" si="14"/>
        <v>29</v>
      </c>
      <c r="O30" s="46">
        <f t="shared" si="14"/>
        <v>28.5</v>
      </c>
      <c r="P30" s="46">
        <f t="shared" si="14"/>
        <v>28</v>
      </c>
      <c r="Q30" s="47">
        <f t="shared" si="14"/>
        <v>28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0" t="s">
        <v>25</v>
      </c>
      <c r="C36" s="491"/>
      <c r="D36" s="491"/>
      <c r="E36" s="491"/>
      <c r="F36" s="491"/>
      <c r="G36" s="491"/>
      <c r="H36" s="97"/>
      <c r="I36" s="52" t="s">
        <v>26</v>
      </c>
      <c r="J36" s="105"/>
      <c r="K36" s="496" t="s">
        <v>25</v>
      </c>
      <c r="L36" s="496"/>
      <c r="M36" s="496"/>
      <c r="N36" s="496"/>
      <c r="O36" s="49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16.184000000000001</v>
      </c>
      <c r="C39" s="78">
        <v>28.783999999999999</v>
      </c>
      <c r="D39" s="78">
        <v>25.872</v>
      </c>
      <c r="E39" s="78">
        <v>18.62</v>
      </c>
      <c r="F39" s="78">
        <v>13.44</v>
      </c>
      <c r="G39" s="78">
        <v>0</v>
      </c>
      <c r="H39" s="99">
        <f t="shared" ref="H39:H46" si="15">SUM(B39:G39)</f>
        <v>102.9</v>
      </c>
      <c r="I39" s="2"/>
      <c r="J39" s="89" t="s">
        <v>12</v>
      </c>
      <c r="K39" s="78">
        <f t="shared" ref="K39:K40" si="16">$K$48*Q39/1000</f>
        <v>33.762</v>
      </c>
      <c r="L39" s="78">
        <f t="shared" ref="L39:L41" si="17">$L$48*Q39/1000</f>
        <v>33.966000000000001</v>
      </c>
      <c r="M39" s="78">
        <f t="shared" ref="M39:M41" si="18">$M$48*Q39/1000</f>
        <v>34.119</v>
      </c>
      <c r="N39" s="78">
        <f t="shared" ref="N39:N41" si="19">$N$48*Q39/1000</f>
        <v>33.914999999999999</v>
      </c>
      <c r="O39" s="78">
        <f t="shared" ref="O39:O41" si="20">$O$48*Q39/1000</f>
        <v>34.067999999999998</v>
      </c>
      <c r="P39" s="99">
        <f t="shared" ref="P39:P46" si="21">SUM(K39:O39)</f>
        <v>169.82999999999998</v>
      </c>
      <c r="Q39" s="2">
        <v>51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16.184000000000001</v>
      </c>
      <c r="C40" s="78">
        <v>28.783999999999999</v>
      </c>
      <c r="D40" s="78">
        <v>25.872</v>
      </c>
      <c r="E40" s="78">
        <v>18.62</v>
      </c>
      <c r="F40" s="78">
        <v>13.44</v>
      </c>
      <c r="G40" s="78">
        <v>0</v>
      </c>
      <c r="H40" s="99">
        <f t="shared" si="15"/>
        <v>102.9</v>
      </c>
      <c r="I40" s="2"/>
      <c r="J40" s="90" t="s">
        <v>13</v>
      </c>
      <c r="K40" s="78">
        <f t="shared" si="16"/>
        <v>35.747999999999998</v>
      </c>
      <c r="L40" s="78">
        <f t="shared" si="17"/>
        <v>35.963999999999999</v>
      </c>
      <c r="M40" s="78">
        <f t="shared" si="18"/>
        <v>36.125999999999998</v>
      </c>
      <c r="N40" s="78">
        <f t="shared" si="19"/>
        <v>35.909999999999997</v>
      </c>
      <c r="O40" s="78">
        <f t="shared" si="20"/>
        <v>36.072000000000003</v>
      </c>
      <c r="P40" s="99">
        <f t="shared" si="21"/>
        <v>179.82</v>
      </c>
      <c r="Q40" s="2">
        <v>54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17.886400000000002</v>
      </c>
      <c r="C41" s="22">
        <v>31.066700000000004</v>
      </c>
      <c r="D41" s="22">
        <v>26.638500000000001</v>
      </c>
      <c r="E41" s="22">
        <v>18.737599999999997</v>
      </c>
      <c r="F41" s="22">
        <v>13.557600000000003</v>
      </c>
      <c r="G41" s="22"/>
      <c r="H41" s="99">
        <f t="shared" si="15"/>
        <v>107.88680000000001</v>
      </c>
      <c r="I41" s="2"/>
      <c r="J41" s="89" t="s">
        <v>14</v>
      </c>
      <c r="K41" s="78">
        <f>$K$48*Q41/1000</f>
        <v>39.72</v>
      </c>
      <c r="L41" s="78">
        <f t="shared" si="17"/>
        <v>39.96</v>
      </c>
      <c r="M41" s="78">
        <f t="shared" si="18"/>
        <v>40.14</v>
      </c>
      <c r="N41" s="78">
        <f t="shared" si="19"/>
        <v>39.9</v>
      </c>
      <c r="O41" s="78">
        <f t="shared" si="20"/>
        <v>40.08</v>
      </c>
      <c r="P41" s="99">
        <f t="shared" si="21"/>
        <v>199.8</v>
      </c>
      <c r="Q41" s="2">
        <v>60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17.886400000000002</v>
      </c>
      <c r="C42" s="22">
        <v>31.066700000000004</v>
      </c>
      <c r="D42" s="22">
        <v>26.638500000000001</v>
      </c>
      <c r="E42" s="22">
        <v>18.737599999999997</v>
      </c>
      <c r="F42" s="22">
        <v>13.557600000000003</v>
      </c>
      <c r="G42" s="22"/>
      <c r="H42" s="99">
        <f t="shared" si="15"/>
        <v>107.88680000000001</v>
      </c>
      <c r="I42" s="2"/>
      <c r="J42" s="90" t="s">
        <v>15</v>
      </c>
      <c r="K42" s="78">
        <f>K48*$Q$42/1000</f>
        <v>43.03</v>
      </c>
      <c r="L42" s="78">
        <f>$L$48*Q42/1000</f>
        <v>43.29</v>
      </c>
      <c r="M42" s="78">
        <f>$M$48*Q42/1000</f>
        <v>43.484999999999999</v>
      </c>
      <c r="N42" s="78">
        <f>$N$48*Q42/1000</f>
        <v>43.225000000000001</v>
      </c>
      <c r="O42" s="78">
        <f>$O$48*Q42/1000</f>
        <v>43.42</v>
      </c>
      <c r="P42" s="99">
        <f t="shared" si="21"/>
        <v>216.45</v>
      </c>
      <c r="Q42" s="2">
        <v>65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17.886400000000002</v>
      </c>
      <c r="C43" s="22">
        <v>31.066700000000004</v>
      </c>
      <c r="D43" s="22">
        <v>26.638500000000001</v>
      </c>
      <c r="E43" s="22">
        <v>18.737599999999997</v>
      </c>
      <c r="F43" s="22">
        <v>13.557600000000003</v>
      </c>
      <c r="G43" s="22"/>
      <c r="H43" s="99">
        <f t="shared" si="15"/>
        <v>107.88680000000001</v>
      </c>
      <c r="I43" s="2"/>
      <c r="J43" s="89" t="s">
        <v>16</v>
      </c>
      <c r="K43" s="78">
        <f>K48*$Q$43/1000</f>
        <v>48.326000000000001</v>
      </c>
      <c r="L43" s="78">
        <f t="shared" ref="L43:O43" si="22">L48*$Q$43/1000</f>
        <v>48.618000000000002</v>
      </c>
      <c r="M43" s="78">
        <f t="shared" si="22"/>
        <v>48.837000000000003</v>
      </c>
      <c r="N43" s="78">
        <f t="shared" si="22"/>
        <v>48.545000000000002</v>
      </c>
      <c r="O43" s="78">
        <f t="shared" si="22"/>
        <v>48.764000000000003</v>
      </c>
      <c r="P43" s="99">
        <f t="shared" si="21"/>
        <v>243.09000000000003</v>
      </c>
      <c r="Q43" s="2">
        <v>73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17.886400000000002</v>
      </c>
      <c r="C44" s="78">
        <v>31.066700000000004</v>
      </c>
      <c r="D44" s="78">
        <v>26.638500000000001</v>
      </c>
      <c r="E44" s="78">
        <v>18.737599999999997</v>
      </c>
      <c r="F44" s="78">
        <v>13.557600000000003</v>
      </c>
      <c r="G44" s="78"/>
      <c r="H44" s="99">
        <f t="shared" si="15"/>
        <v>107.88680000000001</v>
      </c>
      <c r="I44" s="2"/>
      <c r="J44" s="90" t="s">
        <v>17</v>
      </c>
      <c r="K44" s="78">
        <f>K48*$Q$44/1000</f>
        <v>49.65</v>
      </c>
      <c r="L44" s="78">
        <f t="shared" ref="L44:O44" si="23">L48*$Q$44/1000</f>
        <v>49.95</v>
      </c>
      <c r="M44" s="78">
        <f t="shared" si="23"/>
        <v>50.174999999999997</v>
      </c>
      <c r="N44" s="78">
        <f t="shared" si="23"/>
        <v>49.875</v>
      </c>
      <c r="O44" s="78">
        <f t="shared" si="23"/>
        <v>50.1</v>
      </c>
      <c r="P44" s="99">
        <f t="shared" si="21"/>
        <v>249.74999999999997</v>
      </c>
      <c r="Q44" s="2">
        <v>75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17.886400000000002</v>
      </c>
      <c r="C45" s="78">
        <v>31.066700000000004</v>
      </c>
      <c r="D45" s="78">
        <v>26.638500000000001</v>
      </c>
      <c r="E45" s="78">
        <v>18.737599999999997</v>
      </c>
      <c r="F45" s="78">
        <v>13.557600000000003</v>
      </c>
      <c r="G45" s="78"/>
      <c r="H45" s="99">
        <f t="shared" si="15"/>
        <v>107.88680000000001</v>
      </c>
      <c r="I45" s="2"/>
      <c r="J45" s="89" t="s">
        <v>18</v>
      </c>
      <c r="K45" s="78">
        <f>K48*$Q$45/1000</f>
        <v>50.311999999999998</v>
      </c>
      <c r="L45" s="78">
        <f t="shared" ref="L45:O45" si="24">L48*$Q$45/1000</f>
        <v>50.616</v>
      </c>
      <c r="M45" s="78">
        <f t="shared" si="24"/>
        <v>50.844000000000001</v>
      </c>
      <c r="N45" s="78">
        <f t="shared" si="24"/>
        <v>50.54</v>
      </c>
      <c r="O45" s="78">
        <f t="shared" si="24"/>
        <v>50.768000000000001</v>
      </c>
      <c r="P45" s="99">
        <f t="shared" si="21"/>
        <v>253.07999999999998</v>
      </c>
      <c r="Q45" s="2">
        <v>76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5">SUM(B39:B45)</f>
        <v>121.80000000000004</v>
      </c>
      <c r="C46" s="26">
        <f t="shared" si="25"/>
        <v>212.9015</v>
      </c>
      <c r="D46" s="26">
        <f t="shared" si="25"/>
        <v>184.93649999999997</v>
      </c>
      <c r="E46" s="26">
        <f t="shared" si="25"/>
        <v>130.928</v>
      </c>
      <c r="F46" s="26">
        <f t="shared" si="25"/>
        <v>94.668000000000021</v>
      </c>
      <c r="G46" s="26">
        <f t="shared" si="25"/>
        <v>0</v>
      </c>
      <c r="H46" s="99">
        <f t="shared" si="15"/>
        <v>745.23399999999992</v>
      </c>
      <c r="J46" s="76" t="s">
        <v>10</v>
      </c>
      <c r="K46" s="79">
        <f>SUM(K39:K45)</f>
        <v>300.548</v>
      </c>
      <c r="L46" s="26">
        <f>SUM(L39:L45)</f>
        <v>302.36399999999998</v>
      </c>
      <c r="M46" s="26">
        <f>SUM(M39:M45)</f>
        <v>303.726</v>
      </c>
      <c r="N46" s="26">
        <f>SUM(N39:N45)</f>
        <v>301.91000000000003</v>
      </c>
      <c r="O46" s="26">
        <f>SUM(O39:O45)</f>
        <v>303.27199999999999</v>
      </c>
      <c r="P46" s="99">
        <f t="shared" si="21"/>
        <v>1511.82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30</v>
      </c>
      <c r="C47" s="29">
        <v>29.5</v>
      </c>
      <c r="D47" s="29">
        <v>28.5</v>
      </c>
      <c r="E47" s="29">
        <v>28</v>
      </c>
      <c r="F47" s="29">
        <v>28</v>
      </c>
      <c r="G47" s="29"/>
      <c r="H47" s="100">
        <f>+((H46/H48)/7)*1000</f>
        <v>28.85931146652209</v>
      </c>
      <c r="J47" s="108" t="s">
        <v>19</v>
      </c>
      <c r="K47" s="80">
        <v>65</v>
      </c>
      <c r="L47" s="29">
        <v>65</v>
      </c>
      <c r="M47" s="29">
        <v>65</v>
      </c>
      <c r="N47" s="29">
        <v>65</v>
      </c>
      <c r="O47" s="29">
        <v>65</v>
      </c>
      <c r="P47" s="100">
        <f>+((P46/P48)/7)*1000</f>
        <v>64.857142857142847</v>
      </c>
      <c r="Q47" s="62"/>
      <c r="R47" s="62"/>
    </row>
    <row r="48" spans="1:30" ht="33.75" customHeight="1" x14ac:dyDescent="0.25">
      <c r="A48" s="92" t="s">
        <v>20</v>
      </c>
      <c r="B48" s="81">
        <v>580</v>
      </c>
      <c r="C48" s="33">
        <v>1031</v>
      </c>
      <c r="D48" s="33">
        <v>927</v>
      </c>
      <c r="E48" s="33">
        <v>668</v>
      </c>
      <c r="F48" s="33">
        <v>483</v>
      </c>
      <c r="G48" s="33"/>
      <c r="H48" s="101">
        <f>SUM(B48:G48)</f>
        <v>3689</v>
      </c>
      <c r="I48" s="63"/>
      <c r="J48" s="92" t="s">
        <v>20</v>
      </c>
      <c r="K48" s="104">
        <v>662</v>
      </c>
      <c r="L48" s="64">
        <v>666</v>
      </c>
      <c r="M48" s="64">
        <v>669</v>
      </c>
      <c r="N48" s="64">
        <v>665</v>
      </c>
      <c r="O48" s="64">
        <v>668</v>
      </c>
      <c r="P48" s="110">
        <f>SUM(K48:O48)</f>
        <v>3330</v>
      </c>
      <c r="Q48" s="65"/>
      <c r="R48" s="65"/>
    </row>
    <row r="49" spans="1:30" ht="33.75" customHeight="1" x14ac:dyDescent="0.25">
      <c r="A49" s="93" t="s">
        <v>21</v>
      </c>
      <c r="B49" s="82">
        <f t="shared" ref="B49:G49" si="26">((B48*B47)*7/1000-B39-B40)/5</f>
        <v>17.886400000000002</v>
      </c>
      <c r="C49" s="37">
        <f t="shared" si="26"/>
        <v>31.066700000000004</v>
      </c>
      <c r="D49" s="37">
        <f t="shared" si="26"/>
        <v>26.638500000000001</v>
      </c>
      <c r="E49" s="37">
        <f t="shared" si="26"/>
        <v>18.737599999999997</v>
      </c>
      <c r="F49" s="37">
        <f t="shared" si="26"/>
        <v>13.557600000000003</v>
      </c>
      <c r="G49" s="37">
        <f t="shared" si="26"/>
        <v>0</v>
      </c>
      <c r="H49" s="102">
        <f>((H46*1000)/H48)/7</f>
        <v>28.859311466522087</v>
      </c>
      <c r="J49" s="93" t="s">
        <v>21</v>
      </c>
      <c r="K49" s="82">
        <f>(K48*K47)/1000</f>
        <v>43.03</v>
      </c>
      <c r="L49" s="37">
        <f>(L48*L47)/1000</f>
        <v>43.29</v>
      </c>
      <c r="M49" s="37">
        <f>(M48*M47)/1000</f>
        <v>43.484999999999999</v>
      </c>
      <c r="N49" s="37">
        <f>(N48*N47)/1000</f>
        <v>43.225000000000001</v>
      </c>
      <c r="O49" s="37">
        <f>(O48*O47)/1000</f>
        <v>43.42</v>
      </c>
      <c r="P49" s="111">
        <f>((P46*1000)/P48)/7</f>
        <v>64.857142857142861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121.8</v>
      </c>
      <c r="C50" s="41">
        <f t="shared" si="27"/>
        <v>212.9015</v>
      </c>
      <c r="D50" s="41">
        <f t="shared" si="27"/>
        <v>184.9365</v>
      </c>
      <c r="E50" s="41">
        <f t="shared" si="27"/>
        <v>130.928</v>
      </c>
      <c r="F50" s="41">
        <f t="shared" si="27"/>
        <v>94.668000000000006</v>
      </c>
      <c r="G50" s="41">
        <f t="shared" si="27"/>
        <v>0</v>
      </c>
      <c r="H50" s="85"/>
      <c r="J50" s="94" t="s">
        <v>22</v>
      </c>
      <c r="K50" s="83">
        <f>((K48*K47)*7)/1000</f>
        <v>301.20999999999998</v>
      </c>
      <c r="L50" s="41">
        <f>((L48*L47)*7)/1000</f>
        <v>303.02999999999997</v>
      </c>
      <c r="M50" s="41">
        <f>((M48*M47)*7)/1000</f>
        <v>304.39499999999998</v>
      </c>
      <c r="N50" s="41">
        <f>((N48*N47)*7)/1000</f>
        <v>302.57499999999999</v>
      </c>
      <c r="O50" s="41">
        <f>((O48*O47)*7)/1000</f>
        <v>303.94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30.000000000000011</v>
      </c>
      <c r="C51" s="46">
        <f t="shared" si="28"/>
        <v>29.5</v>
      </c>
      <c r="D51" s="46">
        <f t="shared" si="28"/>
        <v>28.499999999999993</v>
      </c>
      <c r="E51" s="46">
        <f t="shared" si="28"/>
        <v>28</v>
      </c>
      <c r="F51" s="46">
        <f t="shared" si="28"/>
        <v>28.000000000000004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64.857142857142861</v>
      </c>
      <c r="L51" s="46">
        <f>+(L46/L48)/7*1000</f>
        <v>64.857142857142847</v>
      </c>
      <c r="M51" s="46">
        <f>+(M46/M48)/7*1000</f>
        <v>64.857142857142861</v>
      </c>
      <c r="N51" s="46">
        <f>+(N46/N48)/7*1000</f>
        <v>64.857142857142861</v>
      </c>
      <c r="O51" s="46">
        <f>+(O46/O48)/7*1000</f>
        <v>64.857142857142861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f>$B$67*I58/1000</f>
        <v>31.773</v>
      </c>
      <c r="C58" s="78">
        <f t="shared" ref="C58:C60" si="29">$C$67*I58/1000</f>
        <v>31.568999999999999</v>
      </c>
      <c r="D58" s="78">
        <f t="shared" ref="D58:D60" si="30">$D$67*I58/1000</f>
        <v>31.824000000000002</v>
      </c>
      <c r="E58" s="78">
        <f t="shared" ref="E58:E60" si="31">$E$67*I58/1000</f>
        <v>31.977</v>
      </c>
      <c r="F58" s="78">
        <f t="shared" ref="F58:F60" si="32">$F$67*I58/1000</f>
        <v>31.518000000000001</v>
      </c>
      <c r="G58" s="99">
        <f t="shared" ref="G58:G65" si="33">SUM(B58:F58)</f>
        <v>158.661</v>
      </c>
      <c r="H58" s="73"/>
      <c r="I58" s="49">
        <v>51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4">$B$67*I59/1000</f>
        <v>33.642000000000003</v>
      </c>
      <c r="C59" s="78">
        <f t="shared" si="29"/>
        <v>33.426000000000002</v>
      </c>
      <c r="D59" s="78">
        <f t="shared" si="30"/>
        <v>33.695999999999998</v>
      </c>
      <c r="E59" s="78">
        <f t="shared" si="31"/>
        <v>33.857999999999997</v>
      </c>
      <c r="F59" s="78">
        <f t="shared" si="32"/>
        <v>33.372</v>
      </c>
      <c r="G59" s="99">
        <f t="shared" si="33"/>
        <v>167.99400000000003</v>
      </c>
      <c r="H59" s="73"/>
      <c r="I59" s="49">
        <v>54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4"/>
        <v>37.380000000000003</v>
      </c>
      <c r="C60" s="78">
        <f t="shared" si="29"/>
        <v>37.14</v>
      </c>
      <c r="D60" s="78">
        <f t="shared" si="30"/>
        <v>37.44</v>
      </c>
      <c r="E60" s="78">
        <f t="shared" si="31"/>
        <v>37.619999999999997</v>
      </c>
      <c r="F60" s="78">
        <f t="shared" si="32"/>
        <v>37.08</v>
      </c>
      <c r="G60" s="99">
        <f t="shared" si="33"/>
        <v>186.66000000000003</v>
      </c>
      <c r="H60" s="73"/>
      <c r="I60" s="49">
        <v>60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40.494999999999997</v>
      </c>
      <c r="C61" s="78">
        <f>$C$67*I61/1000</f>
        <v>40.234999999999999</v>
      </c>
      <c r="D61" s="78">
        <f>$D$67*I61/1000</f>
        <v>40.56</v>
      </c>
      <c r="E61" s="78">
        <f>$E$67*I61/1000</f>
        <v>40.755000000000003</v>
      </c>
      <c r="F61" s="78">
        <f>$F$67*I61/1000</f>
        <v>40.17</v>
      </c>
      <c r="G61" s="99">
        <f t="shared" si="33"/>
        <v>202.21499999999997</v>
      </c>
      <c r="H61" s="73"/>
      <c r="I61" s="49">
        <v>65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45.478999999999999</v>
      </c>
      <c r="C62" s="78">
        <f t="shared" ref="C62:F62" si="35">C67*$I$62/1000</f>
        <v>45.186999999999998</v>
      </c>
      <c r="D62" s="78">
        <f t="shared" si="35"/>
        <v>45.552</v>
      </c>
      <c r="E62" s="78">
        <f t="shared" si="35"/>
        <v>45.771000000000001</v>
      </c>
      <c r="F62" s="78">
        <f t="shared" si="35"/>
        <v>45.113999999999997</v>
      </c>
      <c r="G62" s="99">
        <f t="shared" si="33"/>
        <v>227.10299999999998</v>
      </c>
      <c r="H62" s="73"/>
      <c r="I62" s="49">
        <v>73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46.725000000000001</v>
      </c>
      <c r="C63" s="78">
        <f t="shared" ref="C63:F63" si="36">C67*$I$63/1000</f>
        <v>46.424999999999997</v>
      </c>
      <c r="D63" s="78">
        <f t="shared" si="36"/>
        <v>46.8</v>
      </c>
      <c r="E63" s="78">
        <f t="shared" si="36"/>
        <v>47.024999999999999</v>
      </c>
      <c r="F63" s="78">
        <f t="shared" si="36"/>
        <v>46.35</v>
      </c>
      <c r="G63" s="99">
        <f t="shared" si="33"/>
        <v>233.32499999999999</v>
      </c>
      <c r="H63" s="73"/>
      <c r="I63" s="49">
        <v>75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47.347999999999999</v>
      </c>
      <c r="C64" s="78">
        <f t="shared" ref="C64:F64" si="37">C67*$I$64/1000</f>
        <v>47.043999999999997</v>
      </c>
      <c r="D64" s="78">
        <f t="shared" si="37"/>
        <v>47.423999999999999</v>
      </c>
      <c r="E64" s="78">
        <f t="shared" si="37"/>
        <v>47.652000000000001</v>
      </c>
      <c r="F64" s="78">
        <f t="shared" si="37"/>
        <v>46.968000000000004</v>
      </c>
      <c r="G64" s="99">
        <f t="shared" si="33"/>
        <v>236.43600000000004</v>
      </c>
      <c r="H64" s="73"/>
      <c r="I64" s="49">
        <v>76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282.84199999999998</v>
      </c>
      <c r="C65" s="26">
        <f>SUM(C58:C64)</f>
        <v>281.02600000000001</v>
      </c>
      <c r="D65" s="26">
        <f>SUM(D58:D64)</f>
        <v>283.29599999999994</v>
      </c>
      <c r="E65" s="26">
        <f>SUM(E58:E64)</f>
        <v>284.65800000000002</v>
      </c>
      <c r="F65" s="26">
        <f>SUM(F58:F64)</f>
        <v>280.572</v>
      </c>
      <c r="G65" s="99">
        <f t="shared" si="33"/>
        <v>1412.3939999999998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>
        <v>65</v>
      </c>
      <c r="G66" s="100">
        <f>+((G65/G67)/7)*1000</f>
        <v>64.857142857142847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623</v>
      </c>
      <c r="C67" s="64">
        <v>619</v>
      </c>
      <c r="D67" s="64">
        <v>624</v>
      </c>
      <c r="E67" s="64">
        <v>627</v>
      </c>
      <c r="F67" s="64">
        <v>618</v>
      </c>
      <c r="G67" s="110">
        <f>SUM(B67:F67)</f>
        <v>3111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40.494999999999997</v>
      </c>
      <c r="C68" s="37">
        <f>(C67*C66)/1000</f>
        <v>40.234999999999999</v>
      </c>
      <c r="D68" s="37">
        <f>(D67*D66)/1000</f>
        <v>40.56</v>
      </c>
      <c r="E68" s="37">
        <f>(E67*E66)/1000</f>
        <v>40.755000000000003</v>
      </c>
      <c r="F68" s="37">
        <f>(F67*F66)/1000</f>
        <v>40.17</v>
      </c>
      <c r="G68" s="114">
        <f>((G65*1000)/G67)/7</f>
        <v>64.857142857142847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283.46499999999997</v>
      </c>
      <c r="C69" s="41">
        <f>((C67*C66)*7)/1000</f>
        <v>281.64499999999998</v>
      </c>
      <c r="D69" s="41">
        <f>((D67*D66)*7)/1000</f>
        <v>283.92</v>
      </c>
      <c r="E69" s="41">
        <f>((E67*E66)*7)/1000</f>
        <v>285.28500000000003</v>
      </c>
      <c r="F69" s="41">
        <f>((F67*F66)*7)/1000</f>
        <v>281.19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64.857142857142847</v>
      </c>
      <c r="C70" s="46">
        <f>+(C65/C67)/7*1000</f>
        <v>64.857142857142861</v>
      </c>
      <c r="D70" s="46">
        <f>+(D65/D67)/7*1000</f>
        <v>64.857142857142847</v>
      </c>
      <c r="E70" s="46">
        <f>+(E65/E67)/7*1000</f>
        <v>64.857142857142861</v>
      </c>
      <c r="F70" s="46">
        <f>+(F65/F67)/7*1000</f>
        <v>64.857142857142861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A3:C3"/>
    <mergeCell ref="E9:G9"/>
    <mergeCell ref="R9:S9"/>
    <mergeCell ref="K11:L11"/>
    <mergeCell ref="J15:Q15"/>
    <mergeCell ref="B36:G36"/>
    <mergeCell ref="K36:O36"/>
    <mergeCell ref="J54:K54"/>
    <mergeCell ref="B55:F55"/>
    <mergeCell ref="B15:I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3602-4499-4808-8CAC-9750860F4B9F}">
  <dimension ref="A1:AD239"/>
  <sheetViews>
    <sheetView topLeftCell="A39" zoomScale="30" zoomScaleNormal="30" workbookViewId="0">
      <selection activeCell="M48" sqref="M48:O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3</v>
      </c>
      <c r="F11" s="1"/>
      <c r="G11" s="1"/>
      <c r="H11" s="1"/>
      <c r="I11" s="1"/>
      <c r="J11" s="1"/>
      <c r="K11" s="489" t="s">
        <v>71</v>
      </c>
      <c r="L11" s="489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4"/>
      <c r="J15" s="505" t="s">
        <v>51</v>
      </c>
      <c r="K15" s="506"/>
      <c r="L15" s="506"/>
      <c r="M15" s="507"/>
      <c r="N15" s="510" t="s">
        <v>50</v>
      </c>
      <c r="O15" s="508"/>
      <c r="P15" s="508"/>
      <c r="Q15" s="508"/>
      <c r="R15" s="508"/>
      <c r="S15" s="508"/>
      <c r="T15" s="508"/>
      <c r="U15" s="50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53.507039999999996</v>
      </c>
      <c r="C18" s="78">
        <v>43.490797777777779</v>
      </c>
      <c r="D18" s="22">
        <v>65.197346666666675</v>
      </c>
      <c r="E18" s="22">
        <v>75.727211111111117</v>
      </c>
      <c r="F18" s="22">
        <v>73.699608888888889</v>
      </c>
      <c r="G18" s="22">
        <v>44.282504444444442</v>
      </c>
      <c r="H18" s="22">
        <v>42.397395555555548</v>
      </c>
      <c r="I18" s="22">
        <v>49.614508888888885</v>
      </c>
      <c r="J18" s="21">
        <v>39.566656666666667</v>
      </c>
      <c r="K18" s="22">
        <v>74.470825000000019</v>
      </c>
      <c r="L18" s="22">
        <v>65.550906666666677</v>
      </c>
      <c r="M18" s="23">
        <v>45.839713333333336</v>
      </c>
      <c r="N18" s="21">
        <v>53.494734444444433</v>
      </c>
      <c r="O18" s="78">
        <v>74.791855555555543</v>
      </c>
      <c r="P18" s="22">
        <v>87.351145555555561</v>
      </c>
      <c r="Q18" s="22">
        <v>75.160592777777765</v>
      </c>
      <c r="R18" s="22">
        <v>70.69729000000001</v>
      </c>
      <c r="S18" s="22">
        <v>57.934036111111119</v>
      </c>
      <c r="T18" s="22">
        <v>46.004239444444437</v>
      </c>
      <c r="U18" s="23">
        <v>30.430260555555556</v>
      </c>
      <c r="V18" s="24">
        <f t="shared" ref="V18:V25" si="0">SUM(B18:U18)</f>
        <v>1169.2086694444445</v>
      </c>
      <c r="X18" s="2"/>
      <c r="Y18" s="18"/>
    </row>
    <row r="19" spans="1:30" ht="39.950000000000003" customHeight="1" x14ac:dyDescent="0.25">
      <c r="A19" s="157" t="s">
        <v>13</v>
      </c>
      <c r="B19" s="21">
        <v>53.507039999999996</v>
      </c>
      <c r="C19" s="78">
        <v>43.490797777777779</v>
      </c>
      <c r="D19" s="22">
        <v>65.197346666666675</v>
      </c>
      <c r="E19" s="22">
        <v>75.727211111111117</v>
      </c>
      <c r="F19" s="22">
        <v>73.699608888888889</v>
      </c>
      <c r="G19" s="22">
        <v>44.282504444444442</v>
      </c>
      <c r="H19" s="22">
        <v>42.397395555555548</v>
      </c>
      <c r="I19" s="22">
        <v>49.614508888888885</v>
      </c>
      <c r="J19" s="21">
        <v>39.566656666666667</v>
      </c>
      <c r="K19" s="22">
        <v>74.470825000000019</v>
      </c>
      <c r="L19" s="22">
        <v>65.550906666666677</v>
      </c>
      <c r="M19" s="23">
        <v>45.839713333333336</v>
      </c>
      <c r="N19" s="21">
        <v>53.494734444444433</v>
      </c>
      <c r="O19" s="78">
        <v>74.791855555555543</v>
      </c>
      <c r="P19" s="22">
        <v>87.351145555555561</v>
      </c>
      <c r="Q19" s="22">
        <v>75.160592777777765</v>
      </c>
      <c r="R19" s="22">
        <v>70.69729000000001</v>
      </c>
      <c r="S19" s="22">
        <v>57.934036111111119</v>
      </c>
      <c r="T19" s="22">
        <v>46.004239444444437</v>
      </c>
      <c r="U19" s="23">
        <v>30.430260555555556</v>
      </c>
      <c r="V19" s="24">
        <f t="shared" si="0"/>
        <v>1169.2086694444445</v>
      </c>
      <c r="X19" s="2"/>
      <c r="Y19" s="18"/>
    </row>
    <row r="20" spans="1:30" ht="39.75" customHeight="1" x14ac:dyDescent="0.25">
      <c r="A20" s="156" t="s">
        <v>14</v>
      </c>
      <c r="B20" s="21">
        <v>56.157183999999994</v>
      </c>
      <c r="C20" s="78">
        <v>45.603680888888888</v>
      </c>
      <c r="D20" s="22">
        <v>68.366461333333319</v>
      </c>
      <c r="E20" s="22">
        <v>79.615415555555572</v>
      </c>
      <c r="F20" s="22">
        <v>77.254756444444453</v>
      </c>
      <c r="G20" s="22">
        <v>46.578498222222223</v>
      </c>
      <c r="H20" s="22">
        <v>44.422641777777791</v>
      </c>
      <c r="I20" s="22">
        <v>52.67139644444444</v>
      </c>
      <c r="J20" s="21">
        <v>40.957337333333342</v>
      </c>
      <c r="K20" s="22">
        <v>77.693170000000009</v>
      </c>
      <c r="L20" s="22">
        <v>69.25963733333333</v>
      </c>
      <c r="M20" s="23">
        <v>48.249514666666663</v>
      </c>
      <c r="N20" s="21">
        <v>56.142506222222231</v>
      </c>
      <c r="O20" s="78">
        <v>78.537057777777775</v>
      </c>
      <c r="P20" s="22">
        <v>91.75954177777777</v>
      </c>
      <c r="Q20" s="22">
        <v>79.014662888888893</v>
      </c>
      <c r="R20" s="22">
        <v>74.34668400000001</v>
      </c>
      <c r="S20" s="22">
        <v>60.79278555555554</v>
      </c>
      <c r="T20" s="22">
        <v>48.202604222222234</v>
      </c>
      <c r="U20" s="23">
        <v>31.948895777777778</v>
      </c>
      <c r="V20" s="24">
        <f t="shared" si="0"/>
        <v>1227.5744322222222</v>
      </c>
      <c r="X20" s="2"/>
      <c r="Y20" s="18"/>
    </row>
    <row r="21" spans="1:30" ht="39.950000000000003" customHeight="1" x14ac:dyDescent="0.25">
      <c r="A21" s="157" t="s">
        <v>15</v>
      </c>
      <c r="B21" s="21">
        <v>56.157183999999994</v>
      </c>
      <c r="C21" s="78">
        <v>45.603680888888888</v>
      </c>
      <c r="D21" s="22">
        <v>68.366461333333319</v>
      </c>
      <c r="E21" s="22">
        <v>79.615415555555572</v>
      </c>
      <c r="F21" s="22">
        <v>77.254756444444453</v>
      </c>
      <c r="G21" s="22">
        <v>46.578498222222223</v>
      </c>
      <c r="H21" s="22">
        <v>44.422641777777791</v>
      </c>
      <c r="I21" s="22">
        <v>52.67139644444444</v>
      </c>
      <c r="J21" s="21">
        <v>40.957337333333342</v>
      </c>
      <c r="K21" s="22">
        <v>77.693170000000009</v>
      </c>
      <c r="L21" s="22">
        <v>69.25963733333333</v>
      </c>
      <c r="M21" s="23">
        <v>48.249514666666663</v>
      </c>
      <c r="N21" s="21">
        <v>56.142506222222231</v>
      </c>
      <c r="O21" s="78">
        <v>78.537057777777775</v>
      </c>
      <c r="P21" s="22">
        <v>91.75954177777777</v>
      </c>
      <c r="Q21" s="22">
        <v>79.014662888888893</v>
      </c>
      <c r="R21" s="22">
        <v>74.34668400000001</v>
      </c>
      <c r="S21" s="22">
        <v>60.79278555555554</v>
      </c>
      <c r="T21" s="22">
        <v>48.202604222222234</v>
      </c>
      <c r="U21" s="23">
        <v>31.948895777777778</v>
      </c>
      <c r="V21" s="24">
        <f t="shared" si="0"/>
        <v>1227.5744322222222</v>
      </c>
      <c r="X21" s="2"/>
      <c r="Y21" s="18"/>
    </row>
    <row r="22" spans="1:30" ht="39.950000000000003" customHeight="1" x14ac:dyDescent="0.25">
      <c r="A22" s="156" t="s">
        <v>16</v>
      </c>
      <c r="B22" s="21">
        <v>56.157183999999994</v>
      </c>
      <c r="C22" s="78">
        <v>45.603680888888888</v>
      </c>
      <c r="D22" s="22">
        <v>68.366461333333319</v>
      </c>
      <c r="E22" s="22">
        <v>79.615415555555572</v>
      </c>
      <c r="F22" s="22">
        <v>77.254756444444453</v>
      </c>
      <c r="G22" s="22">
        <v>46.578498222222223</v>
      </c>
      <c r="H22" s="22">
        <v>44.422641777777791</v>
      </c>
      <c r="I22" s="22">
        <v>52.67139644444444</v>
      </c>
      <c r="J22" s="21">
        <v>40.957337333333342</v>
      </c>
      <c r="K22" s="22">
        <v>77.693170000000009</v>
      </c>
      <c r="L22" s="22">
        <v>69.25963733333333</v>
      </c>
      <c r="M22" s="23">
        <v>48.249514666666663</v>
      </c>
      <c r="N22" s="21">
        <v>56.142506222222231</v>
      </c>
      <c r="O22" s="78">
        <v>78.537057777777775</v>
      </c>
      <c r="P22" s="22">
        <v>91.75954177777777</v>
      </c>
      <c r="Q22" s="22">
        <v>79.014662888888893</v>
      </c>
      <c r="R22" s="22">
        <v>74.34668400000001</v>
      </c>
      <c r="S22" s="22">
        <v>60.79278555555554</v>
      </c>
      <c r="T22" s="22">
        <v>48.202604222222234</v>
      </c>
      <c r="U22" s="23">
        <v>31.948895777777778</v>
      </c>
      <c r="V22" s="24">
        <f t="shared" si="0"/>
        <v>1227.5744322222222</v>
      </c>
      <c r="X22" s="2"/>
      <c r="Y22" s="18"/>
    </row>
    <row r="23" spans="1:30" ht="39.950000000000003" customHeight="1" x14ac:dyDescent="0.25">
      <c r="A23" s="157" t="s">
        <v>17</v>
      </c>
      <c r="B23" s="21">
        <v>56.157183999999994</v>
      </c>
      <c r="C23" s="78">
        <v>45.603680888888888</v>
      </c>
      <c r="D23" s="22">
        <v>68.366461333333319</v>
      </c>
      <c r="E23" s="22">
        <v>79.615415555555572</v>
      </c>
      <c r="F23" s="22">
        <v>77.254756444444453</v>
      </c>
      <c r="G23" s="22">
        <v>46.578498222222223</v>
      </c>
      <c r="H23" s="22">
        <v>44.422641777777791</v>
      </c>
      <c r="I23" s="22">
        <v>52.67139644444444</v>
      </c>
      <c r="J23" s="21">
        <v>40.957337333333342</v>
      </c>
      <c r="K23" s="22">
        <v>77.693170000000009</v>
      </c>
      <c r="L23" s="22">
        <v>69.25963733333333</v>
      </c>
      <c r="M23" s="23">
        <v>48.249514666666663</v>
      </c>
      <c r="N23" s="21">
        <v>56.142506222222231</v>
      </c>
      <c r="O23" s="78">
        <v>78.537057777777775</v>
      </c>
      <c r="P23" s="22">
        <v>91.75954177777777</v>
      </c>
      <c r="Q23" s="22">
        <v>79.014662888888893</v>
      </c>
      <c r="R23" s="22">
        <v>74.34668400000001</v>
      </c>
      <c r="S23" s="22">
        <v>60.79278555555554</v>
      </c>
      <c r="T23" s="22">
        <v>48.202604222222234</v>
      </c>
      <c r="U23" s="23">
        <v>31.948895777777778</v>
      </c>
      <c r="V23" s="24">
        <f t="shared" si="0"/>
        <v>1227.5744322222222</v>
      </c>
      <c r="X23" s="2"/>
      <c r="Y23" s="18"/>
    </row>
    <row r="24" spans="1:30" ht="39.950000000000003" customHeight="1" x14ac:dyDescent="0.25">
      <c r="A24" s="156" t="s">
        <v>18</v>
      </c>
      <c r="B24" s="21">
        <v>56.157183999999994</v>
      </c>
      <c r="C24" s="78">
        <v>45.603680888888888</v>
      </c>
      <c r="D24" s="22">
        <v>68.366461333333319</v>
      </c>
      <c r="E24" s="22">
        <v>79.615415555555572</v>
      </c>
      <c r="F24" s="22">
        <v>77.254756444444453</v>
      </c>
      <c r="G24" s="22">
        <v>46.578498222222223</v>
      </c>
      <c r="H24" s="22">
        <v>44.422641777777791</v>
      </c>
      <c r="I24" s="22">
        <v>52.67139644444444</v>
      </c>
      <c r="J24" s="21">
        <v>40.957337333333342</v>
      </c>
      <c r="K24" s="22">
        <v>77.693170000000009</v>
      </c>
      <c r="L24" s="22">
        <v>69.25963733333333</v>
      </c>
      <c r="M24" s="23">
        <v>48.249514666666663</v>
      </c>
      <c r="N24" s="21">
        <v>56.142506222222231</v>
      </c>
      <c r="O24" s="78">
        <v>78.537057777777775</v>
      </c>
      <c r="P24" s="22">
        <v>91.75954177777777</v>
      </c>
      <c r="Q24" s="22">
        <v>79.014662888888893</v>
      </c>
      <c r="R24" s="22">
        <v>74.34668400000001</v>
      </c>
      <c r="S24" s="22">
        <v>60.79278555555554</v>
      </c>
      <c r="T24" s="22">
        <v>48.202604222222234</v>
      </c>
      <c r="U24" s="23">
        <v>31.948895777777778</v>
      </c>
      <c r="V24" s="24">
        <f t="shared" si="0"/>
        <v>1227.5744322222222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387.7999999999999</v>
      </c>
      <c r="C25" s="26">
        <f t="shared" si="1"/>
        <v>315.00000000000006</v>
      </c>
      <c r="D25" s="26">
        <f t="shared" si="1"/>
        <v>472.22699999999986</v>
      </c>
      <c r="E25" s="26">
        <f>SUM(E18:E24)</f>
        <v>549.53150000000005</v>
      </c>
      <c r="F25" s="26">
        <f t="shared" ref="F25:K25" si="2">SUM(F18:F24)</f>
        <v>533.67300000000012</v>
      </c>
      <c r="G25" s="26">
        <f t="shared" si="2"/>
        <v>321.45749999999992</v>
      </c>
      <c r="H25" s="26">
        <f t="shared" si="2"/>
        <v>306.90800000000007</v>
      </c>
      <c r="I25" s="26">
        <f t="shared" si="2"/>
        <v>362.58599999999996</v>
      </c>
      <c r="J25" s="25">
        <f t="shared" si="2"/>
        <v>283.92</v>
      </c>
      <c r="K25" s="26">
        <f t="shared" si="2"/>
        <v>537.40750000000003</v>
      </c>
      <c r="L25" s="26">
        <f>SUM(L18:L24)</f>
        <v>477.4</v>
      </c>
      <c r="M25" s="27">
        <f t="shared" ref="M25:P25" si="3">SUM(M18:M24)</f>
        <v>332.92699999999996</v>
      </c>
      <c r="N25" s="25">
        <f t="shared" si="3"/>
        <v>387.702</v>
      </c>
      <c r="O25" s="26">
        <f t="shared" si="3"/>
        <v>542.26899999999989</v>
      </c>
      <c r="P25" s="26">
        <f t="shared" si="3"/>
        <v>633.5</v>
      </c>
      <c r="Q25" s="26">
        <f>SUM(Q18:Q24)</f>
        <v>545.39449999999999</v>
      </c>
      <c r="R25" s="26">
        <f t="shared" ref="R25:T25" si="4">SUM(R18:R24)</f>
        <v>513.12800000000004</v>
      </c>
      <c r="S25" s="26">
        <f t="shared" si="4"/>
        <v>419.83199999999999</v>
      </c>
      <c r="T25" s="26">
        <f t="shared" si="4"/>
        <v>333.02150000000012</v>
      </c>
      <c r="U25" s="27">
        <f>SUM(U18:U24)</f>
        <v>220.60500000000002</v>
      </c>
      <c r="V25" s="24">
        <f t="shared" si="0"/>
        <v>8476.289499999999</v>
      </c>
    </row>
    <row r="26" spans="1:30" s="2" customFormat="1" ht="36.75" customHeight="1" x14ac:dyDescent="0.25">
      <c r="A26" s="158" t="s">
        <v>19</v>
      </c>
      <c r="B26" s="28">
        <v>100</v>
      </c>
      <c r="C26" s="80">
        <v>100</v>
      </c>
      <c r="D26" s="29">
        <v>99.5</v>
      </c>
      <c r="E26" s="29">
        <v>98.5</v>
      </c>
      <c r="F26" s="29">
        <v>98.5</v>
      </c>
      <c r="G26" s="29">
        <v>97.5</v>
      </c>
      <c r="H26" s="29">
        <v>97</v>
      </c>
      <c r="I26" s="29">
        <v>97</v>
      </c>
      <c r="J26" s="28">
        <v>104</v>
      </c>
      <c r="K26" s="29">
        <v>102.5</v>
      </c>
      <c r="L26" s="29">
        <v>100</v>
      </c>
      <c r="M26" s="30">
        <v>99.5</v>
      </c>
      <c r="N26" s="28">
        <v>102</v>
      </c>
      <c r="O26" s="29">
        <v>101</v>
      </c>
      <c r="P26" s="29">
        <v>100</v>
      </c>
      <c r="Q26" s="29">
        <v>98.5</v>
      </c>
      <c r="R26" s="29">
        <v>98</v>
      </c>
      <c r="S26" s="29">
        <v>98</v>
      </c>
      <c r="T26" s="29">
        <v>96.5</v>
      </c>
      <c r="U26" s="30">
        <v>95.5</v>
      </c>
      <c r="V26" s="31">
        <f>+((V25/V27)/7)*1000</f>
        <v>99.270249221183789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99.270249221183775</v>
      </c>
    </row>
    <row r="28" spans="1:30" s="2" customFormat="1" ht="33" customHeight="1" x14ac:dyDescent="0.25">
      <c r="A28" s="160" t="s">
        <v>21</v>
      </c>
      <c r="B28" s="36">
        <f>((B27*B26)*7/1000-B18-B19)/5</f>
        <v>56.157183999999994</v>
      </c>
      <c r="C28" s="37">
        <f t="shared" ref="C28:U28" si="5">((C27*C26)*7/1000-C18-C19)/5</f>
        <v>45.603680888888888</v>
      </c>
      <c r="D28" s="37">
        <f t="shared" si="5"/>
        <v>68.366461333333319</v>
      </c>
      <c r="E28" s="37">
        <f t="shared" si="5"/>
        <v>79.615415555555572</v>
      </c>
      <c r="F28" s="37">
        <f t="shared" si="5"/>
        <v>77.254756444444453</v>
      </c>
      <c r="G28" s="37">
        <f t="shared" si="5"/>
        <v>46.578498222222223</v>
      </c>
      <c r="H28" s="37">
        <f t="shared" si="5"/>
        <v>44.422641777777791</v>
      </c>
      <c r="I28" s="37">
        <f t="shared" si="5"/>
        <v>52.67139644444444</v>
      </c>
      <c r="J28" s="36">
        <f t="shared" si="5"/>
        <v>40.957337333333342</v>
      </c>
      <c r="K28" s="37">
        <f t="shared" si="5"/>
        <v>77.693170000000009</v>
      </c>
      <c r="L28" s="37">
        <f t="shared" si="5"/>
        <v>69.25963733333333</v>
      </c>
      <c r="M28" s="38">
        <f t="shared" si="5"/>
        <v>48.249514666666663</v>
      </c>
      <c r="N28" s="36">
        <f t="shared" si="5"/>
        <v>56.142506222222231</v>
      </c>
      <c r="O28" s="37">
        <f t="shared" si="5"/>
        <v>78.537057777777775</v>
      </c>
      <c r="P28" s="37">
        <f t="shared" si="5"/>
        <v>91.75954177777777</v>
      </c>
      <c r="Q28" s="37">
        <f t="shared" si="5"/>
        <v>79.014662888888893</v>
      </c>
      <c r="R28" s="37">
        <f t="shared" si="5"/>
        <v>74.34668400000001</v>
      </c>
      <c r="S28" s="37">
        <f t="shared" si="5"/>
        <v>60.79278555555554</v>
      </c>
      <c r="T28" s="37">
        <f t="shared" si="5"/>
        <v>48.202604222222234</v>
      </c>
      <c r="U28" s="38">
        <f t="shared" si="5"/>
        <v>31.948895777777778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387.8</v>
      </c>
      <c r="C29" s="41">
        <f t="shared" si="6"/>
        <v>315</v>
      </c>
      <c r="D29" s="41">
        <f t="shared" si="6"/>
        <v>472.22699999999998</v>
      </c>
      <c r="E29" s="41">
        <f>((E27*E26)*7)/1000</f>
        <v>549.53150000000005</v>
      </c>
      <c r="F29" s="41">
        <f>((F27*F26)*7)/1000</f>
        <v>533.673</v>
      </c>
      <c r="G29" s="41">
        <f t="shared" ref="G29:J29" si="7">((G27*G26)*7)/1000</f>
        <v>321.45749999999998</v>
      </c>
      <c r="H29" s="41">
        <f t="shared" si="7"/>
        <v>306.90800000000002</v>
      </c>
      <c r="I29" s="41">
        <f t="shared" si="7"/>
        <v>362.58600000000001</v>
      </c>
      <c r="J29" s="40">
        <f t="shared" si="7"/>
        <v>283.92</v>
      </c>
      <c r="K29" s="41">
        <f>((K27*K26)*7)/1000</f>
        <v>537.40750000000003</v>
      </c>
      <c r="L29" s="41">
        <f>((L27*L26)*7)/1000</f>
        <v>477.4</v>
      </c>
      <c r="M29" s="85">
        <f>((M27*M26)*7)/1000</f>
        <v>332.92700000000002</v>
      </c>
      <c r="N29" s="40">
        <f t="shared" ref="N29:U29" si="8">((N27*N26)*7)/1000</f>
        <v>387.702</v>
      </c>
      <c r="O29" s="41">
        <f t="shared" si="8"/>
        <v>542.26900000000001</v>
      </c>
      <c r="P29" s="41">
        <f t="shared" si="8"/>
        <v>633.5</v>
      </c>
      <c r="Q29" s="42">
        <f t="shared" si="8"/>
        <v>545.39449999999999</v>
      </c>
      <c r="R29" s="42">
        <f t="shared" si="8"/>
        <v>513.12800000000004</v>
      </c>
      <c r="S29" s="42">
        <f t="shared" si="8"/>
        <v>419.83199999999999</v>
      </c>
      <c r="T29" s="42">
        <f t="shared" si="8"/>
        <v>333.0215</v>
      </c>
      <c r="U29" s="43">
        <f t="shared" si="8"/>
        <v>220.60499999999999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99.999999999999972</v>
      </c>
      <c r="C30" s="46">
        <f t="shared" si="9"/>
        <v>100.00000000000001</v>
      </c>
      <c r="D30" s="46">
        <f t="shared" si="9"/>
        <v>99.499999999999957</v>
      </c>
      <c r="E30" s="46">
        <f>+(E25/E27)/7*1000</f>
        <v>98.500000000000014</v>
      </c>
      <c r="F30" s="46">
        <f t="shared" ref="F30:K30" si="10">+(F25/F27)/7*1000</f>
        <v>98.500000000000014</v>
      </c>
      <c r="G30" s="46">
        <f t="shared" si="10"/>
        <v>97.499999999999986</v>
      </c>
      <c r="H30" s="46">
        <f t="shared" si="10"/>
        <v>97.000000000000014</v>
      </c>
      <c r="I30" s="46">
        <f t="shared" si="10"/>
        <v>96.999999999999986</v>
      </c>
      <c r="J30" s="45">
        <f t="shared" si="10"/>
        <v>104.00000000000001</v>
      </c>
      <c r="K30" s="46">
        <f t="shared" si="10"/>
        <v>102.50000000000001</v>
      </c>
      <c r="L30" s="46">
        <f>+(L25/L27)/7*1000</f>
        <v>99.999999999999986</v>
      </c>
      <c r="M30" s="47">
        <f t="shared" ref="M30:U30" si="11">+(M25/M27)/7*1000</f>
        <v>99.499999999999986</v>
      </c>
      <c r="N30" s="45">
        <f t="shared" si="11"/>
        <v>102</v>
      </c>
      <c r="O30" s="46">
        <f t="shared" si="11"/>
        <v>100.99999999999997</v>
      </c>
      <c r="P30" s="46">
        <f t="shared" si="11"/>
        <v>99.999999999999986</v>
      </c>
      <c r="Q30" s="46">
        <f t="shared" si="11"/>
        <v>98.5</v>
      </c>
      <c r="R30" s="46">
        <f t="shared" si="11"/>
        <v>98</v>
      </c>
      <c r="S30" s="46">
        <f t="shared" si="11"/>
        <v>97.999999999999986</v>
      </c>
      <c r="T30" s="46">
        <f t="shared" si="11"/>
        <v>96.500000000000028</v>
      </c>
      <c r="U30" s="47">
        <f t="shared" si="11"/>
        <v>95.500000000000014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6" t="s">
        <v>25</v>
      </c>
      <c r="N36" s="496"/>
      <c r="O36" s="496"/>
      <c r="P36" s="496"/>
      <c r="Q36" s="49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27.162333333333333</v>
      </c>
      <c r="C39" s="78">
        <v>44.294435555555559</v>
      </c>
      <c r="D39" s="78">
        <v>56.031235555555554</v>
      </c>
      <c r="E39" s="78">
        <v>75.740822222222235</v>
      </c>
      <c r="F39" s="78">
        <v>59.899837777777769</v>
      </c>
      <c r="G39" s="78">
        <v>81.441426111111099</v>
      </c>
      <c r="H39" s="78"/>
      <c r="I39" s="78"/>
      <c r="J39" s="99">
        <f t="shared" ref="J39:J46" si="12">SUM(B39:I39)</f>
        <v>344.57009055555557</v>
      </c>
      <c r="K39" s="2"/>
      <c r="L39" s="89" t="s">
        <v>12</v>
      </c>
      <c r="M39" s="78">
        <v>13.7</v>
      </c>
      <c r="N39" s="78">
        <v>12.3</v>
      </c>
      <c r="O39" s="78">
        <v>9.3000000000000007</v>
      </c>
      <c r="P39" s="78"/>
      <c r="Q39" s="78"/>
      <c r="R39" s="99">
        <f t="shared" ref="R39:R46" si="13">SUM(M39:Q39)</f>
        <v>35.299999999999997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27.162333333333333</v>
      </c>
      <c r="C40" s="78">
        <v>44.294435555555559</v>
      </c>
      <c r="D40" s="78">
        <v>56.031235555555554</v>
      </c>
      <c r="E40" s="78">
        <v>75.740822222222235</v>
      </c>
      <c r="F40" s="78">
        <v>59.899837777777769</v>
      </c>
      <c r="G40" s="78">
        <v>81.441426111111099</v>
      </c>
      <c r="H40" s="78"/>
      <c r="I40" s="78"/>
      <c r="J40" s="99">
        <f t="shared" si="12"/>
        <v>344.57009055555557</v>
      </c>
      <c r="K40" s="2"/>
      <c r="L40" s="90" t="s">
        <v>13</v>
      </c>
      <c r="M40" s="78">
        <v>13.7</v>
      </c>
      <c r="N40" s="78">
        <v>12.3</v>
      </c>
      <c r="O40" s="78">
        <v>9.3000000000000007</v>
      </c>
      <c r="P40" s="78"/>
      <c r="Q40" s="78"/>
      <c r="R40" s="99">
        <f t="shared" si="13"/>
        <v>35.299999999999997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28.262266666666669</v>
      </c>
      <c r="C41" s="22">
        <v>46.122225777777778</v>
      </c>
      <c r="D41" s="22">
        <v>58.396905777777782</v>
      </c>
      <c r="E41" s="22">
        <v>78.630671111111113</v>
      </c>
      <c r="F41" s="22">
        <v>62.1372648888889</v>
      </c>
      <c r="G41" s="22">
        <v>84.544629555555545</v>
      </c>
      <c r="H41" s="22"/>
      <c r="I41" s="22"/>
      <c r="J41" s="99">
        <f t="shared" si="12"/>
        <v>358.09396377777784</v>
      </c>
      <c r="K41" s="2"/>
      <c r="L41" s="89" t="s">
        <v>14</v>
      </c>
      <c r="M41" s="78">
        <v>14</v>
      </c>
      <c r="N41" s="78">
        <v>12.4</v>
      </c>
      <c r="O41" s="78">
        <v>9.6</v>
      </c>
      <c r="P41" s="78"/>
      <c r="Q41" s="78"/>
      <c r="R41" s="99">
        <f t="shared" si="13"/>
        <v>36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28.262266666666669</v>
      </c>
      <c r="C42" s="22">
        <v>46.122225777777778</v>
      </c>
      <c r="D42" s="22">
        <v>58.396905777777782</v>
      </c>
      <c r="E42" s="22">
        <v>78.630671111111113</v>
      </c>
      <c r="F42" s="22">
        <v>62.1372648888889</v>
      </c>
      <c r="G42" s="22">
        <v>84.544629555555545</v>
      </c>
      <c r="H42" s="22"/>
      <c r="I42" s="22"/>
      <c r="J42" s="99">
        <f t="shared" si="12"/>
        <v>358.09396377777784</v>
      </c>
      <c r="K42" s="2"/>
      <c r="L42" s="90" t="s">
        <v>15</v>
      </c>
      <c r="M42" s="78">
        <v>14</v>
      </c>
      <c r="N42" s="78">
        <v>12.5</v>
      </c>
      <c r="O42" s="78">
        <v>9.6</v>
      </c>
      <c r="P42" s="78"/>
      <c r="Q42" s="78"/>
      <c r="R42" s="99">
        <f t="shared" si="13"/>
        <v>36.1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28.262266666666669</v>
      </c>
      <c r="C43" s="22">
        <v>46.122225777777778</v>
      </c>
      <c r="D43" s="22">
        <v>58.396905777777782</v>
      </c>
      <c r="E43" s="22">
        <v>78.630671111111113</v>
      </c>
      <c r="F43" s="22">
        <v>62.1372648888889</v>
      </c>
      <c r="G43" s="22">
        <v>84.544629555555545</v>
      </c>
      <c r="H43" s="22"/>
      <c r="I43" s="22"/>
      <c r="J43" s="99">
        <f t="shared" si="12"/>
        <v>358.09396377777784</v>
      </c>
      <c r="K43" s="2"/>
      <c r="L43" s="89" t="s">
        <v>16</v>
      </c>
      <c r="M43" s="78">
        <v>14</v>
      </c>
      <c r="N43" s="78">
        <v>12.5</v>
      </c>
      <c r="O43" s="78">
        <v>9.6</v>
      </c>
      <c r="P43" s="78"/>
      <c r="Q43" s="78"/>
      <c r="R43" s="99">
        <f t="shared" si="13"/>
        <v>36.1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28.262266666666669</v>
      </c>
      <c r="C44" s="78">
        <v>46.122225777777778</v>
      </c>
      <c r="D44" s="78">
        <v>58.396905777777782</v>
      </c>
      <c r="E44" s="78">
        <v>78.630671111111113</v>
      </c>
      <c r="F44" s="78">
        <v>62.1372648888889</v>
      </c>
      <c r="G44" s="78">
        <v>84.544629555555545</v>
      </c>
      <c r="H44" s="78"/>
      <c r="I44" s="78"/>
      <c r="J44" s="99">
        <f t="shared" si="12"/>
        <v>358.09396377777784</v>
      </c>
      <c r="K44" s="2"/>
      <c r="L44" s="90" t="s">
        <v>17</v>
      </c>
      <c r="M44" s="78">
        <v>14.1</v>
      </c>
      <c r="N44" s="78">
        <v>12.5</v>
      </c>
      <c r="O44" s="78">
        <v>9.6999999999999993</v>
      </c>
      <c r="P44" s="78"/>
      <c r="Q44" s="78"/>
      <c r="R44" s="99">
        <f t="shared" si="13"/>
        <v>36.299999999999997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28.262266666666669</v>
      </c>
      <c r="C45" s="78">
        <v>46.122225777777778</v>
      </c>
      <c r="D45" s="78">
        <v>58.396905777777782</v>
      </c>
      <c r="E45" s="78">
        <v>78.630671111111113</v>
      </c>
      <c r="F45" s="78">
        <v>62.1372648888889</v>
      </c>
      <c r="G45" s="78">
        <v>84.544629555555545</v>
      </c>
      <c r="H45" s="78"/>
      <c r="I45" s="78"/>
      <c r="J45" s="99">
        <f t="shared" si="12"/>
        <v>358.09396377777784</v>
      </c>
      <c r="K45" s="2"/>
      <c r="L45" s="89" t="s">
        <v>18</v>
      </c>
      <c r="M45" s="78">
        <v>14.1</v>
      </c>
      <c r="N45" s="78">
        <v>12.5</v>
      </c>
      <c r="O45" s="78">
        <v>9.6999999999999993</v>
      </c>
      <c r="P45" s="78"/>
      <c r="Q45" s="78"/>
      <c r="R45" s="99">
        <f t="shared" si="13"/>
        <v>36.299999999999997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195.63600000000002</v>
      </c>
      <c r="C46" s="26">
        <f t="shared" si="14"/>
        <v>319.2</v>
      </c>
      <c r="D46" s="26">
        <f t="shared" si="14"/>
        <v>404.04699999999997</v>
      </c>
      <c r="E46" s="26">
        <f t="shared" si="14"/>
        <v>544.63499999999999</v>
      </c>
      <c r="F46" s="26">
        <f t="shared" si="14"/>
        <v>430.4860000000001</v>
      </c>
      <c r="G46" s="26">
        <f t="shared" si="14"/>
        <v>585.60599999999999</v>
      </c>
      <c r="H46" s="26">
        <f t="shared" si="14"/>
        <v>0</v>
      </c>
      <c r="I46" s="26">
        <f t="shared" si="14"/>
        <v>0</v>
      </c>
      <c r="J46" s="99">
        <f t="shared" si="12"/>
        <v>2479.61</v>
      </c>
      <c r="L46" s="76" t="s">
        <v>10</v>
      </c>
      <c r="M46" s="79">
        <f>SUM(M39:M45)</f>
        <v>97.6</v>
      </c>
      <c r="N46" s="26">
        <f>SUM(N39:N45)</f>
        <v>87</v>
      </c>
      <c r="O46" s="26">
        <f>SUM(O39:O45)</f>
        <v>66.800000000000011</v>
      </c>
      <c r="P46" s="26">
        <f>SUM(P39:P45)</f>
        <v>0</v>
      </c>
      <c r="Q46" s="26">
        <f>SUM(Q39:Q45)</f>
        <v>0</v>
      </c>
      <c r="R46" s="99">
        <f t="shared" si="13"/>
        <v>251.4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102</v>
      </c>
      <c r="C47" s="29">
        <v>100</v>
      </c>
      <c r="D47" s="29">
        <v>98.5</v>
      </c>
      <c r="E47" s="29">
        <v>97.5</v>
      </c>
      <c r="F47" s="29">
        <v>97</v>
      </c>
      <c r="G47" s="29">
        <v>95.5</v>
      </c>
      <c r="H47" s="29"/>
      <c r="I47" s="29"/>
      <c r="J47" s="100">
        <f>+((J46/J48)/7)*1000</f>
        <v>97.745584988962477</v>
      </c>
      <c r="L47" s="108" t="s">
        <v>19</v>
      </c>
      <c r="M47" s="80">
        <v>101</v>
      </c>
      <c r="N47" s="29">
        <v>101</v>
      </c>
      <c r="O47" s="29">
        <v>100.5</v>
      </c>
      <c r="P47" s="29"/>
      <c r="Q47" s="29"/>
      <c r="R47" s="100">
        <f>+((R46/R48)/7)*1000</f>
        <v>100.88282504012842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28.262266666666669</v>
      </c>
      <c r="C49" s="37">
        <f t="shared" si="15"/>
        <v>46.122225777777778</v>
      </c>
      <c r="D49" s="37">
        <f t="shared" si="15"/>
        <v>58.396905777777782</v>
      </c>
      <c r="E49" s="37">
        <f t="shared" si="15"/>
        <v>78.630671111111113</v>
      </c>
      <c r="F49" s="37">
        <f t="shared" si="15"/>
        <v>62.1372648888889</v>
      </c>
      <c r="G49" s="37">
        <f t="shared" si="15"/>
        <v>84.544629555555545</v>
      </c>
      <c r="H49" s="37">
        <f t="shared" si="15"/>
        <v>0</v>
      </c>
      <c r="I49" s="37">
        <f t="shared" si="15"/>
        <v>0</v>
      </c>
      <c r="J49" s="102">
        <f>((J46*1000)/J48)/7</f>
        <v>97.745584988962477</v>
      </c>
      <c r="L49" s="93" t="s">
        <v>21</v>
      </c>
      <c r="M49" s="82">
        <f t="shared" ref="M49:Q49" si="16">((M48*M47)*7/1000-M39-M40)/5</f>
        <v>14.033199999999999</v>
      </c>
      <c r="N49" s="37">
        <f t="shared" si="16"/>
        <v>12.472200000000001</v>
      </c>
      <c r="O49" s="37">
        <f t="shared" si="16"/>
        <v>9.6464999999999996</v>
      </c>
      <c r="P49" s="37">
        <f t="shared" si="16"/>
        <v>0</v>
      </c>
      <c r="Q49" s="37">
        <f t="shared" si="16"/>
        <v>0</v>
      </c>
      <c r="R49" s="111">
        <f>((R46*1000)/R48)/7</f>
        <v>100.88282504012841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195.636</v>
      </c>
      <c r="C50" s="41">
        <f t="shared" si="17"/>
        <v>319.2</v>
      </c>
      <c r="D50" s="41">
        <f t="shared" si="17"/>
        <v>404.04700000000003</v>
      </c>
      <c r="E50" s="41">
        <f t="shared" si="17"/>
        <v>544.63499999999999</v>
      </c>
      <c r="F50" s="41">
        <f t="shared" si="17"/>
        <v>430.48599999999999</v>
      </c>
      <c r="G50" s="41">
        <f t="shared" si="17"/>
        <v>585.60599999999999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97.566000000000003</v>
      </c>
      <c r="N50" s="41">
        <f>((N48*N47)*7)/1000</f>
        <v>86.960999999999999</v>
      </c>
      <c r="O50" s="41">
        <f>((O48*O47)*7)/1000</f>
        <v>66.832499999999996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102.00000000000001</v>
      </c>
      <c r="C51" s="46">
        <f t="shared" si="18"/>
        <v>99.999999999999986</v>
      </c>
      <c r="D51" s="46">
        <f t="shared" si="18"/>
        <v>98.5</v>
      </c>
      <c r="E51" s="46">
        <f t="shared" si="18"/>
        <v>97.5</v>
      </c>
      <c r="F51" s="46">
        <f t="shared" si="18"/>
        <v>97.000000000000014</v>
      </c>
      <c r="G51" s="46">
        <f t="shared" si="18"/>
        <v>95.5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101.0351966873706</v>
      </c>
      <c r="N51" s="46">
        <f>+(N46/N48)/7*1000</f>
        <v>101.04529616724737</v>
      </c>
      <c r="O51" s="46">
        <f>+(O46/O48)/7*1000</f>
        <v>100.45112781954889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30.1</v>
      </c>
      <c r="D58" s="78">
        <v>32.6</v>
      </c>
      <c r="E58" s="78">
        <v>32.700000000000003</v>
      </c>
      <c r="F58" s="78"/>
      <c r="G58" s="99">
        <f t="shared" ref="G58:G65" si="19">SUM(B58:F58)</f>
        <v>125.60000000000001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30.1</v>
      </c>
      <c r="D59" s="78">
        <v>32.6</v>
      </c>
      <c r="E59" s="78">
        <v>32.700000000000003</v>
      </c>
      <c r="F59" s="78"/>
      <c r="G59" s="99">
        <f t="shared" si="19"/>
        <v>125.60000000000001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31.3</v>
      </c>
      <c r="C60" s="78">
        <v>31.4</v>
      </c>
      <c r="D60" s="78">
        <v>34</v>
      </c>
      <c r="E60" s="78">
        <v>34.200000000000003</v>
      </c>
      <c r="F60" s="78"/>
      <c r="G60" s="99">
        <f t="shared" si="19"/>
        <v>130.9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31.4</v>
      </c>
      <c r="C61" s="78">
        <v>31.4</v>
      </c>
      <c r="D61" s="78">
        <v>34</v>
      </c>
      <c r="E61" s="78">
        <v>34.299999999999997</v>
      </c>
      <c r="F61" s="78"/>
      <c r="G61" s="99">
        <f t="shared" si="19"/>
        <v>131.1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31.4</v>
      </c>
      <c r="C62" s="78">
        <v>31.4</v>
      </c>
      <c r="D62" s="78">
        <v>34</v>
      </c>
      <c r="E62" s="78">
        <v>34.299999999999997</v>
      </c>
      <c r="F62" s="78"/>
      <c r="G62" s="99">
        <f t="shared" si="19"/>
        <v>131.1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31.4</v>
      </c>
      <c r="C63" s="78">
        <v>31.4</v>
      </c>
      <c r="D63" s="78">
        <v>34</v>
      </c>
      <c r="E63" s="78">
        <v>34.299999999999997</v>
      </c>
      <c r="F63" s="78"/>
      <c r="G63" s="99">
        <f t="shared" si="19"/>
        <v>131.1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31.4</v>
      </c>
      <c r="C64" s="78">
        <v>31.5</v>
      </c>
      <c r="D64" s="78">
        <v>34</v>
      </c>
      <c r="E64" s="78">
        <v>34.299999999999997</v>
      </c>
      <c r="F64" s="78"/>
      <c r="G64" s="99">
        <f t="shared" si="19"/>
        <v>131.19999999999999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217.3</v>
      </c>
      <c r="C65" s="26">
        <f>SUM(C58:C64)</f>
        <v>217.3</v>
      </c>
      <c r="D65" s="26">
        <f>SUM(D58:D64)</f>
        <v>235.2</v>
      </c>
      <c r="E65" s="26">
        <f>SUM(E58:E64)</f>
        <v>236.8</v>
      </c>
      <c r="F65" s="26">
        <f>SUM(F58:F64)</f>
        <v>0</v>
      </c>
      <c r="G65" s="99">
        <f t="shared" si="19"/>
        <v>906.59999999999991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107</v>
      </c>
      <c r="C66" s="29">
        <v>106</v>
      </c>
      <c r="D66" s="29">
        <v>106</v>
      </c>
      <c r="E66" s="29">
        <v>106</v>
      </c>
      <c r="F66" s="29"/>
      <c r="G66" s="100">
        <f>+((G65/G67)/7)*1000</f>
        <v>106.24633774756826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290</v>
      </c>
      <c r="C67" s="64">
        <v>293</v>
      </c>
      <c r="D67" s="64">
        <v>317</v>
      </c>
      <c r="E67" s="64">
        <v>319</v>
      </c>
      <c r="F67" s="64"/>
      <c r="G67" s="110">
        <f>SUM(B67:F67)</f>
        <v>1219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31.362000000000005</v>
      </c>
      <c r="C68" s="37">
        <f t="shared" ref="C68:F68" si="20">((C67*C66)*7/1000-C58-C59)/5</f>
        <v>31.441200000000002</v>
      </c>
      <c r="D68" s="37">
        <f t="shared" si="20"/>
        <v>34.002800000000001</v>
      </c>
      <c r="E68" s="37">
        <f t="shared" si="20"/>
        <v>34.259599999999999</v>
      </c>
      <c r="F68" s="37">
        <f t="shared" si="20"/>
        <v>0</v>
      </c>
      <c r="G68" s="114">
        <f>((G65*1000)/G67)/7</f>
        <v>106.24633774756826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217.21</v>
      </c>
      <c r="C69" s="41">
        <f>((C67*C66)*7)/1000</f>
        <v>217.40600000000001</v>
      </c>
      <c r="D69" s="41">
        <f>((D67*D66)*7)/1000</f>
        <v>235.214</v>
      </c>
      <c r="E69" s="41">
        <f>((E67*E66)*7)/1000</f>
        <v>236.69800000000001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107.04433497536947</v>
      </c>
      <c r="C70" s="46">
        <f>+(C65/C67)/7*1000</f>
        <v>105.9483178937104</v>
      </c>
      <c r="D70" s="46">
        <f>+(D65/D67)/7*1000</f>
        <v>105.99369085173501</v>
      </c>
      <c r="E70" s="46">
        <f>+(E65/E67)/7*1000</f>
        <v>106.04567845947156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9F87D-883D-41BA-B7F5-A3F66B6E1E6B}">
  <dimension ref="A1:AD239"/>
  <sheetViews>
    <sheetView topLeftCell="A25" zoomScale="30" zoomScaleNormal="30" workbookViewId="0">
      <selection activeCell="J45" sqref="J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3</v>
      </c>
      <c r="F11" s="1"/>
      <c r="G11" s="1"/>
      <c r="H11" s="1"/>
      <c r="I11" s="1"/>
      <c r="J11" s="1"/>
      <c r="K11" s="489" t="s">
        <v>72</v>
      </c>
      <c r="L11" s="489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4"/>
      <c r="J15" s="505" t="s">
        <v>51</v>
      </c>
      <c r="K15" s="506"/>
      <c r="L15" s="506"/>
      <c r="M15" s="507"/>
      <c r="N15" s="510" t="s">
        <v>50</v>
      </c>
      <c r="O15" s="508"/>
      <c r="P15" s="508"/>
      <c r="Q15" s="508"/>
      <c r="R15" s="508"/>
      <c r="S15" s="508"/>
      <c r="T15" s="508"/>
      <c r="U15" s="50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56.157183999999994</v>
      </c>
      <c r="C18" s="78">
        <v>45.603680888888888</v>
      </c>
      <c r="D18" s="22">
        <v>68.366461333333319</v>
      </c>
      <c r="E18" s="22">
        <v>79.615415555555572</v>
      </c>
      <c r="F18" s="22">
        <v>77.254756444444453</v>
      </c>
      <c r="G18" s="22">
        <v>46.578498222222223</v>
      </c>
      <c r="H18" s="22">
        <v>44.422641777777791</v>
      </c>
      <c r="I18" s="22">
        <v>52.67139644444444</v>
      </c>
      <c r="J18" s="21">
        <v>40.957337333333342</v>
      </c>
      <c r="K18" s="22">
        <v>77.693170000000009</v>
      </c>
      <c r="L18" s="22">
        <v>69.25963733333333</v>
      </c>
      <c r="M18" s="23">
        <v>48.249514666666663</v>
      </c>
      <c r="N18" s="21">
        <v>56.142506222222231</v>
      </c>
      <c r="O18" s="78">
        <v>78.537057777777775</v>
      </c>
      <c r="P18" s="22">
        <v>91.75954177777777</v>
      </c>
      <c r="Q18" s="22">
        <v>79.014662888888893</v>
      </c>
      <c r="R18" s="22">
        <v>74.34668400000001</v>
      </c>
      <c r="S18" s="22">
        <v>60.79278555555554</v>
      </c>
      <c r="T18" s="22">
        <v>48.202604222222234</v>
      </c>
      <c r="U18" s="23">
        <v>31.948895777777778</v>
      </c>
      <c r="V18" s="24">
        <f t="shared" ref="V18:V25" si="0">SUM(B18:U18)</f>
        <v>1227.5744322222222</v>
      </c>
      <c r="X18" s="2"/>
      <c r="Y18" s="18"/>
    </row>
    <row r="19" spans="1:30" ht="39.950000000000003" customHeight="1" x14ac:dyDescent="0.25">
      <c r="A19" s="157" t="s">
        <v>13</v>
      </c>
      <c r="B19" s="21">
        <v>56.157183999999994</v>
      </c>
      <c r="C19" s="78">
        <v>45.603680888888888</v>
      </c>
      <c r="D19" s="22">
        <v>68.366461333333319</v>
      </c>
      <c r="E19" s="22">
        <v>79.615415555555572</v>
      </c>
      <c r="F19" s="22">
        <v>77.254756444444453</v>
      </c>
      <c r="G19" s="22">
        <v>46.578498222222223</v>
      </c>
      <c r="H19" s="22">
        <v>44.422641777777791</v>
      </c>
      <c r="I19" s="22">
        <v>52.67139644444444</v>
      </c>
      <c r="J19" s="21">
        <v>40.957337333333342</v>
      </c>
      <c r="K19" s="22">
        <v>77.693170000000009</v>
      </c>
      <c r="L19" s="22">
        <v>69.25963733333333</v>
      </c>
      <c r="M19" s="23">
        <v>48.249514666666663</v>
      </c>
      <c r="N19" s="21">
        <v>56.142506222222231</v>
      </c>
      <c r="O19" s="78">
        <v>78.537057777777775</v>
      </c>
      <c r="P19" s="22">
        <v>91.75954177777777</v>
      </c>
      <c r="Q19" s="22">
        <v>79.014662888888893</v>
      </c>
      <c r="R19" s="22">
        <v>74.34668400000001</v>
      </c>
      <c r="S19" s="22">
        <v>60.79278555555554</v>
      </c>
      <c r="T19" s="22">
        <v>48.202604222222234</v>
      </c>
      <c r="U19" s="23">
        <v>31.948895777777778</v>
      </c>
      <c r="V19" s="24">
        <f t="shared" si="0"/>
        <v>1227.5744322222222</v>
      </c>
      <c r="X19" s="2"/>
      <c r="Y19" s="18"/>
    </row>
    <row r="20" spans="1:30" ht="39.75" customHeight="1" x14ac:dyDescent="0.25">
      <c r="A20" s="156" t="s">
        <v>14</v>
      </c>
      <c r="B20" s="21">
        <v>58.975126400000008</v>
      </c>
      <c r="C20" s="78">
        <v>47.90852764444444</v>
      </c>
      <c r="D20" s="22">
        <v>71.844815466666688</v>
      </c>
      <c r="E20" s="22">
        <v>83.639133777777786</v>
      </c>
      <c r="F20" s="22">
        <v>81.250697422222217</v>
      </c>
      <c r="G20" s="22">
        <v>48.957100711111117</v>
      </c>
      <c r="H20" s="22">
        <v>47.092943288888883</v>
      </c>
      <c r="I20" s="22">
        <v>55.186641422222223</v>
      </c>
      <c r="J20" s="21">
        <v>42.858065066666668</v>
      </c>
      <c r="K20" s="22">
        <v>81.647231999999988</v>
      </c>
      <c r="L20" s="22">
        <v>72.550145066666659</v>
      </c>
      <c r="M20" s="23">
        <v>50.296994133333335</v>
      </c>
      <c r="N20" s="21">
        <v>58.504297511111119</v>
      </c>
      <c r="O20" s="78">
        <v>81.871076888888894</v>
      </c>
      <c r="P20" s="22">
        <v>96.331183288888894</v>
      </c>
      <c r="Q20" s="22">
        <v>82.456334844444456</v>
      </c>
      <c r="R20" s="22">
        <v>77.599326400000024</v>
      </c>
      <c r="S20" s="22">
        <v>63.933285777777783</v>
      </c>
      <c r="T20" s="22">
        <v>50.774258311111097</v>
      </c>
      <c r="U20" s="23">
        <v>33.420441688888886</v>
      </c>
      <c r="V20" s="24">
        <f t="shared" si="0"/>
        <v>1287.0976271111113</v>
      </c>
      <c r="X20" s="2"/>
      <c r="Y20" s="18"/>
    </row>
    <row r="21" spans="1:30" ht="39.950000000000003" customHeight="1" x14ac:dyDescent="0.25">
      <c r="A21" s="157" t="s">
        <v>15</v>
      </c>
      <c r="B21" s="21">
        <v>58.975126400000008</v>
      </c>
      <c r="C21" s="78">
        <v>47.90852764444444</v>
      </c>
      <c r="D21" s="22">
        <v>71.844815466666688</v>
      </c>
      <c r="E21" s="22">
        <v>83.639133777777786</v>
      </c>
      <c r="F21" s="22">
        <v>81.250697422222217</v>
      </c>
      <c r="G21" s="22">
        <v>48.957100711111117</v>
      </c>
      <c r="H21" s="22">
        <v>47.092943288888883</v>
      </c>
      <c r="I21" s="22">
        <v>55.186641422222223</v>
      </c>
      <c r="J21" s="21">
        <v>42.858065066666668</v>
      </c>
      <c r="K21" s="22">
        <v>81.647231999999988</v>
      </c>
      <c r="L21" s="22">
        <v>72.550145066666659</v>
      </c>
      <c r="M21" s="23">
        <v>50.296994133333335</v>
      </c>
      <c r="N21" s="21">
        <v>58.504297511111119</v>
      </c>
      <c r="O21" s="78">
        <v>81.871076888888894</v>
      </c>
      <c r="P21" s="22">
        <v>96.331183288888894</v>
      </c>
      <c r="Q21" s="22">
        <v>82.456334844444456</v>
      </c>
      <c r="R21" s="22">
        <v>77.599326400000024</v>
      </c>
      <c r="S21" s="22">
        <v>63.933285777777783</v>
      </c>
      <c r="T21" s="22">
        <v>50.774258311111097</v>
      </c>
      <c r="U21" s="23">
        <v>33.420441688888886</v>
      </c>
      <c r="V21" s="24">
        <f t="shared" si="0"/>
        <v>1287.0976271111113</v>
      </c>
      <c r="X21" s="2"/>
      <c r="Y21" s="18"/>
    </row>
    <row r="22" spans="1:30" ht="39.950000000000003" customHeight="1" x14ac:dyDescent="0.25">
      <c r="A22" s="156" t="s">
        <v>16</v>
      </c>
      <c r="B22" s="21">
        <v>58.975126400000008</v>
      </c>
      <c r="C22" s="78">
        <v>47.90852764444444</v>
      </c>
      <c r="D22" s="22">
        <v>71.844815466666688</v>
      </c>
      <c r="E22" s="22">
        <v>83.639133777777786</v>
      </c>
      <c r="F22" s="22">
        <v>81.250697422222217</v>
      </c>
      <c r="G22" s="22">
        <v>48.957100711111117</v>
      </c>
      <c r="H22" s="22">
        <v>47.092943288888883</v>
      </c>
      <c r="I22" s="22">
        <v>55.186641422222223</v>
      </c>
      <c r="J22" s="21">
        <v>42.858065066666668</v>
      </c>
      <c r="K22" s="22">
        <v>81.647231999999988</v>
      </c>
      <c r="L22" s="22">
        <v>72.550145066666659</v>
      </c>
      <c r="M22" s="23">
        <v>50.296994133333335</v>
      </c>
      <c r="N22" s="21">
        <v>58.504297511111119</v>
      </c>
      <c r="O22" s="78">
        <v>81.871076888888894</v>
      </c>
      <c r="P22" s="22">
        <v>96.331183288888894</v>
      </c>
      <c r="Q22" s="22">
        <v>82.456334844444456</v>
      </c>
      <c r="R22" s="22">
        <v>77.599326400000024</v>
      </c>
      <c r="S22" s="22">
        <v>63.933285777777783</v>
      </c>
      <c r="T22" s="22">
        <v>50.774258311111097</v>
      </c>
      <c r="U22" s="23">
        <v>33.420441688888886</v>
      </c>
      <c r="V22" s="24">
        <f t="shared" si="0"/>
        <v>1287.0976271111113</v>
      </c>
      <c r="X22" s="2"/>
      <c r="Y22" s="18"/>
    </row>
    <row r="23" spans="1:30" ht="39.950000000000003" customHeight="1" x14ac:dyDescent="0.25">
      <c r="A23" s="157" t="s">
        <v>17</v>
      </c>
      <c r="B23" s="21">
        <v>58.975126400000008</v>
      </c>
      <c r="C23" s="78">
        <v>47.90852764444444</v>
      </c>
      <c r="D23" s="22">
        <v>71.844815466666688</v>
      </c>
      <c r="E23" s="22">
        <v>83.639133777777786</v>
      </c>
      <c r="F23" s="22">
        <v>81.250697422222217</v>
      </c>
      <c r="G23" s="22">
        <v>48.957100711111117</v>
      </c>
      <c r="H23" s="22">
        <v>47.092943288888883</v>
      </c>
      <c r="I23" s="22">
        <v>55.186641422222223</v>
      </c>
      <c r="J23" s="21">
        <v>42.858065066666668</v>
      </c>
      <c r="K23" s="22">
        <v>81.647231999999988</v>
      </c>
      <c r="L23" s="22">
        <v>72.550145066666659</v>
      </c>
      <c r="M23" s="23">
        <v>50.296994133333335</v>
      </c>
      <c r="N23" s="21">
        <v>58.504297511111119</v>
      </c>
      <c r="O23" s="78">
        <v>81.871076888888894</v>
      </c>
      <c r="P23" s="22">
        <v>96.331183288888894</v>
      </c>
      <c r="Q23" s="22">
        <v>82.456334844444456</v>
      </c>
      <c r="R23" s="22">
        <v>77.599326400000024</v>
      </c>
      <c r="S23" s="22">
        <v>63.933285777777783</v>
      </c>
      <c r="T23" s="22">
        <v>50.774258311111097</v>
      </c>
      <c r="U23" s="23">
        <v>33.420441688888886</v>
      </c>
      <c r="V23" s="24">
        <f t="shared" si="0"/>
        <v>1287.0976271111113</v>
      </c>
      <c r="X23" s="2"/>
      <c r="Y23" s="18"/>
    </row>
    <row r="24" spans="1:30" ht="39.950000000000003" customHeight="1" x14ac:dyDescent="0.25">
      <c r="A24" s="156" t="s">
        <v>18</v>
      </c>
      <c r="B24" s="21">
        <v>58.975126400000008</v>
      </c>
      <c r="C24" s="78">
        <v>47.90852764444444</v>
      </c>
      <c r="D24" s="22">
        <v>71.844815466666688</v>
      </c>
      <c r="E24" s="22">
        <v>83.639133777777786</v>
      </c>
      <c r="F24" s="22">
        <v>81.250697422222217</v>
      </c>
      <c r="G24" s="22">
        <v>48.957100711111117</v>
      </c>
      <c r="H24" s="22">
        <v>47.092943288888883</v>
      </c>
      <c r="I24" s="22">
        <v>55.186641422222223</v>
      </c>
      <c r="J24" s="21">
        <v>42.858065066666668</v>
      </c>
      <c r="K24" s="22">
        <v>81.647231999999988</v>
      </c>
      <c r="L24" s="22">
        <v>72.550145066666659</v>
      </c>
      <c r="M24" s="23">
        <v>50.296994133333335</v>
      </c>
      <c r="N24" s="21">
        <v>58.504297511111119</v>
      </c>
      <c r="O24" s="78">
        <v>81.871076888888894</v>
      </c>
      <c r="P24" s="22">
        <v>96.331183288888894</v>
      </c>
      <c r="Q24" s="22">
        <v>82.456334844444456</v>
      </c>
      <c r="R24" s="22">
        <v>77.599326400000024</v>
      </c>
      <c r="S24" s="22">
        <v>63.933285777777783</v>
      </c>
      <c r="T24" s="22">
        <v>50.774258311111097</v>
      </c>
      <c r="U24" s="23">
        <v>33.420441688888886</v>
      </c>
      <c r="V24" s="24">
        <f t="shared" si="0"/>
        <v>1287.0976271111113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407.19000000000005</v>
      </c>
      <c r="C25" s="26">
        <f t="shared" si="1"/>
        <v>330.75</v>
      </c>
      <c r="D25" s="26">
        <f t="shared" si="1"/>
        <v>495.95699999999999</v>
      </c>
      <c r="E25" s="26">
        <f>SUM(E18:E24)</f>
        <v>577.42650000000003</v>
      </c>
      <c r="F25" s="26">
        <f t="shared" ref="F25:K25" si="2">SUM(F18:F24)</f>
        <v>560.76300000000003</v>
      </c>
      <c r="G25" s="26">
        <f t="shared" si="2"/>
        <v>337.94250000000005</v>
      </c>
      <c r="H25" s="26">
        <f t="shared" si="2"/>
        <v>324.31</v>
      </c>
      <c r="I25" s="26">
        <f t="shared" si="2"/>
        <v>381.27600000000007</v>
      </c>
      <c r="J25" s="25">
        <f t="shared" si="2"/>
        <v>296.20499999999998</v>
      </c>
      <c r="K25" s="26">
        <f t="shared" si="2"/>
        <v>563.62249999999995</v>
      </c>
      <c r="L25" s="26">
        <f>SUM(L18:L24)</f>
        <v>501.27</v>
      </c>
      <c r="M25" s="27">
        <f t="shared" ref="M25:P25" si="3">SUM(M18:M24)</f>
        <v>347.98399999999998</v>
      </c>
      <c r="N25" s="25">
        <f t="shared" si="3"/>
        <v>404.80650000000009</v>
      </c>
      <c r="O25" s="26">
        <f t="shared" si="3"/>
        <v>566.42949999999996</v>
      </c>
      <c r="P25" s="26">
        <f t="shared" si="3"/>
        <v>665.17499999999995</v>
      </c>
      <c r="Q25" s="26">
        <f>SUM(Q18:Q24)</f>
        <v>570.31100000000004</v>
      </c>
      <c r="R25" s="26">
        <f t="shared" ref="R25:T25" si="4">SUM(R18:R24)</f>
        <v>536.69000000000005</v>
      </c>
      <c r="S25" s="26">
        <f t="shared" si="4"/>
        <v>441.25199999999995</v>
      </c>
      <c r="T25" s="26">
        <f t="shared" si="4"/>
        <v>350.2765</v>
      </c>
      <c r="U25" s="27">
        <f>SUM(U18:U24)</f>
        <v>231</v>
      </c>
      <c r="V25" s="24">
        <f t="shared" si="0"/>
        <v>8890.6370000000006</v>
      </c>
    </row>
    <row r="26" spans="1:30" s="2" customFormat="1" ht="36.75" customHeight="1" x14ac:dyDescent="0.25">
      <c r="A26" s="158" t="s">
        <v>19</v>
      </c>
      <c r="B26" s="28">
        <v>105</v>
      </c>
      <c r="C26" s="80">
        <v>105</v>
      </c>
      <c r="D26" s="29">
        <v>104.5</v>
      </c>
      <c r="E26" s="29">
        <v>103.5</v>
      </c>
      <c r="F26" s="29">
        <v>103.5</v>
      </c>
      <c r="G26" s="29">
        <v>102.5</v>
      </c>
      <c r="H26" s="29">
        <v>102.5</v>
      </c>
      <c r="I26" s="29">
        <v>102</v>
      </c>
      <c r="J26" s="28">
        <v>108.5</v>
      </c>
      <c r="K26" s="29">
        <v>107.5</v>
      </c>
      <c r="L26" s="29">
        <v>105</v>
      </c>
      <c r="M26" s="30">
        <v>104</v>
      </c>
      <c r="N26" s="28">
        <v>106.5</v>
      </c>
      <c r="O26" s="29">
        <v>105.5</v>
      </c>
      <c r="P26" s="29">
        <v>105</v>
      </c>
      <c r="Q26" s="29">
        <v>103</v>
      </c>
      <c r="R26" s="29">
        <v>102.5</v>
      </c>
      <c r="S26" s="29">
        <v>103</v>
      </c>
      <c r="T26" s="29">
        <v>101.5</v>
      </c>
      <c r="U26" s="30">
        <v>100</v>
      </c>
      <c r="V26" s="31">
        <f>+((V25/V27)/7)*1000</f>
        <v>104.12288899819644</v>
      </c>
    </row>
    <row r="27" spans="1:30" s="2" customFormat="1" ht="33" customHeight="1" x14ac:dyDescent="0.25">
      <c r="A27" s="159" t="s">
        <v>20</v>
      </c>
      <c r="B27" s="32">
        <v>554</v>
      </c>
      <c r="C27" s="81">
        <v>450</v>
      </c>
      <c r="D27" s="33">
        <v>678</v>
      </c>
      <c r="E27" s="33">
        <v>797</v>
      </c>
      <c r="F27" s="33">
        <v>774</v>
      </c>
      <c r="G27" s="33">
        <v>471</v>
      </c>
      <c r="H27" s="33">
        <v>452</v>
      </c>
      <c r="I27" s="33">
        <v>534</v>
      </c>
      <c r="J27" s="32">
        <v>390</v>
      </c>
      <c r="K27" s="33">
        <v>749</v>
      </c>
      <c r="L27" s="33">
        <v>682</v>
      </c>
      <c r="M27" s="34">
        <v>478</v>
      </c>
      <c r="N27" s="32">
        <v>543</v>
      </c>
      <c r="O27" s="33">
        <v>767</v>
      </c>
      <c r="P27" s="33">
        <v>905</v>
      </c>
      <c r="Q27" s="33">
        <v>791</v>
      </c>
      <c r="R27" s="33">
        <v>748</v>
      </c>
      <c r="S27" s="33">
        <v>612</v>
      </c>
      <c r="T27" s="33">
        <v>493</v>
      </c>
      <c r="U27" s="34">
        <v>330</v>
      </c>
      <c r="V27" s="35">
        <f>SUM(B27:U27)</f>
        <v>12198</v>
      </c>
      <c r="W27" s="2">
        <f>((V25*1000)/V27)/7</f>
        <v>104.12288899819643</v>
      </c>
    </row>
    <row r="28" spans="1:30" s="2" customFormat="1" ht="33" customHeight="1" x14ac:dyDescent="0.25">
      <c r="A28" s="160" t="s">
        <v>21</v>
      </c>
      <c r="B28" s="36">
        <f>((B27*B26)*7/1000-B18-B19)/5</f>
        <v>58.975126400000008</v>
      </c>
      <c r="C28" s="37">
        <f t="shared" ref="C28:U28" si="5">((C27*C26)*7/1000-C18-C19)/5</f>
        <v>47.90852764444444</v>
      </c>
      <c r="D28" s="37">
        <f t="shared" si="5"/>
        <v>71.844815466666688</v>
      </c>
      <c r="E28" s="37">
        <f t="shared" si="5"/>
        <v>83.639133777777786</v>
      </c>
      <c r="F28" s="37">
        <f t="shared" si="5"/>
        <v>81.250697422222217</v>
      </c>
      <c r="G28" s="37">
        <f t="shared" si="5"/>
        <v>48.957100711111117</v>
      </c>
      <c r="H28" s="37">
        <f t="shared" si="5"/>
        <v>47.092943288888883</v>
      </c>
      <c r="I28" s="37">
        <f t="shared" si="5"/>
        <v>55.186641422222223</v>
      </c>
      <c r="J28" s="36">
        <f t="shared" si="5"/>
        <v>42.858065066666668</v>
      </c>
      <c r="K28" s="37">
        <f t="shared" si="5"/>
        <v>81.647231999999988</v>
      </c>
      <c r="L28" s="37">
        <f t="shared" si="5"/>
        <v>72.550145066666659</v>
      </c>
      <c r="M28" s="38">
        <f t="shared" si="5"/>
        <v>50.296994133333335</v>
      </c>
      <c r="N28" s="36">
        <f t="shared" si="5"/>
        <v>58.504297511111119</v>
      </c>
      <c r="O28" s="37">
        <f t="shared" si="5"/>
        <v>81.871076888888894</v>
      </c>
      <c r="P28" s="37">
        <f t="shared" si="5"/>
        <v>96.331183288888894</v>
      </c>
      <c r="Q28" s="37">
        <f t="shared" si="5"/>
        <v>82.456334844444456</v>
      </c>
      <c r="R28" s="37">
        <f t="shared" si="5"/>
        <v>77.599326400000024</v>
      </c>
      <c r="S28" s="37">
        <f t="shared" si="5"/>
        <v>63.933285777777783</v>
      </c>
      <c r="T28" s="37">
        <f t="shared" si="5"/>
        <v>50.774258311111097</v>
      </c>
      <c r="U28" s="38">
        <f t="shared" si="5"/>
        <v>33.420441688888886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407.19</v>
      </c>
      <c r="C29" s="41">
        <f t="shared" si="6"/>
        <v>330.75</v>
      </c>
      <c r="D29" s="41">
        <f t="shared" si="6"/>
        <v>495.95699999999999</v>
      </c>
      <c r="E29" s="41">
        <f>((E27*E26)*7)/1000</f>
        <v>577.42650000000003</v>
      </c>
      <c r="F29" s="41">
        <f>((F27*F26)*7)/1000</f>
        <v>560.76300000000003</v>
      </c>
      <c r="G29" s="41">
        <f t="shared" ref="G29:J29" si="7">((G27*G26)*7)/1000</f>
        <v>337.9425</v>
      </c>
      <c r="H29" s="41">
        <f t="shared" si="7"/>
        <v>324.31</v>
      </c>
      <c r="I29" s="41">
        <f t="shared" si="7"/>
        <v>381.27600000000001</v>
      </c>
      <c r="J29" s="40">
        <f t="shared" si="7"/>
        <v>296.20499999999998</v>
      </c>
      <c r="K29" s="41">
        <f>((K27*K26)*7)/1000</f>
        <v>563.62249999999995</v>
      </c>
      <c r="L29" s="41">
        <f>((L27*L26)*7)/1000</f>
        <v>501.27</v>
      </c>
      <c r="M29" s="85">
        <f>((M27*M26)*7)/1000</f>
        <v>347.98399999999998</v>
      </c>
      <c r="N29" s="40">
        <f t="shared" ref="N29:U29" si="8">((N27*N26)*7)/1000</f>
        <v>404.80650000000003</v>
      </c>
      <c r="O29" s="41">
        <f t="shared" si="8"/>
        <v>566.42949999999996</v>
      </c>
      <c r="P29" s="41">
        <f t="shared" si="8"/>
        <v>665.17499999999995</v>
      </c>
      <c r="Q29" s="42">
        <f t="shared" si="8"/>
        <v>570.31100000000004</v>
      </c>
      <c r="R29" s="42">
        <f t="shared" si="8"/>
        <v>536.69000000000005</v>
      </c>
      <c r="S29" s="42">
        <f t="shared" si="8"/>
        <v>441.25200000000001</v>
      </c>
      <c r="T29" s="42">
        <f t="shared" si="8"/>
        <v>350.2765</v>
      </c>
      <c r="U29" s="43">
        <f t="shared" si="8"/>
        <v>231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105.00000000000001</v>
      </c>
      <c r="C30" s="46">
        <f t="shared" si="9"/>
        <v>105</v>
      </c>
      <c r="D30" s="46">
        <f t="shared" si="9"/>
        <v>104.50000000000001</v>
      </c>
      <c r="E30" s="46">
        <f>+(E25/E27)/7*1000</f>
        <v>103.50000000000001</v>
      </c>
      <c r="F30" s="46">
        <f t="shared" ref="F30:K30" si="10">+(F25/F27)/7*1000</f>
        <v>103.50000000000001</v>
      </c>
      <c r="G30" s="46">
        <f t="shared" si="10"/>
        <v>102.50000000000003</v>
      </c>
      <c r="H30" s="46">
        <f t="shared" si="10"/>
        <v>102.50000000000001</v>
      </c>
      <c r="I30" s="46">
        <f t="shared" si="10"/>
        <v>102.00000000000001</v>
      </c>
      <c r="J30" s="45">
        <f t="shared" si="10"/>
        <v>108.5</v>
      </c>
      <c r="K30" s="46">
        <f t="shared" si="10"/>
        <v>107.5</v>
      </c>
      <c r="L30" s="46">
        <f>+(L25/L27)/7*1000</f>
        <v>105</v>
      </c>
      <c r="M30" s="47">
        <f t="shared" ref="M30:U30" si="11">+(M25/M27)/7*1000</f>
        <v>104</v>
      </c>
      <c r="N30" s="45">
        <f t="shared" si="11"/>
        <v>106.50000000000003</v>
      </c>
      <c r="O30" s="46">
        <f t="shared" si="11"/>
        <v>105.5</v>
      </c>
      <c r="P30" s="46">
        <f t="shared" si="11"/>
        <v>105</v>
      </c>
      <c r="Q30" s="46">
        <f t="shared" si="11"/>
        <v>103.00000000000001</v>
      </c>
      <c r="R30" s="46">
        <f t="shared" si="11"/>
        <v>102.50000000000001</v>
      </c>
      <c r="S30" s="46">
        <f t="shared" si="11"/>
        <v>103</v>
      </c>
      <c r="T30" s="46">
        <f t="shared" si="11"/>
        <v>101.5</v>
      </c>
      <c r="U30" s="47">
        <f t="shared" si="11"/>
        <v>99.999999999999986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6" t="s">
        <v>25</v>
      </c>
      <c r="N36" s="496"/>
      <c r="O36" s="496"/>
      <c r="P36" s="496"/>
      <c r="Q36" s="49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28.262266666666669</v>
      </c>
      <c r="C39" s="78">
        <v>46.122225777777778</v>
      </c>
      <c r="D39" s="78">
        <v>58.396905777777782</v>
      </c>
      <c r="E39" s="78">
        <v>78.630671111111113</v>
      </c>
      <c r="F39" s="78">
        <v>62.1372648888889</v>
      </c>
      <c r="G39" s="78">
        <v>84.544629555555545</v>
      </c>
      <c r="H39" s="78"/>
      <c r="I39" s="78"/>
      <c r="J39" s="99">
        <f t="shared" ref="J39:J46" si="12">SUM(B39:I39)</f>
        <v>358.09396377777784</v>
      </c>
      <c r="K39" s="2"/>
      <c r="L39" s="89" t="s">
        <v>12</v>
      </c>
      <c r="M39" s="78">
        <v>14.1</v>
      </c>
      <c r="N39" s="78">
        <v>12.5</v>
      </c>
      <c r="O39" s="78">
        <v>9.6999999999999993</v>
      </c>
      <c r="P39" s="78"/>
      <c r="Q39" s="78"/>
      <c r="R39" s="99">
        <f t="shared" ref="R39:R46" si="13">SUM(M39:Q39)</f>
        <v>36.299999999999997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28.262266666666669</v>
      </c>
      <c r="C40" s="78">
        <v>46.122225777777778</v>
      </c>
      <c r="D40" s="78">
        <v>58.396905777777782</v>
      </c>
      <c r="E40" s="78">
        <v>78.630671111111113</v>
      </c>
      <c r="F40" s="78">
        <v>62.1372648888889</v>
      </c>
      <c r="G40" s="78">
        <v>84.544629555555545</v>
      </c>
      <c r="H40" s="78"/>
      <c r="I40" s="78"/>
      <c r="J40" s="99">
        <f t="shared" si="12"/>
        <v>358.09396377777784</v>
      </c>
      <c r="K40" s="2"/>
      <c r="L40" s="90" t="s">
        <v>13</v>
      </c>
      <c r="M40" s="78">
        <v>14.1</v>
      </c>
      <c r="N40" s="78">
        <v>12.5</v>
      </c>
      <c r="O40" s="78">
        <v>9.6999999999999993</v>
      </c>
      <c r="P40" s="78"/>
      <c r="Q40" s="78"/>
      <c r="R40" s="99">
        <f t="shared" si="13"/>
        <v>36.299999999999997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29.54849333333333</v>
      </c>
      <c r="C41" s="22">
        <v>48.263909688888894</v>
      </c>
      <c r="D41" s="22">
        <v>61.14243768888889</v>
      </c>
      <c r="E41" s="22">
        <v>82.502131555555565</v>
      </c>
      <c r="F41" s="22">
        <v>65.236494044444427</v>
      </c>
      <c r="G41" s="22">
        <v>88.822148177777791</v>
      </c>
      <c r="H41" s="22"/>
      <c r="I41" s="22"/>
      <c r="J41" s="99">
        <f t="shared" si="12"/>
        <v>375.5156144888889</v>
      </c>
      <c r="K41" s="2"/>
      <c r="L41" s="89" t="s">
        <v>14</v>
      </c>
      <c r="M41" s="78">
        <v>15.2</v>
      </c>
      <c r="N41" s="78">
        <v>13.6</v>
      </c>
      <c r="O41" s="78">
        <v>10.4</v>
      </c>
      <c r="P41" s="78"/>
      <c r="Q41" s="78"/>
      <c r="R41" s="99">
        <f t="shared" si="13"/>
        <v>39.199999999999996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29.54849333333333</v>
      </c>
      <c r="C42" s="22">
        <v>48.263909688888894</v>
      </c>
      <c r="D42" s="22">
        <v>61.14243768888889</v>
      </c>
      <c r="E42" s="22">
        <v>82.502131555555565</v>
      </c>
      <c r="F42" s="22">
        <v>65.236494044444427</v>
      </c>
      <c r="G42" s="22">
        <v>88.822148177777791</v>
      </c>
      <c r="H42" s="22"/>
      <c r="I42" s="22"/>
      <c r="J42" s="99">
        <f t="shared" si="12"/>
        <v>375.5156144888889</v>
      </c>
      <c r="K42" s="2"/>
      <c r="L42" s="90" t="s">
        <v>15</v>
      </c>
      <c r="M42" s="78">
        <v>15.2</v>
      </c>
      <c r="N42" s="78">
        <v>13.6</v>
      </c>
      <c r="O42" s="78">
        <v>10.4</v>
      </c>
      <c r="P42" s="78"/>
      <c r="Q42" s="78"/>
      <c r="R42" s="99">
        <f t="shared" si="13"/>
        <v>39.199999999999996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29.54849333333333</v>
      </c>
      <c r="C43" s="22">
        <v>48.263909688888894</v>
      </c>
      <c r="D43" s="22">
        <v>61.14243768888889</v>
      </c>
      <c r="E43" s="22">
        <v>82.502131555555565</v>
      </c>
      <c r="F43" s="22">
        <v>65.236494044444427</v>
      </c>
      <c r="G43" s="22">
        <v>88.822148177777791</v>
      </c>
      <c r="H43" s="22"/>
      <c r="I43" s="22"/>
      <c r="J43" s="99">
        <f t="shared" si="12"/>
        <v>375.5156144888889</v>
      </c>
      <c r="K43" s="2"/>
      <c r="L43" s="89" t="s">
        <v>16</v>
      </c>
      <c r="M43" s="78">
        <v>15.2</v>
      </c>
      <c r="N43" s="78">
        <v>13.6</v>
      </c>
      <c r="O43" s="78">
        <v>10.4</v>
      </c>
      <c r="P43" s="78"/>
      <c r="Q43" s="78"/>
      <c r="R43" s="99">
        <f t="shared" si="13"/>
        <v>39.199999999999996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29.54849333333333</v>
      </c>
      <c r="C44" s="78">
        <v>48.263909688888894</v>
      </c>
      <c r="D44" s="78">
        <v>61.14243768888889</v>
      </c>
      <c r="E44" s="78">
        <v>82.502131555555565</v>
      </c>
      <c r="F44" s="78">
        <v>65.236494044444427</v>
      </c>
      <c r="G44" s="78">
        <v>88.822148177777791</v>
      </c>
      <c r="H44" s="78"/>
      <c r="I44" s="78"/>
      <c r="J44" s="99">
        <f t="shared" si="12"/>
        <v>375.5156144888889</v>
      </c>
      <c r="K44" s="2"/>
      <c r="L44" s="90" t="s">
        <v>17</v>
      </c>
      <c r="M44" s="78">
        <v>15.2</v>
      </c>
      <c r="N44" s="78">
        <v>13.6</v>
      </c>
      <c r="O44" s="78">
        <v>10.4</v>
      </c>
      <c r="P44" s="78"/>
      <c r="Q44" s="78"/>
      <c r="R44" s="99">
        <f t="shared" si="13"/>
        <v>39.199999999999996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29.54849333333333</v>
      </c>
      <c r="C45" s="78">
        <v>48.263909688888894</v>
      </c>
      <c r="D45" s="78">
        <v>61.14243768888889</v>
      </c>
      <c r="E45" s="78">
        <v>82.502131555555565</v>
      </c>
      <c r="F45" s="78">
        <v>65.236494044444427</v>
      </c>
      <c r="G45" s="78">
        <v>88.822148177777791</v>
      </c>
      <c r="H45" s="78"/>
      <c r="I45" s="78"/>
      <c r="J45" s="99">
        <f t="shared" si="12"/>
        <v>375.5156144888889</v>
      </c>
      <c r="K45" s="2"/>
      <c r="L45" s="89" t="s">
        <v>18</v>
      </c>
      <c r="M45" s="78">
        <v>15.3</v>
      </c>
      <c r="N45" s="78">
        <v>13.6</v>
      </c>
      <c r="O45" s="78">
        <v>10.4</v>
      </c>
      <c r="P45" s="78"/>
      <c r="Q45" s="78"/>
      <c r="R45" s="99">
        <f t="shared" si="13"/>
        <v>39.299999999999997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204.267</v>
      </c>
      <c r="C46" s="26">
        <f t="shared" si="14"/>
        <v>333.56400000000002</v>
      </c>
      <c r="D46" s="26">
        <f t="shared" si="14"/>
        <v>422.50600000000003</v>
      </c>
      <c r="E46" s="26">
        <f t="shared" si="14"/>
        <v>569.77200000000016</v>
      </c>
      <c r="F46" s="26">
        <f t="shared" si="14"/>
        <v>450.45699999999999</v>
      </c>
      <c r="G46" s="26">
        <f t="shared" si="14"/>
        <v>613.19999999999993</v>
      </c>
      <c r="H46" s="26">
        <f t="shared" si="14"/>
        <v>0</v>
      </c>
      <c r="I46" s="26">
        <f t="shared" si="14"/>
        <v>0</v>
      </c>
      <c r="J46" s="99">
        <f t="shared" si="12"/>
        <v>2593.7660000000001</v>
      </c>
      <c r="L46" s="76" t="s">
        <v>10</v>
      </c>
      <c r="M46" s="79">
        <f>SUM(M39:M45)</f>
        <v>104.3</v>
      </c>
      <c r="N46" s="26">
        <f>SUM(N39:N45)</f>
        <v>92.999999999999986</v>
      </c>
      <c r="O46" s="26">
        <f>SUM(O39:O45)</f>
        <v>71.399999999999991</v>
      </c>
      <c r="P46" s="26">
        <f>SUM(P39:P45)</f>
        <v>0</v>
      </c>
      <c r="Q46" s="26">
        <f>SUM(Q39:Q45)</f>
        <v>0</v>
      </c>
      <c r="R46" s="99">
        <f t="shared" si="13"/>
        <v>268.7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106.5</v>
      </c>
      <c r="C47" s="29">
        <v>104.5</v>
      </c>
      <c r="D47" s="29">
        <v>103</v>
      </c>
      <c r="E47" s="29">
        <v>102</v>
      </c>
      <c r="F47" s="29">
        <v>101.5</v>
      </c>
      <c r="G47" s="29">
        <v>100</v>
      </c>
      <c r="H47" s="29"/>
      <c r="I47" s="29"/>
      <c r="J47" s="100">
        <f>+((J46/J48)/7)*1000</f>
        <v>102.24558498896248</v>
      </c>
      <c r="L47" s="108" t="s">
        <v>19</v>
      </c>
      <c r="M47" s="80">
        <v>108</v>
      </c>
      <c r="N47" s="29">
        <v>108</v>
      </c>
      <c r="O47" s="29">
        <v>107.5</v>
      </c>
      <c r="P47" s="29"/>
      <c r="Q47" s="29"/>
      <c r="R47" s="100">
        <f>+((R46/R48)/7)*1000</f>
        <v>107.8250401284109</v>
      </c>
      <c r="S47" s="62"/>
      <c r="T47" s="62"/>
    </row>
    <row r="48" spans="1:30" ht="33.75" customHeight="1" x14ac:dyDescent="0.25">
      <c r="A48" s="92" t="s">
        <v>20</v>
      </c>
      <c r="B48" s="81">
        <v>274</v>
      </c>
      <c r="C48" s="33">
        <v>456</v>
      </c>
      <c r="D48" s="33">
        <v>586</v>
      </c>
      <c r="E48" s="33">
        <v>798</v>
      </c>
      <c r="F48" s="33">
        <v>634</v>
      </c>
      <c r="G48" s="33">
        <v>876</v>
      </c>
      <c r="H48" s="33"/>
      <c r="I48" s="33"/>
      <c r="J48" s="101">
        <f>SUM(B48:I48)</f>
        <v>3624</v>
      </c>
      <c r="K48" s="63"/>
      <c r="L48" s="92" t="s">
        <v>20</v>
      </c>
      <c r="M48" s="104">
        <v>138</v>
      </c>
      <c r="N48" s="64">
        <v>123</v>
      </c>
      <c r="O48" s="64">
        <v>95</v>
      </c>
      <c r="P48" s="64"/>
      <c r="Q48" s="64"/>
      <c r="R48" s="110">
        <f>SUM(M48:Q48)</f>
        <v>356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29.54849333333333</v>
      </c>
      <c r="C49" s="37">
        <f t="shared" si="15"/>
        <v>48.263909688888894</v>
      </c>
      <c r="D49" s="37">
        <f t="shared" si="15"/>
        <v>61.14243768888889</v>
      </c>
      <c r="E49" s="37">
        <f t="shared" si="15"/>
        <v>82.502131555555565</v>
      </c>
      <c r="F49" s="37">
        <f t="shared" si="15"/>
        <v>65.236494044444427</v>
      </c>
      <c r="G49" s="37">
        <f t="shared" si="15"/>
        <v>88.822148177777791</v>
      </c>
      <c r="H49" s="37">
        <f t="shared" si="15"/>
        <v>0</v>
      </c>
      <c r="I49" s="37">
        <f t="shared" si="15"/>
        <v>0</v>
      </c>
      <c r="J49" s="102">
        <f>((J46*1000)/J48)/7</f>
        <v>102.24558498896248</v>
      </c>
      <c r="L49" s="93" t="s">
        <v>21</v>
      </c>
      <c r="M49" s="82">
        <f t="shared" ref="M49:Q49" si="16">((M48*M47)*7/1000-M39-M40)/5</f>
        <v>15.225600000000004</v>
      </c>
      <c r="N49" s="37">
        <f t="shared" si="16"/>
        <v>13.5976</v>
      </c>
      <c r="O49" s="37">
        <f t="shared" si="16"/>
        <v>10.417499999999999</v>
      </c>
      <c r="P49" s="37">
        <f t="shared" si="16"/>
        <v>0</v>
      </c>
      <c r="Q49" s="37">
        <f t="shared" si="16"/>
        <v>0</v>
      </c>
      <c r="R49" s="111">
        <f>((R46*1000)/R48)/7</f>
        <v>107.82504012841092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204.267</v>
      </c>
      <c r="C50" s="41">
        <f t="shared" si="17"/>
        <v>333.56400000000002</v>
      </c>
      <c r="D50" s="41">
        <f t="shared" si="17"/>
        <v>422.50599999999997</v>
      </c>
      <c r="E50" s="41">
        <f t="shared" si="17"/>
        <v>569.77200000000005</v>
      </c>
      <c r="F50" s="41">
        <f t="shared" si="17"/>
        <v>450.45699999999999</v>
      </c>
      <c r="G50" s="41">
        <f t="shared" si="17"/>
        <v>613.20000000000005</v>
      </c>
      <c r="H50" s="41">
        <f t="shared" si="17"/>
        <v>0</v>
      </c>
      <c r="I50" s="41">
        <f t="shared" si="17"/>
        <v>0</v>
      </c>
      <c r="J50" s="85"/>
      <c r="L50" s="94" t="s">
        <v>22</v>
      </c>
      <c r="M50" s="83">
        <f>((M48*M47)*7)/1000</f>
        <v>104.328</v>
      </c>
      <c r="N50" s="41">
        <f>((N48*N47)*7)/1000</f>
        <v>92.988</v>
      </c>
      <c r="O50" s="41">
        <f>((O48*O47)*7)/1000</f>
        <v>71.487499999999997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106.5</v>
      </c>
      <c r="C51" s="46">
        <f t="shared" si="18"/>
        <v>104.50000000000001</v>
      </c>
      <c r="D51" s="46">
        <f t="shared" si="18"/>
        <v>103.00000000000001</v>
      </c>
      <c r="E51" s="46">
        <f t="shared" si="18"/>
        <v>102.00000000000001</v>
      </c>
      <c r="F51" s="46">
        <f t="shared" si="18"/>
        <v>101.5</v>
      </c>
      <c r="G51" s="46">
        <f t="shared" si="18"/>
        <v>99.999999999999986</v>
      </c>
      <c r="H51" s="46" t="e">
        <f t="shared" si="18"/>
        <v>#DIV/0!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107.97101449275362</v>
      </c>
      <c r="N51" s="46">
        <f>+(N46/N48)/7*1000</f>
        <v>108.01393728222995</v>
      </c>
      <c r="O51" s="46">
        <f>+(O46/O48)/7*1000</f>
        <v>107.36842105263158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30.2</v>
      </c>
      <c r="C58" s="78">
        <v>38.299999999999997</v>
      </c>
      <c r="D58" s="78">
        <v>42.4</v>
      </c>
      <c r="E58" s="78"/>
      <c r="F58" s="78"/>
      <c r="G58" s="99">
        <f t="shared" ref="G58:G65" si="19">SUM(B58:F58)</f>
        <v>110.9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30.2</v>
      </c>
      <c r="C59" s="78">
        <v>38.299999999999997</v>
      </c>
      <c r="D59" s="78">
        <v>42.4</v>
      </c>
      <c r="E59" s="78"/>
      <c r="F59" s="78"/>
      <c r="G59" s="99">
        <f t="shared" si="19"/>
        <v>110.9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32.200000000000003</v>
      </c>
      <c r="C60" s="78">
        <v>40.5</v>
      </c>
      <c r="D60" s="78">
        <v>44.5</v>
      </c>
      <c r="E60" s="78"/>
      <c r="F60" s="78"/>
      <c r="G60" s="99">
        <f t="shared" si="19"/>
        <v>117.2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32.200000000000003</v>
      </c>
      <c r="C61" s="78">
        <v>40.5</v>
      </c>
      <c r="D61" s="78">
        <v>44.5</v>
      </c>
      <c r="E61" s="78"/>
      <c r="F61" s="78"/>
      <c r="G61" s="99">
        <f t="shared" si="19"/>
        <v>117.2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32.200000000000003</v>
      </c>
      <c r="C62" s="78">
        <v>40.5</v>
      </c>
      <c r="D62" s="78">
        <v>44.5</v>
      </c>
      <c r="E62" s="78"/>
      <c r="F62" s="78"/>
      <c r="G62" s="99">
        <f t="shared" si="19"/>
        <v>117.2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32.200000000000003</v>
      </c>
      <c r="C63" s="78">
        <v>40.5</v>
      </c>
      <c r="D63" s="78">
        <v>44.5</v>
      </c>
      <c r="E63" s="78"/>
      <c r="F63" s="78"/>
      <c r="G63" s="99">
        <f t="shared" si="19"/>
        <v>117.2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32.200000000000003</v>
      </c>
      <c r="C64" s="78">
        <v>40.5</v>
      </c>
      <c r="D64" s="78">
        <v>44.5</v>
      </c>
      <c r="E64" s="78"/>
      <c r="F64" s="78"/>
      <c r="G64" s="99">
        <f t="shared" si="19"/>
        <v>117.2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221.39999999999998</v>
      </c>
      <c r="C65" s="26">
        <f>SUM(C58:C64)</f>
        <v>279.10000000000002</v>
      </c>
      <c r="D65" s="26">
        <f>SUM(D58:D64)</f>
        <v>307.3</v>
      </c>
      <c r="E65" s="26">
        <f>SUM(E58:E64)</f>
        <v>0</v>
      </c>
      <c r="F65" s="26">
        <f>SUM(F58:F64)</f>
        <v>0</v>
      </c>
      <c r="G65" s="99">
        <f t="shared" si="19"/>
        <v>807.8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113</v>
      </c>
      <c r="C66" s="29">
        <v>112</v>
      </c>
      <c r="D66" s="29">
        <v>111.5</v>
      </c>
      <c r="E66" s="29"/>
      <c r="F66" s="29"/>
      <c r="G66" s="100">
        <f>+((G65/G67)/7)*1000</f>
        <v>112.03883495145631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356</v>
      </c>
      <c r="D67" s="64">
        <v>394</v>
      </c>
      <c r="E67" s="64"/>
      <c r="F67" s="64"/>
      <c r="G67" s="110">
        <f>SUM(B67:F67)</f>
        <v>1030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32.216000000000001</v>
      </c>
      <c r="C68" s="37">
        <f t="shared" ref="C68:F68" si="20">((C67*C66)*7/1000-C58-C59)/5</f>
        <v>40.500799999999991</v>
      </c>
      <c r="D68" s="37">
        <f t="shared" si="20"/>
        <v>44.543400000000005</v>
      </c>
      <c r="E68" s="37">
        <f t="shared" si="20"/>
        <v>0</v>
      </c>
      <c r="F68" s="37">
        <f t="shared" si="20"/>
        <v>0</v>
      </c>
      <c r="G68" s="114">
        <f>((G65*1000)/G67)/7</f>
        <v>112.03883495145631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221.48</v>
      </c>
      <c r="C69" s="41">
        <f>((C67*C66)*7)/1000</f>
        <v>279.10399999999998</v>
      </c>
      <c r="D69" s="41">
        <f>((D67*D66)*7)/1000</f>
        <v>307.517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112.95918367346937</v>
      </c>
      <c r="C70" s="46">
        <f>+(C65/C67)/7*1000</f>
        <v>111.99839486356342</v>
      </c>
      <c r="D70" s="46">
        <f>+(D65/D67)/7*1000</f>
        <v>111.42131979695432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90A66-B9BF-4B1E-AFB7-B3B976F77B31}">
  <dimension ref="A1:AD239"/>
  <sheetViews>
    <sheetView zoomScale="30" zoomScaleNormal="30" workbookViewId="0">
      <selection activeCell="T24" sqref="T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U3" s="295"/>
      <c r="V3" s="295"/>
      <c r="W3" s="295"/>
      <c r="X3" s="295"/>
      <c r="Y3" s="2"/>
      <c r="Z3" s="2"/>
      <c r="AA3" s="2"/>
      <c r="AB3" s="2"/>
      <c r="AC3" s="2"/>
      <c r="AD3" s="29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5" t="s">
        <v>1</v>
      </c>
      <c r="B9" s="295"/>
      <c r="C9" s="295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5"/>
      <c r="B10" s="295"/>
      <c r="C10" s="29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5" t="s">
        <v>4</v>
      </c>
      <c r="B11" s="295"/>
      <c r="C11" s="295"/>
      <c r="D11" s="1"/>
      <c r="E11" s="293">
        <v>3</v>
      </c>
      <c r="F11" s="1"/>
      <c r="G11" s="1"/>
      <c r="H11" s="1"/>
      <c r="I11" s="1"/>
      <c r="J11" s="1"/>
      <c r="K11" s="489" t="s">
        <v>73</v>
      </c>
      <c r="L11" s="489"/>
      <c r="M11" s="294"/>
      <c r="N11" s="29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5"/>
      <c r="B12" s="295"/>
      <c r="C12" s="295"/>
      <c r="D12" s="1"/>
      <c r="E12" s="5"/>
      <c r="F12" s="1"/>
      <c r="G12" s="1"/>
      <c r="H12" s="1"/>
      <c r="I12" s="1"/>
      <c r="J12" s="1"/>
      <c r="K12" s="294"/>
      <c r="L12" s="294"/>
      <c r="M12" s="294"/>
      <c r="N12" s="29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5"/>
      <c r="B13" s="295"/>
      <c r="C13" s="295"/>
      <c r="D13" s="295"/>
      <c r="E13" s="295"/>
      <c r="F13" s="295"/>
      <c r="G13" s="295"/>
      <c r="H13" s="295"/>
      <c r="I13" s="295"/>
      <c r="J13" s="295"/>
      <c r="K13" s="295"/>
      <c r="L13" s="294"/>
      <c r="M13" s="294"/>
      <c r="N13" s="294"/>
      <c r="O13" s="294"/>
      <c r="P13" s="294"/>
      <c r="Q13" s="294"/>
      <c r="R13" s="294"/>
      <c r="S13" s="294"/>
      <c r="T13" s="294"/>
      <c r="U13" s="294"/>
      <c r="V13" s="294"/>
      <c r="W13" s="1"/>
      <c r="X13" s="1"/>
      <c r="Y13" s="1"/>
    </row>
    <row r="14" spans="1:30" s="3" customFormat="1" ht="27" thickBot="1" x14ac:dyDescent="0.3">
      <c r="A14" s="29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4"/>
      <c r="J15" s="505" t="s">
        <v>51</v>
      </c>
      <c r="K15" s="506"/>
      <c r="L15" s="506"/>
      <c r="M15" s="507"/>
      <c r="N15" s="510" t="s">
        <v>50</v>
      </c>
      <c r="O15" s="508"/>
      <c r="P15" s="508"/>
      <c r="Q15" s="508"/>
      <c r="R15" s="508"/>
      <c r="S15" s="508"/>
      <c r="T15" s="508"/>
      <c r="U15" s="50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15"/>
      <c r="L16" s="19"/>
      <c r="M16" s="164"/>
      <c r="N16" s="163"/>
      <c r="O16" s="16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20">
        <v>4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58.975126400000008</v>
      </c>
      <c r="C18" s="78">
        <v>47.90852764444444</v>
      </c>
      <c r="D18" s="22">
        <v>71.844815466666688</v>
      </c>
      <c r="E18" s="22">
        <v>83.639133777777786</v>
      </c>
      <c r="F18" s="22">
        <v>81.250697422222217</v>
      </c>
      <c r="G18" s="22">
        <v>48.957100711111117</v>
      </c>
      <c r="H18" s="22">
        <v>47.092943288888883</v>
      </c>
      <c r="I18" s="22">
        <v>55.186641422222223</v>
      </c>
      <c r="J18" s="21">
        <v>42.858065066666668</v>
      </c>
      <c r="K18" s="22">
        <v>81.647231999999988</v>
      </c>
      <c r="L18" s="22">
        <v>72.550145066666659</v>
      </c>
      <c r="M18" s="23">
        <v>50.296994133333335</v>
      </c>
      <c r="N18" s="21">
        <v>58.504297511111119</v>
      </c>
      <c r="O18" s="78">
        <v>81.871076888888894</v>
      </c>
      <c r="P18" s="22">
        <v>96.331183288888894</v>
      </c>
      <c r="Q18" s="22">
        <v>82.456334844444456</v>
      </c>
      <c r="R18" s="22">
        <v>77.599326400000024</v>
      </c>
      <c r="S18" s="22">
        <v>63.933285777777783</v>
      </c>
      <c r="T18" s="22">
        <v>50.774258311111097</v>
      </c>
      <c r="U18" s="23">
        <v>33.420441688888886</v>
      </c>
      <c r="V18" s="24">
        <f t="shared" ref="V18:V25" si="0">SUM(B18:U18)</f>
        <v>1287.0976271111113</v>
      </c>
      <c r="X18" s="2"/>
      <c r="Y18" s="18"/>
    </row>
    <row r="19" spans="1:30" ht="39.950000000000003" customHeight="1" x14ac:dyDescent="0.25">
      <c r="A19" s="157" t="s">
        <v>13</v>
      </c>
      <c r="B19" s="21">
        <v>58.4</v>
      </c>
      <c r="C19" s="78">
        <v>47.3</v>
      </c>
      <c r="D19" s="22">
        <v>71</v>
      </c>
      <c r="E19" s="22">
        <v>83.3</v>
      </c>
      <c r="F19" s="22">
        <v>80.3</v>
      </c>
      <c r="G19" s="22">
        <v>48.957100711111117</v>
      </c>
      <c r="H19" s="22">
        <v>47.092943288888883</v>
      </c>
      <c r="I19" s="22">
        <v>52.9</v>
      </c>
      <c r="J19" s="21">
        <v>42.858065066666668</v>
      </c>
      <c r="K19" s="22">
        <v>81.647231999999988</v>
      </c>
      <c r="L19" s="22">
        <v>72.550145066666659</v>
      </c>
      <c r="M19" s="23">
        <v>48.3</v>
      </c>
      <c r="N19" s="21">
        <v>58.504297511111119</v>
      </c>
      <c r="O19" s="78">
        <v>81.871076888888894</v>
      </c>
      <c r="P19" s="22">
        <v>96.331183288888894</v>
      </c>
      <c r="Q19" s="22">
        <v>82.456334844444456</v>
      </c>
      <c r="R19" s="22">
        <v>77.599326400000024</v>
      </c>
      <c r="S19" s="22">
        <v>63.933285777777783</v>
      </c>
      <c r="T19" s="22">
        <v>50.774258311111097</v>
      </c>
      <c r="U19" s="23">
        <v>29.7</v>
      </c>
      <c r="V19" s="24">
        <f t="shared" si="0"/>
        <v>1275.7752491555557</v>
      </c>
      <c r="X19" s="2"/>
      <c r="Y19" s="18"/>
    </row>
    <row r="20" spans="1:30" ht="39.75" customHeight="1" x14ac:dyDescent="0.25">
      <c r="A20" s="156" t="s">
        <v>14</v>
      </c>
      <c r="B20" s="21">
        <v>60.68177472</v>
      </c>
      <c r="C20" s="78">
        <v>49.490394471111109</v>
      </c>
      <c r="D20" s="22">
        <v>74.295336906666677</v>
      </c>
      <c r="E20" s="22">
        <v>87.22077324444443</v>
      </c>
      <c r="F20" s="22">
        <v>84.428860515555556</v>
      </c>
      <c r="G20" s="22">
        <v>51.302659715555549</v>
      </c>
      <c r="H20" s="22">
        <v>49.188822684444446</v>
      </c>
      <c r="I20" s="22">
        <v>55.379871715555552</v>
      </c>
      <c r="J20" s="21">
        <v>44.668873973333334</v>
      </c>
      <c r="K20" s="22">
        <v>85.308607200000012</v>
      </c>
      <c r="L20" s="22">
        <v>76.007941973333317</v>
      </c>
      <c r="M20" s="23">
        <v>50.171401173333336</v>
      </c>
      <c r="N20" s="21">
        <v>61.360580995555551</v>
      </c>
      <c r="O20" s="78">
        <v>86.44336924444444</v>
      </c>
      <c r="P20" s="22">
        <v>100.68352668444446</v>
      </c>
      <c r="Q20" s="22">
        <v>87.170366062222229</v>
      </c>
      <c r="R20" s="22">
        <v>81.906669440000002</v>
      </c>
      <c r="S20" s="22">
        <v>67.389485688888897</v>
      </c>
      <c r="T20" s="22">
        <v>53.196596675555554</v>
      </c>
      <c r="U20" s="23">
        <v>30.446911662222227</v>
      </c>
      <c r="V20" s="24">
        <f t="shared" si="0"/>
        <v>1336.7428247466669</v>
      </c>
      <c r="X20" s="2"/>
      <c r="Y20" s="18"/>
    </row>
    <row r="21" spans="1:30" ht="39.950000000000003" customHeight="1" x14ac:dyDescent="0.25">
      <c r="A21" s="157" t="s">
        <v>15</v>
      </c>
      <c r="B21" s="21">
        <v>60.68177472</v>
      </c>
      <c r="C21" s="78">
        <v>49.490394471111109</v>
      </c>
      <c r="D21" s="22">
        <v>74.295336906666677</v>
      </c>
      <c r="E21" s="22">
        <v>87.22077324444443</v>
      </c>
      <c r="F21" s="22">
        <v>84.428860515555556</v>
      </c>
      <c r="G21" s="22">
        <v>51.302659715555549</v>
      </c>
      <c r="H21" s="22">
        <v>49.188822684444446</v>
      </c>
      <c r="I21" s="22">
        <v>55.379871715555552</v>
      </c>
      <c r="J21" s="21">
        <v>44.668873973333334</v>
      </c>
      <c r="K21" s="22">
        <v>85.308607200000012</v>
      </c>
      <c r="L21" s="22">
        <v>76.007941973333317</v>
      </c>
      <c r="M21" s="23">
        <v>50.171401173333336</v>
      </c>
      <c r="N21" s="21">
        <v>61.360580995555551</v>
      </c>
      <c r="O21" s="78">
        <v>86.44336924444444</v>
      </c>
      <c r="P21" s="22">
        <v>100.68352668444446</v>
      </c>
      <c r="Q21" s="22">
        <v>87.170366062222229</v>
      </c>
      <c r="R21" s="22">
        <v>81.906669440000002</v>
      </c>
      <c r="S21" s="22">
        <v>67.389485688888897</v>
      </c>
      <c r="T21" s="22">
        <v>53.196596675555554</v>
      </c>
      <c r="U21" s="23">
        <v>30.446911662222227</v>
      </c>
      <c r="V21" s="24">
        <f t="shared" si="0"/>
        <v>1336.7428247466669</v>
      </c>
      <c r="X21" s="2"/>
      <c r="Y21" s="18"/>
    </row>
    <row r="22" spans="1:30" ht="39.950000000000003" customHeight="1" x14ac:dyDescent="0.25">
      <c r="A22" s="156" t="s">
        <v>16</v>
      </c>
      <c r="B22" s="21">
        <v>60.68177472</v>
      </c>
      <c r="C22" s="78">
        <v>49.490394471111109</v>
      </c>
      <c r="D22" s="22">
        <v>74.295336906666677</v>
      </c>
      <c r="E22" s="22">
        <v>87.22077324444443</v>
      </c>
      <c r="F22" s="22">
        <v>84.428860515555556</v>
      </c>
      <c r="G22" s="22">
        <v>51.302659715555549</v>
      </c>
      <c r="H22" s="22">
        <v>49.188822684444446</v>
      </c>
      <c r="I22" s="22">
        <v>55.379871715555552</v>
      </c>
      <c r="J22" s="21">
        <v>44.668873973333334</v>
      </c>
      <c r="K22" s="22">
        <v>85.308607200000012</v>
      </c>
      <c r="L22" s="22">
        <v>76.007941973333317</v>
      </c>
      <c r="M22" s="23">
        <v>50.171401173333336</v>
      </c>
      <c r="N22" s="21">
        <v>61.360580995555551</v>
      </c>
      <c r="O22" s="78">
        <v>86.44336924444444</v>
      </c>
      <c r="P22" s="22">
        <v>100.68352668444446</v>
      </c>
      <c r="Q22" s="22">
        <v>87.170366062222229</v>
      </c>
      <c r="R22" s="22">
        <v>81.906669440000002</v>
      </c>
      <c r="S22" s="22">
        <v>67.389485688888897</v>
      </c>
      <c r="T22" s="22">
        <v>53.196596675555554</v>
      </c>
      <c r="U22" s="23">
        <v>30.446911662222227</v>
      </c>
      <c r="V22" s="24">
        <f t="shared" si="0"/>
        <v>1336.7428247466669</v>
      </c>
      <c r="X22" s="2"/>
      <c r="Y22" s="18"/>
    </row>
    <row r="23" spans="1:30" ht="39.950000000000003" customHeight="1" x14ac:dyDescent="0.25">
      <c r="A23" s="157" t="s">
        <v>17</v>
      </c>
      <c r="B23" s="21">
        <v>60.68177472</v>
      </c>
      <c r="C23" s="78">
        <v>49.490394471111109</v>
      </c>
      <c r="D23" s="22">
        <v>74.295336906666677</v>
      </c>
      <c r="E23" s="22">
        <v>87.22077324444443</v>
      </c>
      <c r="F23" s="22">
        <v>84.428860515555556</v>
      </c>
      <c r="G23" s="22">
        <v>51.302659715555549</v>
      </c>
      <c r="H23" s="22">
        <v>49.188822684444446</v>
      </c>
      <c r="I23" s="22">
        <v>55.379871715555552</v>
      </c>
      <c r="J23" s="21">
        <v>44.668873973333334</v>
      </c>
      <c r="K23" s="22">
        <v>85.308607200000012</v>
      </c>
      <c r="L23" s="22">
        <v>76.007941973333317</v>
      </c>
      <c r="M23" s="23">
        <v>50.171401173333336</v>
      </c>
      <c r="N23" s="21">
        <v>61.360580995555551</v>
      </c>
      <c r="O23" s="78">
        <v>86.44336924444444</v>
      </c>
      <c r="P23" s="22">
        <v>100.68352668444446</v>
      </c>
      <c r="Q23" s="22">
        <v>87.170366062222229</v>
      </c>
      <c r="R23" s="22">
        <v>81.906669440000002</v>
      </c>
      <c r="S23" s="22">
        <v>67.389485688888897</v>
      </c>
      <c r="T23" s="22">
        <v>53.196596675555554</v>
      </c>
      <c r="U23" s="23">
        <v>30.446911662222227</v>
      </c>
      <c r="V23" s="24">
        <f t="shared" si="0"/>
        <v>1336.7428247466669</v>
      </c>
      <c r="X23" s="2"/>
      <c r="Y23" s="18"/>
    </row>
    <row r="24" spans="1:30" ht="39.950000000000003" customHeight="1" x14ac:dyDescent="0.25">
      <c r="A24" s="156" t="s">
        <v>18</v>
      </c>
      <c r="B24" s="21">
        <v>60.68177472</v>
      </c>
      <c r="C24" s="78">
        <v>49.490394471111109</v>
      </c>
      <c r="D24" s="22">
        <v>74.295336906666677</v>
      </c>
      <c r="E24" s="22">
        <v>87.22077324444443</v>
      </c>
      <c r="F24" s="22">
        <v>84.428860515555556</v>
      </c>
      <c r="G24" s="22">
        <v>51.302659715555549</v>
      </c>
      <c r="H24" s="22">
        <v>49.188822684444446</v>
      </c>
      <c r="I24" s="22">
        <v>55.379871715555552</v>
      </c>
      <c r="J24" s="21">
        <v>44.668873973333334</v>
      </c>
      <c r="K24" s="22">
        <v>85.308607200000012</v>
      </c>
      <c r="L24" s="22">
        <v>76.007941973333317</v>
      </c>
      <c r="M24" s="23">
        <v>50.171401173333336</v>
      </c>
      <c r="N24" s="21">
        <v>61.360580995555551</v>
      </c>
      <c r="O24" s="78">
        <v>86.44336924444444</v>
      </c>
      <c r="P24" s="22">
        <v>100.68352668444446</v>
      </c>
      <c r="Q24" s="22">
        <v>87.170366062222229</v>
      </c>
      <c r="R24" s="22">
        <v>81.906669440000002</v>
      </c>
      <c r="S24" s="22">
        <v>67.389485688888897</v>
      </c>
      <c r="T24" s="22">
        <v>53.196596675555554</v>
      </c>
      <c r="U24" s="23">
        <v>30.446911662222227</v>
      </c>
      <c r="V24" s="24">
        <f t="shared" si="0"/>
        <v>1336.7428247466669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420.78400000000005</v>
      </c>
      <c r="C25" s="26">
        <f t="shared" si="1"/>
        <v>342.66050000000001</v>
      </c>
      <c r="D25" s="26">
        <f t="shared" si="1"/>
        <v>514.32150000000001</v>
      </c>
      <c r="E25" s="26">
        <f>SUM(E18:E24)</f>
        <v>603.04300000000001</v>
      </c>
      <c r="F25" s="26">
        <f t="shared" ref="F25:K25" si="2">SUM(F18:F24)</f>
        <v>583.69500000000005</v>
      </c>
      <c r="G25" s="26">
        <f t="shared" si="2"/>
        <v>354.42749999999995</v>
      </c>
      <c r="H25" s="26">
        <f t="shared" si="2"/>
        <v>340.13000000000005</v>
      </c>
      <c r="I25" s="26">
        <f t="shared" si="2"/>
        <v>384.98600000000005</v>
      </c>
      <c r="J25" s="25">
        <f t="shared" si="2"/>
        <v>309.06050000000005</v>
      </c>
      <c r="K25" s="26">
        <f t="shared" si="2"/>
        <v>589.83749999999998</v>
      </c>
      <c r="L25" s="26">
        <f>SUM(L18:L24)</f>
        <v>525.14</v>
      </c>
      <c r="M25" s="27">
        <f t="shared" ref="M25:P25" si="3">SUM(M18:M24)</f>
        <v>349.45399999999995</v>
      </c>
      <c r="N25" s="25">
        <f t="shared" si="3"/>
        <v>423.81150000000002</v>
      </c>
      <c r="O25" s="26">
        <f t="shared" si="3"/>
        <v>595.95900000000006</v>
      </c>
      <c r="P25" s="26">
        <f t="shared" si="3"/>
        <v>696.08000000000015</v>
      </c>
      <c r="Q25" s="26">
        <f>SUM(Q18:Q24)</f>
        <v>600.7645</v>
      </c>
      <c r="R25" s="26">
        <f t="shared" ref="R25:T25" si="4">SUM(R18:R24)</f>
        <v>564.73199999999997</v>
      </c>
      <c r="S25" s="26">
        <f t="shared" si="4"/>
        <v>464.81400000000002</v>
      </c>
      <c r="T25" s="26">
        <f t="shared" si="4"/>
        <v>367.53149999999994</v>
      </c>
      <c r="U25" s="27">
        <f>SUM(U18:U24)</f>
        <v>215.35499999999999</v>
      </c>
      <c r="V25" s="24">
        <f t="shared" si="0"/>
        <v>9246.5869999999995</v>
      </c>
    </row>
    <row r="26" spans="1:30" s="2" customFormat="1" ht="36.75" customHeight="1" x14ac:dyDescent="0.25">
      <c r="A26" s="158" t="s">
        <v>19</v>
      </c>
      <c r="B26" s="28">
        <v>110.5</v>
      </c>
      <c r="C26" s="80">
        <v>110.5</v>
      </c>
      <c r="D26" s="29">
        <v>109.5</v>
      </c>
      <c r="E26" s="29">
        <v>108.5</v>
      </c>
      <c r="F26" s="29">
        <v>109</v>
      </c>
      <c r="G26" s="29">
        <v>107.5</v>
      </c>
      <c r="H26" s="29">
        <v>107.5</v>
      </c>
      <c r="I26" s="29">
        <v>107</v>
      </c>
      <c r="J26" s="28">
        <v>113.5</v>
      </c>
      <c r="K26" s="29">
        <v>112.5</v>
      </c>
      <c r="L26" s="29">
        <v>110</v>
      </c>
      <c r="M26" s="30">
        <v>109</v>
      </c>
      <c r="N26" s="28">
        <v>111.5</v>
      </c>
      <c r="O26" s="29">
        <v>111</v>
      </c>
      <c r="P26" s="29">
        <v>110</v>
      </c>
      <c r="Q26" s="29">
        <v>108.5</v>
      </c>
      <c r="R26" s="29">
        <v>108</v>
      </c>
      <c r="S26" s="29">
        <v>108.5</v>
      </c>
      <c r="T26" s="29">
        <v>106.5</v>
      </c>
      <c r="U26" s="30">
        <v>105</v>
      </c>
      <c r="V26" s="31">
        <f>+((V25/V27)/7)*1000</f>
        <v>109.3313193179937</v>
      </c>
    </row>
    <row r="27" spans="1:30" s="2" customFormat="1" ht="33" customHeight="1" x14ac:dyDescent="0.25">
      <c r="A27" s="159" t="s">
        <v>20</v>
      </c>
      <c r="B27" s="32">
        <v>544</v>
      </c>
      <c r="C27" s="81">
        <v>443</v>
      </c>
      <c r="D27" s="33">
        <v>671</v>
      </c>
      <c r="E27" s="33">
        <v>794</v>
      </c>
      <c r="F27" s="33">
        <v>765</v>
      </c>
      <c r="G27" s="33">
        <v>471</v>
      </c>
      <c r="H27" s="33">
        <v>452</v>
      </c>
      <c r="I27" s="33">
        <v>514</v>
      </c>
      <c r="J27" s="32">
        <v>389</v>
      </c>
      <c r="K27" s="33">
        <v>749</v>
      </c>
      <c r="L27" s="33">
        <v>682</v>
      </c>
      <c r="M27" s="34">
        <v>458</v>
      </c>
      <c r="N27" s="32">
        <v>543</v>
      </c>
      <c r="O27" s="33">
        <v>767</v>
      </c>
      <c r="P27" s="33">
        <v>904</v>
      </c>
      <c r="Q27" s="33">
        <v>791</v>
      </c>
      <c r="R27" s="33">
        <v>747</v>
      </c>
      <c r="S27" s="33">
        <v>612</v>
      </c>
      <c r="T27" s="33">
        <v>493</v>
      </c>
      <c r="U27" s="34">
        <v>293</v>
      </c>
      <c r="V27" s="35">
        <f>SUM(B27:U27)</f>
        <v>12082</v>
      </c>
      <c r="W27" s="2">
        <f>((V25*1000)/V27)/7</f>
        <v>109.3313193179937</v>
      </c>
    </row>
    <row r="28" spans="1:30" s="2" customFormat="1" ht="33" customHeight="1" x14ac:dyDescent="0.25">
      <c r="A28" s="160" t="s">
        <v>21</v>
      </c>
      <c r="B28" s="36">
        <f>((B27*B26)*7/1000-B18-B19)/5</f>
        <v>60.68177472</v>
      </c>
      <c r="C28" s="37">
        <f t="shared" ref="C28:U28" si="5">((C27*C26)*7/1000-C18-C19)/5</f>
        <v>49.490394471111109</v>
      </c>
      <c r="D28" s="37">
        <f t="shared" si="5"/>
        <v>74.295336906666677</v>
      </c>
      <c r="E28" s="37">
        <f t="shared" si="5"/>
        <v>87.22077324444443</v>
      </c>
      <c r="F28" s="37">
        <f t="shared" si="5"/>
        <v>84.428860515555556</v>
      </c>
      <c r="G28" s="37">
        <f t="shared" si="5"/>
        <v>51.302659715555549</v>
      </c>
      <c r="H28" s="37">
        <f t="shared" si="5"/>
        <v>49.188822684444446</v>
      </c>
      <c r="I28" s="37">
        <f t="shared" si="5"/>
        <v>55.379871715555552</v>
      </c>
      <c r="J28" s="36">
        <f t="shared" si="5"/>
        <v>44.668873973333334</v>
      </c>
      <c r="K28" s="37">
        <f t="shared" si="5"/>
        <v>85.308607200000012</v>
      </c>
      <c r="L28" s="37">
        <f t="shared" si="5"/>
        <v>76.007941973333317</v>
      </c>
      <c r="M28" s="38">
        <f t="shared" si="5"/>
        <v>50.171401173333336</v>
      </c>
      <c r="N28" s="36">
        <f t="shared" si="5"/>
        <v>61.360580995555551</v>
      </c>
      <c r="O28" s="37">
        <f t="shared" si="5"/>
        <v>86.44336924444444</v>
      </c>
      <c r="P28" s="37">
        <f t="shared" si="5"/>
        <v>100.68352668444446</v>
      </c>
      <c r="Q28" s="37">
        <f t="shared" si="5"/>
        <v>87.170366062222229</v>
      </c>
      <c r="R28" s="37">
        <f t="shared" si="5"/>
        <v>81.906669440000002</v>
      </c>
      <c r="S28" s="37">
        <f t="shared" si="5"/>
        <v>67.389485688888897</v>
      </c>
      <c r="T28" s="37">
        <f t="shared" si="5"/>
        <v>53.196596675555554</v>
      </c>
      <c r="U28" s="38">
        <f t="shared" si="5"/>
        <v>30.446911662222227</v>
      </c>
      <c r="V28" s="39"/>
    </row>
    <row r="29" spans="1:30" ht="33.75" customHeight="1" x14ac:dyDescent="0.25">
      <c r="A29" s="161" t="s">
        <v>22</v>
      </c>
      <c r="B29" s="40">
        <f t="shared" ref="B29:D29" si="6">((B27*B26)*7)/1000</f>
        <v>420.78399999999999</v>
      </c>
      <c r="C29" s="41">
        <f t="shared" si="6"/>
        <v>342.66050000000001</v>
      </c>
      <c r="D29" s="41">
        <f t="shared" si="6"/>
        <v>514.32150000000001</v>
      </c>
      <c r="E29" s="41">
        <f>((E27*E26)*7)/1000</f>
        <v>603.04300000000001</v>
      </c>
      <c r="F29" s="41">
        <f>((F27*F26)*7)/1000</f>
        <v>583.69500000000005</v>
      </c>
      <c r="G29" s="41">
        <f t="shared" ref="G29:J29" si="7">((G27*G26)*7)/1000</f>
        <v>354.42750000000001</v>
      </c>
      <c r="H29" s="41">
        <f t="shared" si="7"/>
        <v>340.13</v>
      </c>
      <c r="I29" s="41">
        <f t="shared" si="7"/>
        <v>384.98599999999999</v>
      </c>
      <c r="J29" s="40">
        <f t="shared" si="7"/>
        <v>309.06049999999999</v>
      </c>
      <c r="K29" s="41">
        <f>((K27*K26)*7)/1000</f>
        <v>589.83749999999998</v>
      </c>
      <c r="L29" s="41">
        <f>((L27*L26)*7)/1000</f>
        <v>525.14</v>
      </c>
      <c r="M29" s="85">
        <f>((M27*M26)*7)/1000</f>
        <v>349.45400000000001</v>
      </c>
      <c r="N29" s="40">
        <f t="shared" ref="N29:U29" si="8">((N27*N26)*7)/1000</f>
        <v>423.81150000000002</v>
      </c>
      <c r="O29" s="41">
        <f t="shared" si="8"/>
        <v>595.95899999999995</v>
      </c>
      <c r="P29" s="41">
        <f t="shared" si="8"/>
        <v>696.08</v>
      </c>
      <c r="Q29" s="42">
        <f t="shared" si="8"/>
        <v>600.7645</v>
      </c>
      <c r="R29" s="42">
        <f t="shared" si="8"/>
        <v>564.73199999999997</v>
      </c>
      <c r="S29" s="42">
        <f t="shared" si="8"/>
        <v>464.81400000000002</v>
      </c>
      <c r="T29" s="42">
        <f t="shared" si="8"/>
        <v>367.53149999999999</v>
      </c>
      <c r="U29" s="43">
        <f t="shared" si="8"/>
        <v>215.35499999999999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110.50000000000001</v>
      </c>
      <c r="C30" s="46">
        <f t="shared" si="9"/>
        <v>110.50000000000001</v>
      </c>
      <c r="D30" s="46">
        <f t="shared" si="9"/>
        <v>109.50000000000001</v>
      </c>
      <c r="E30" s="46">
        <f>+(E25/E27)/7*1000</f>
        <v>108.5</v>
      </c>
      <c r="F30" s="46">
        <f t="shared" ref="F30:K30" si="10">+(F25/F27)/7*1000</f>
        <v>109</v>
      </c>
      <c r="G30" s="46">
        <f t="shared" si="10"/>
        <v>107.5</v>
      </c>
      <c r="H30" s="46">
        <f t="shared" si="10"/>
        <v>107.50000000000003</v>
      </c>
      <c r="I30" s="46">
        <f t="shared" si="10"/>
        <v>107.00000000000001</v>
      </c>
      <c r="J30" s="45">
        <f t="shared" si="10"/>
        <v>113.50000000000001</v>
      </c>
      <c r="K30" s="46">
        <f t="shared" si="10"/>
        <v>112.5</v>
      </c>
      <c r="L30" s="46">
        <f>+(L25/L27)/7*1000</f>
        <v>110</v>
      </c>
      <c r="M30" s="47">
        <f t="shared" ref="M30:U30" si="11">+(M25/M27)/7*1000</f>
        <v>108.99999999999999</v>
      </c>
      <c r="N30" s="45">
        <f t="shared" si="11"/>
        <v>111.50000000000001</v>
      </c>
      <c r="O30" s="46">
        <f t="shared" si="11"/>
        <v>111</v>
      </c>
      <c r="P30" s="46">
        <f t="shared" si="11"/>
        <v>110.00000000000001</v>
      </c>
      <c r="Q30" s="46">
        <f t="shared" si="11"/>
        <v>108.5</v>
      </c>
      <c r="R30" s="46">
        <f t="shared" si="11"/>
        <v>108</v>
      </c>
      <c r="S30" s="46">
        <f t="shared" si="11"/>
        <v>108.50000000000001</v>
      </c>
      <c r="T30" s="46">
        <f t="shared" si="11"/>
        <v>106.49999999999997</v>
      </c>
      <c r="U30" s="47">
        <f t="shared" si="11"/>
        <v>105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6" t="s">
        <v>25</v>
      </c>
      <c r="N36" s="496"/>
      <c r="O36" s="496"/>
      <c r="P36" s="496"/>
      <c r="Q36" s="490"/>
      <c r="R36" s="109"/>
      <c r="S36" s="53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98" t="s">
        <v>10</v>
      </c>
      <c r="S37" s="56"/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98"/>
      <c r="S38" s="56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17.5</v>
      </c>
      <c r="C39" s="78">
        <v>60.3</v>
      </c>
      <c r="D39" s="78">
        <v>60.8</v>
      </c>
      <c r="E39" s="78">
        <v>82.2</v>
      </c>
      <c r="F39" s="78">
        <v>65</v>
      </c>
      <c r="G39" s="78">
        <v>42.1</v>
      </c>
      <c r="H39" s="78">
        <v>46.1</v>
      </c>
      <c r="I39" s="78"/>
      <c r="J39" s="99">
        <f t="shared" ref="J39:J46" si="12">SUM(B39:I39)</f>
        <v>374.00000000000006</v>
      </c>
      <c r="K39" s="2"/>
      <c r="L39" s="89" t="s">
        <v>12</v>
      </c>
      <c r="M39" s="78">
        <v>12.4</v>
      </c>
      <c r="N39" s="78">
        <v>10.3</v>
      </c>
      <c r="O39" s="78">
        <v>11.4</v>
      </c>
      <c r="P39" s="78"/>
      <c r="Q39" s="78"/>
      <c r="R39" s="99">
        <f t="shared" ref="R39:R46" si="13">SUM(M39:Q39)</f>
        <v>34.1</v>
      </c>
      <c r="S39" s="2"/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17.5</v>
      </c>
      <c r="C40" s="78">
        <v>60.3</v>
      </c>
      <c r="D40" s="78">
        <v>60.8</v>
      </c>
      <c r="E40" s="78">
        <v>82.2</v>
      </c>
      <c r="F40" s="78">
        <v>65</v>
      </c>
      <c r="G40" s="78">
        <v>42.1</v>
      </c>
      <c r="H40" s="78">
        <v>46.1</v>
      </c>
      <c r="I40" s="78"/>
      <c r="J40" s="99">
        <f t="shared" si="12"/>
        <v>374.00000000000006</v>
      </c>
      <c r="K40" s="2"/>
      <c r="L40" s="90" t="s">
        <v>13</v>
      </c>
      <c r="M40" s="78">
        <v>12.4</v>
      </c>
      <c r="N40" s="78">
        <v>10.3</v>
      </c>
      <c r="O40" s="78">
        <v>11.4</v>
      </c>
      <c r="P40" s="78"/>
      <c r="Q40" s="78"/>
      <c r="R40" s="99">
        <f t="shared" si="13"/>
        <v>34.1</v>
      </c>
      <c r="S40" s="2"/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18.019399999999997</v>
      </c>
      <c r="C41" s="22">
        <v>61.703499999999998</v>
      </c>
      <c r="D41" s="78">
        <v>63.01339999999999</v>
      </c>
      <c r="E41" s="78">
        <v>84.949600000000004</v>
      </c>
      <c r="F41" s="78">
        <v>67.494100000000003</v>
      </c>
      <c r="G41" s="22">
        <v>44.164999999999992</v>
      </c>
      <c r="H41" s="22">
        <v>47.808</v>
      </c>
      <c r="I41" s="22"/>
      <c r="J41" s="99">
        <f t="shared" si="12"/>
        <v>387.15299999999991</v>
      </c>
      <c r="K41" s="2"/>
      <c r="L41" s="89" t="s">
        <v>14</v>
      </c>
      <c r="M41" s="78">
        <v>12.7</v>
      </c>
      <c r="N41" s="78">
        <v>10.5</v>
      </c>
      <c r="O41" s="78">
        <v>11.5</v>
      </c>
      <c r="P41" s="78"/>
      <c r="Q41" s="78"/>
      <c r="R41" s="99">
        <f t="shared" si="13"/>
        <v>34.700000000000003</v>
      </c>
      <c r="S41" s="2"/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18.019399999999997</v>
      </c>
      <c r="C42" s="22">
        <v>61.703499999999998</v>
      </c>
      <c r="D42" s="22">
        <v>63.01339999999999</v>
      </c>
      <c r="E42" s="22">
        <v>84.949600000000004</v>
      </c>
      <c r="F42" s="22">
        <v>67.494100000000003</v>
      </c>
      <c r="G42" s="22">
        <v>44.164999999999992</v>
      </c>
      <c r="H42" s="22">
        <v>47.808</v>
      </c>
      <c r="I42" s="22"/>
      <c r="J42" s="99">
        <f t="shared" si="12"/>
        <v>387.15299999999991</v>
      </c>
      <c r="K42" s="2"/>
      <c r="L42" s="90" t="s">
        <v>15</v>
      </c>
      <c r="M42" s="78">
        <v>12.8</v>
      </c>
      <c r="N42" s="78">
        <v>10.6</v>
      </c>
      <c r="O42" s="78">
        <v>11.6</v>
      </c>
      <c r="P42" s="78"/>
      <c r="Q42" s="78"/>
      <c r="R42" s="99">
        <f t="shared" si="13"/>
        <v>35</v>
      </c>
      <c r="S42" s="2"/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18.019399999999997</v>
      </c>
      <c r="C43" s="22">
        <v>61.703499999999998</v>
      </c>
      <c r="D43" s="22">
        <v>63.01339999999999</v>
      </c>
      <c r="E43" s="22">
        <v>84.949600000000004</v>
      </c>
      <c r="F43" s="22">
        <v>67.494100000000003</v>
      </c>
      <c r="G43" s="22">
        <v>44.164999999999992</v>
      </c>
      <c r="H43" s="22">
        <v>47.808</v>
      </c>
      <c r="I43" s="22"/>
      <c r="J43" s="99">
        <f t="shared" si="12"/>
        <v>387.15299999999991</v>
      </c>
      <c r="K43" s="2"/>
      <c r="L43" s="89" t="s">
        <v>16</v>
      </c>
      <c r="M43" s="78">
        <v>12.8</v>
      </c>
      <c r="N43" s="78">
        <v>10.6</v>
      </c>
      <c r="O43" s="78">
        <v>11.6</v>
      </c>
      <c r="P43" s="78"/>
      <c r="Q43" s="78"/>
      <c r="R43" s="99">
        <f t="shared" si="13"/>
        <v>35</v>
      </c>
      <c r="S43" s="2"/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18.019399999999997</v>
      </c>
      <c r="C44" s="78">
        <v>61.703499999999998</v>
      </c>
      <c r="D44" s="78">
        <v>63.01339999999999</v>
      </c>
      <c r="E44" s="78">
        <v>84.949600000000004</v>
      </c>
      <c r="F44" s="78">
        <v>67.494100000000003</v>
      </c>
      <c r="G44" s="78">
        <v>44.164999999999992</v>
      </c>
      <c r="H44" s="78">
        <v>47.808</v>
      </c>
      <c r="I44" s="78"/>
      <c r="J44" s="99">
        <f t="shared" si="12"/>
        <v>387.15299999999991</v>
      </c>
      <c r="K44" s="2"/>
      <c r="L44" s="90" t="s">
        <v>17</v>
      </c>
      <c r="M44" s="78">
        <v>12.8</v>
      </c>
      <c r="N44" s="78">
        <v>10.6</v>
      </c>
      <c r="O44" s="78">
        <v>11.6</v>
      </c>
      <c r="P44" s="78"/>
      <c r="Q44" s="78"/>
      <c r="R44" s="99">
        <f t="shared" si="13"/>
        <v>35</v>
      </c>
      <c r="S44" s="2"/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18.019399999999997</v>
      </c>
      <c r="C45" s="78">
        <v>61.703499999999998</v>
      </c>
      <c r="D45" s="78">
        <v>63.01339999999999</v>
      </c>
      <c r="E45" s="78">
        <v>84.949600000000004</v>
      </c>
      <c r="F45" s="78">
        <v>67.494100000000003</v>
      </c>
      <c r="G45" s="78">
        <v>44.164999999999992</v>
      </c>
      <c r="H45" s="78">
        <v>47.808</v>
      </c>
      <c r="I45" s="78"/>
      <c r="J45" s="99">
        <f t="shared" si="12"/>
        <v>387.15299999999991</v>
      </c>
      <c r="K45" s="2"/>
      <c r="L45" s="89" t="s">
        <v>18</v>
      </c>
      <c r="M45" s="78">
        <v>12.8</v>
      </c>
      <c r="N45" s="78">
        <v>10.6</v>
      </c>
      <c r="O45" s="78">
        <v>11.6</v>
      </c>
      <c r="P45" s="78"/>
      <c r="Q45" s="78"/>
      <c r="R45" s="99">
        <f t="shared" si="13"/>
        <v>35</v>
      </c>
      <c r="S45" s="2"/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4">SUM(B39:B45)</f>
        <v>125.09699999999998</v>
      </c>
      <c r="C46" s="26">
        <f t="shared" si="14"/>
        <v>429.11750000000001</v>
      </c>
      <c r="D46" s="26">
        <f t="shared" si="14"/>
        <v>436.66699999999992</v>
      </c>
      <c r="E46" s="26">
        <f t="shared" si="14"/>
        <v>589.14800000000014</v>
      </c>
      <c r="F46" s="26">
        <f t="shared" si="14"/>
        <v>467.47050000000002</v>
      </c>
      <c r="G46" s="26">
        <f t="shared" si="14"/>
        <v>305.02499999999998</v>
      </c>
      <c r="H46" s="26">
        <f t="shared" si="14"/>
        <v>331.24</v>
      </c>
      <c r="I46" s="26">
        <f t="shared" si="14"/>
        <v>0</v>
      </c>
      <c r="J46" s="99">
        <f t="shared" si="12"/>
        <v>2683.7650000000003</v>
      </c>
      <c r="L46" s="76" t="s">
        <v>10</v>
      </c>
      <c r="M46" s="79">
        <f>SUM(M39:M45)</f>
        <v>88.699999999999989</v>
      </c>
      <c r="N46" s="26">
        <f>SUM(N39:N45)</f>
        <v>73.5</v>
      </c>
      <c r="O46" s="26">
        <f>SUM(O39:O45)</f>
        <v>80.699999999999989</v>
      </c>
      <c r="P46" s="26">
        <f>SUM(P39:P45)</f>
        <v>0</v>
      </c>
      <c r="Q46" s="26">
        <f>SUM(Q39:Q45)</f>
        <v>0</v>
      </c>
      <c r="R46" s="99">
        <f t="shared" si="13"/>
        <v>242.89999999999998</v>
      </c>
      <c r="S46" s="60"/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106.3214087631725</v>
      </c>
      <c r="L47" s="108" t="s">
        <v>19</v>
      </c>
      <c r="M47" s="80">
        <v>113</v>
      </c>
      <c r="N47" s="29">
        <v>113</v>
      </c>
      <c r="O47" s="29">
        <v>112</v>
      </c>
      <c r="P47" s="29"/>
      <c r="Q47" s="29"/>
      <c r="R47" s="100">
        <f>+((R46/R48)/7)*1000</f>
        <v>112.66233766233766</v>
      </c>
      <c r="S47" s="62"/>
      <c r="T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>
        <v>112</v>
      </c>
      <c r="N48" s="64">
        <v>93</v>
      </c>
      <c r="O48" s="64">
        <v>103</v>
      </c>
      <c r="P48" s="64"/>
      <c r="Q48" s="64"/>
      <c r="R48" s="110">
        <f>SUM(M48:Q48)</f>
        <v>308</v>
      </c>
      <c r="S48" s="65"/>
      <c r="T48" s="65"/>
    </row>
    <row r="49" spans="1:30" ht="33.75" customHeight="1" x14ac:dyDescent="0.25">
      <c r="A49" s="93" t="s">
        <v>21</v>
      </c>
      <c r="B49" s="82">
        <f t="shared" ref="B49:I49" si="15">((B48*B47)*7/1000-B39-B40)/5</f>
        <v>18.019399999999997</v>
      </c>
      <c r="C49" s="37">
        <f t="shared" si="15"/>
        <v>61.703499999999998</v>
      </c>
      <c r="D49" s="37">
        <f t="shared" si="15"/>
        <v>63.01339999999999</v>
      </c>
      <c r="E49" s="37">
        <f t="shared" si="15"/>
        <v>84.949600000000004</v>
      </c>
      <c r="F49" s="37">
        <f t="shared" si="15"/>
        <v>67.494100000000003</v>
      </c>
      <c r="G49" s="37">
        <f t="shared" si="15"/>
        <v>44.164999999999992</v>
      </c>
      <c r="H49" s="37">
        <f t="shared" si="15"/>
        <v>47.808</v>
      </c>
      <c r="I49" s="37">
        <f t="shared" si="15"/>
        <v>0</v>
      </c>
      <c r="J49" s="102">
        <f>((J46*1000)/J48)/7</f>
        <v>106.3214087631725</v>
      </c>
      <c r="L49" s="93" t="s">
        <v>21</v>
      </c>
      <c r="M49" s="82">
        <f t="shared" ref="M49:Q49" si="16">((M48*M47)*7/1000-M39-M40)/5</f>
        <v>12.758399999999998</v>
      </c>
      <c r="N49" s="37">
        <f t="shared" si="16"/>
        <v>10.592600000000001</v>
      </c>
      <c r="O49" s="37">
        <f t="shared" si="16"/>
        <v>11.590399999999999</v>
      </c>
      <c r="P49" s="37">
        <f t="shared" si="16"/>
        <v>0</v>
      </c>
      <c r="Q49" s="37">
        <f t="shared" si="16"/>
        <v>0</v>
      </c>
      <c r="R49" s="111">
        <f>((R46*1000)/R48)/7</f>
        <v>112.66233766233765</v>
      </c>
      <c r="S49" s="65"/>
      <c r="T49" s="65"/>
    </row>
    <row r="50" spans="1:30" ht="33.75" customHeight="1" x14ac:dyDescent="0.25">
      <c r="A50" s="94" t="s">
        <v>22</v>
      </c>
      <c r="B50" s="83">
        <f t="shared" ref="B50:I50" si="17">((B48*B47)*7)/1000</f>
        <v>125.09699999999999</v>
      </c>
      <c r="C50" s="41">
        <f t="shared" si="17"/>
        <v>429.11750000000001</v>
      </c>
      <c r="D50" s="41">
        <f t="shared" si="17"/>
        <v>436.66699999999997</v>
      </c>
      <c r="E50" s="41">
        <f t="shared" si="17"/>
        <v>589.14800000000002</v>
      </c>
      <c r="F50" s="41">
        <f t="shared" si="17"/>
        <v>467.47050000000002</v>
      </c>
      <c r="G50" s="41">
        <f t="shared" si="17"/>
        <v>305.02499999999998</v>
      </c>
      <c r="H50" s="41">
        <f t="shared" si="17"/>
        <v>331.24</v>
      </c>
      <c r="I50" s="41">
        <f t="shared" si="17"/>
        <v>0</v>
      </c>
      <c r="J50" s="85"/>
      <c r="L50" s="94" t="s">
        <v>22</v>
      </c>
      <c r="M50" s="83">
        <f>((M48*M47)*7)/1000</f>
        <v>88.591999999999999</v>
      </c>
      <c r="N50" s="41">
        <f>((N48*N47)*7)/1000</f>
        <v>73.563000000000002</v>
      </c>
      <c r="O50" s="41">
        <f>((O48*O47)*7)/1000</f>
        <v>80.751999999999995</v>
      </c>
      <c r="P50" s="41">
        <f>((P48*P47)*7)/1000</f>
        <v>0</v>
      </c>
      <c r="Q50" s="41">
        <f>((Q48*Q47)*7)/1000</f>
        <v>0</v>
      </c>
      <c r="R50" s="112"/>
    </row>
    <row r="51" spans="1:30" ht="33.75" customHeight="1" thickBot="1" x14ac:dyDescent="0.3">
      <c r="A51" s="95" t="s">
        <v>23</v>
      </c>
      <c r="B51" s="84">
        <f t="shared" ref="B51:I51" si="18">+(B46/B48)/7*1000</f>
        <v>110.99999999999999</v>
      </c>
      <c r="C51" s="46">
        <f t="shared" si="18"/>
        <v>108.50000000000001</v>
      </c>
      <c r="D51" s="46">
        <f t="shared" si="18"/>
        <v>106.99999999999999</v>
      </c>
      <c r="E51" s="46">
        <f t="shared" si="18"/>
        <v>106.00000000000003</v>
      </c>
      <c r="F51" s="46">
        <f t="shared" si="18"/>
        <v>105.50000000000001</v>
      </c>
      <c r="G51" s="46">
        <f t="shared" si="18"/>
        <v>105</v>
      </c>
      <c r="H51" s="46">
        <f t="shared" si="18"/>
        <v>104</v>
      </c>
      <c r="I51" s="46" t="e">
        <f t="shared" si="18"/>
        <v>#DIV/0!</v>
      </c>
      <c r="J51" s="103"/>
      <c r="K51" s="49"/>
      <c r="L51" s="95" t="s">
        <v>23</v>
      </c>
      <c r="M51" s="84">
        <f>+(M46/M48)/7*1000</f>
        <v>113.1377551020408</v>
      </c>
      <c r="N51" s="46">
        <f>+(N46/N48)/7*1000</f>
        <v>112.90322580645162</v>
      </c>
      <c r="O51" s="46">
        <f>+(O46/O48)/7*1000</f>
        <v>111.9278779472954</v>
      </c>
      <c r="P51" s="46" t="e">
        <f>+(P46/P48)/7*1000</f>
        <v>#DIV/0!</v>
      </c>
      <c r="Q51" s="46" t="e">
        <f>+(Q46/Q48)/7*1000</f>
        <v>#DIV/0!</v>
      </c>
      <c r="R51" s="47"/>
      <c r="S51" s="50"/>
      <c r="T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32.200000000000003</v>
      </c>
      <c r="C58" s="78">
        <v>40.5</v>
      </c>
      <c r="D58" s="78">
        <v>44.5</v>
      </c>
      <c r="E58" s="78"/>
      <c r="F58" s="78"/>
      <c r="G58" s="99">
        <f t="shared" ref="G58:G65" si="19">SUM(B58:F58)</f>
        <v>117.2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32.200000000000003</v>
      </c>
      <c r="C59" s="78">
        <v>40.5</v>
      </c>
      <c r="D59" s="78">
        <v>44.5</v>
      </c>
      <c r="E59" s="78"/>
      <c r="F59" s="78"/>
      <c r="G59" s="99">
        <f t="shared" si="19"/>
        <v>117.2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33.5</v>
      </c>
      <c r="C60" s="78">
        <v>42.2</v>
      </c>
      <c r="D60" s="78">
        <v>46.4</v>
      </c>
      <c r="E60" s="78"/>
      <c r="F60" s="78"/>
      <c r="G60" s="99">
        <f t="shared" si="19"/>
        <v>122.1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33.6</v>
      </c>
      <c r="C61" s="78">
        <v>42.2</v>
      </c>
      <c r="D61" s="78">
        <v>46.5</v>
      </c>
      <c r="E61" s="78"/>
      <c r="F61" s="78"/>
      <c r="G61" s="99">
        <f t="shared" si="19"/>
        <v>122.30000000000001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33.6</v>
      </c>
      <c r="C62" s="78">
        <v>42.2</v>
      </c>
      <c r="D62" s="78">
        <v>46.5</v>
      </c>
      <c r="E62" s="78"/>
      <c r="F62" s="78"/>
      <c r="G62" s="99">
        <f t="shared" si="19"/>
        <v>122.30000000000001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33.6</v>
      </c>
      <c r="C63" s="78">
        <v>42.2</v>
      </c>
      <c r="D63" s="78">
        <v>46.5</v>
      </c>
      <c r="E63" s="78"/>
      <c r="F63" s="78"/>
      <c r="G63" s="99">
        <f t="shared" si="19"/>
        <v>122.30000000000001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33.6</v>
      </c>
      <c r="C64" s="78">
        <v>42.2</v>
      </c>
      <c r="D64" s="78">
        <v>46.5</v>
      </c>
      <c r="E64" s="78"/>
      <c r="F64" s="78"/>
      <c r="G64" s="99">
        <f t="shared" si="19"/>
        <v>122.30000000000001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232.29999999999998</v>
      </c>
      <c r="C65" s="26">
        <f>SUM(C58:C64)</f>
        <v>292</v>
      </c>
      <c r="D65" s="26">
        <f>SUM(D58:D64)</f>
        <v>321.39999999999998</v>
      </c>
      <c r="E65" s="26">
        <f>SUM(E58:E64)</f>
        <v>0</v>
      </c>
      <c r="F65" s="26">
        <f>SUM(F58:F64)</f>
        <v>0</v>
      </c>
      <c r="G65" s="99">
        <f t="shared" si="19"/>
        <v>845.69999999999993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118.5</v>
      </c>
      <c r="C66" s="29">
        <v>117.5</v>
      </c>
      <c r="D66" s="29">
        <v>116.5</v>
      </c>
      <c r="E66" s="29"/>
      <c r="F66" s="29"/>
      <c r="G66" s="100">
        <f>+((G65/G67)/7)*1000</f>
        <v>117.4094127446897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280</v>
      </c>
      <c r="C67" s="64">
        <v>355</v>
      </c>
      <c r="D67" s="64">
        <v>394</v>
      </c>
      <c r="E67" s="64"/>
      <c r="F67" s="64"/>
      <c r="G67" s="110">
        <f>SUM(B67:F67)</f>
        <v>1029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((B67*B66)*7/1000-B58-B59)/5</f>
        <v>33.572000000000003</v>
      </c>
      <c r="C68" s="37">
        <f t="shared" ref="C68:F68" si="20">((C67*C66)*7/1000-C58-C59)/5</f>
        <v>42.197500000000005</v>
      </c>
      <c r="D68" s="37">
        <f t="shared" si="20"/>
        <v>46.461400000000005</v>
      </c>
      <c r="E68" s="37">
        <f t="shared" si="20"/>
        <v>0</v>
      </c>
      <c r="F68" s="37">
        <f t="shared" si="20"/>
        <v>0</v>
      </c>
      <c r="G68" s="114">
        <f>((G65*1000)/G67)/7</f>
        <v>117.40941274468969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232.26</v>
      </c>
      <c r="C69" s="41">
        <f>((C67*C66)*7)/1000</f>
        <v>291.98750000000001</v>
      </c>
      <c r="D69" s="41">
        <f>((D67*D66)*7)/1000</f>
        <v>321.30700000000002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118.5204081632653</v>
      </c>
      <c r="C70" s="46">
        <f>+(C65/C67)/7*1000</f>
        <v>117.50503018108651</v>
      </c>
      <c r="D70" s="46">
        <f>+(D65/D67)/7*1000</f>
        <v>116.53372008701956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I36"/>
    <mergeCell ref="M36:Q36"/>
    <mergeCell ref="J54:K54"/>
    <mergeCell ref="B55:F55"/>
    <mergeCell ref="A3:C3"/>
    <mergeCell ref="E9:G9"/>
    <mergeCell ref="R9:S9"/>
    <mergeCell ref="K11:L11"/>
    <mergeCell ref="B15:I15"/>
    <mergeCell ref="J15:M15"/>
    <mergeCell ref="N15:U1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C7AB6-CEB4-43BB-9A2D-59E9E4D1E1B1}">
  <dimension ref="A1:AQ239"/>
  <sheetViews>
    <sheetView topLeftCell="A33" zoomScale="30" zoomScaleNormal="30" workbookViewId="0">
      <selection activeCell="L36" sqref="L36:S51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"/>
      <c r="Z3" s="2"/>
      <c r="AA3" s="2"/>
      <c r="AB3" s="2"/>
      <c r="AC3" s="2"/>
      <c r="AD3" s="29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6" t="s">
        <v>1</v>
      </c>
      <c r="B9" s="296"/>
      <c r="C9" s="296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6"/>
      <c r="B10" s="296"/>
      <c r="C10" s="2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6" t="s">
        <v>4</v>
      </c>
      <c r="B11" s="296"/>
      <c r="C11" s="296"/>
      <c r="D11" s="1"/>
      <c r="E11" s="297">
        <v>3</v>
      </c>
      <c r="F11" s="1"/>
      <c r="G11" s="1"/>
      <c r="H11" s="1"/>
      <c r="I11" s="1"/>
      <c r="J11" s="1"/>
      <c r="K11" s="489" t="s">
        <v>74</v>
      </c>
      <c r="L11" s="489"/>
      <c r="M11" s="298"/>
      <c r="N11" s="2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6"/>
      <c r="B12" s="296"/>
      <c r="C12" s="296"/>
      <c r="D12" s="1"/>
      <c r="E12" s="5"/>
      <c r="F12" s="1"/>
      <c r="G12" s="1"/>
      <c r="H12" s="1"/>
      <c r="I12" s="1"/>
      <c r="J12" s="1"/>
      <c r="K12" s="298"/>
      <c r="L12" s="298"/>
      <c r="M12" s="298"/>
      <c r="N12" s="2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1"/>
      <c r="X13" s="1"/>
      <c r="Y13" s="1"/>
    </row>
    <row r="14" spans="1:30" s="3" customFormat="1" ht="27" thickBot="1" x14ac:dyDescent="0.3">
      <c r="A14" s="2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4"/>
      <c r="J15" s="505" t="s">
        <v>51</v>
      </c>
      <c r="K15" s="506"/>
      <c r="L15" s="506"/>
      <c r="M15" s="506"/>
      <c r="N15" s="506"/>
      <c r="O15" s="506"/>
      <c r="P15" s="507"/>
      <c r="Q15" s="510" t="s">
        <v>50</v>
      </c>
      <c r="R15" s="508"/>
      <c r="S15" s="508"/>
      <c r="T15" s="508"/>
      <c r="U15" s="508"/>
      <c r="V15" s="508"/>
      <c r="W15" s="508"/>
      <c r="X15" s="509"/>
      <c r="Y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4"/>
      <c r="K16" s="77"/>
      <c r="L16" s="77"/>
      <c r="M16" s="77"/>
      <c r="N16" s="15"/>
      <c r="O16" s="19"/>
      <c r="P16" s="164"/>
      <c r="Q16" s="163"/>
      <c r="R16" s="165"/>
      <c r="S16" s="15"/>
      <c r="T16" s="15"/>
      <c r="U16" s="15"/>
      <c r="V16" s="322"/>
      <c r="W16" s="15"/>
      <c r="X16" s="323"/>
      <c r="Y16" s="16" t="s">
        <v>10</v>
      </c>
      <c r="AA16" s="18"/>
      <c r="AB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4">
        <v>1</v>
      </c>
      <c r="K17" s="19">
        <v>2</v>
      </c>
      <c r="L17" s="19">
        <v>3</v>
      </c>
      <c r="M17" s="118">
        <v>4</v>
      </c>
      <c r="N17" s="19">
        <v>5</v>
      </c>
      <c r="O17" s="19">
        <v>6</v>
      </c>
      <c r="P17" s="20">
        <v>7</v>
      </c>
      <c r="Q17" s="14">
        <v>1</v>
      </c>
      <c r="R17" s="77">
        <v>2</v>
      </c>
      <c r="S17" s="19">
        <v>3</v>
      </c>
      <c r="T17" s="19">
        <v>4</v>
      </c>
      <c r="U17" s="19">
        <v>5</v>
      </c>
      <c r="V17" s="19">
        <v>6</v>
      </c>
      <c r="W17" s="19">
        <v>7</v>
      </c>
      <c r="X17" s="181">
        <v>8</v>
      </c>
      <c r="Y17" s="16"/>
      <c r="AA17" s="2"/>
      <c r="AB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49.188822684444446</v>
      </c>
      <c r="I18" s="22">
        <v>55.379871715555552</v>
      </c>
      <c r="J18" s="21">
        <v>44.668873973333334</v>
      </c>
      <c r="K18" s="22">
        <v>85.308607200000012</v>
      </c>
      <c r="L18" s="22">
        <v>76.007941973333317</v>
      </c>
      <c r="M18" s="119">
        <v>50.171401173333336</v>
      </c>
      <c r="N18" s="22"/>
      <c r="O18" s="22"/>
      <c r="P18" s="23"/>
      <c r="Q18" s="21">
        <v>61.360580995555551</v>
      </c>
      <c r="R18" s="78">
        <v>86.44336924444444</v>
      </c>
      <c r="S18" s="22">
        <v>100.68352668444446</v>
      </c>
      <c r="T18" s="22">
        <v>87.170366062222229</v>
      </c>
      <c r="U18" s="22">
        <v>81.906669440000002</v>
      </c>
      <c r="V18" s="22">
        <v>67.400000000000006</v>
      </c>
      <c r="W18" s="22">
        <v>53.2</v>
      </c>
      <c r="X18" s="182">
        <v>30.4</v>
      </c>
      <c r="Y18" s="24">
        <f t="shared" ref="Y18:Y25" si="0">SUM(B18:X18)</f>
        <v>1336.7098307200004</v>
      </c>
      <c r="AA18" s="2"/>
      <c r="AB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2"/>
      <c r="J19" s="21">
        <v>44.668873973333334</v>
      </c>
      <c r="K19" s="22">
        <v>85.308607200000012</v>
      </c>
      <c r="L19" s="22">
        <v>76.007941973333317</v>
      </c>
      <c r="M19" s="119">
        <v>50.171401173333336</v>
      </c>
      <c r="N19" s="22">
        <v>24.9</v>
      </c>
      <c r="O19" s="22">
        <v>81.7</v>
      </c>
      <c r="P19" s="23">
        <v>81.5</v>
      </c>
      <c r="Q19" s="21">
        <v>61.360580995555551</v>
      </c>
      <c r="R19" s="78">
        <v>86.44336924444444</v>
      </c>
      <c r="S19" s="22">
        <v>100.68352668444446</v>
      </c>
      <c r="T19" s="22">
        <v>87.170366062222229</v>
      </c>
      <c r="U19" s="22">
        <v>81.906669440000002</v>
      </c>
      <c r="V19" s="22">
        <v>30.5</v>
      </c>
      <c r="W19" s="22"/>
      <c r="X19" s="182"/>
      <c r="Y19" s="24">
        <f t="shared" si="0"/>
        <v>1336.7411363200001</v>
      </c>
      <c r="AA19" s="2"/>
      <c r="AB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1"/>
      <c r="K20" s="22"/>
      <c r="L20" s="22"/>
      <c r="M20" s="119"/>
      <c r="N20" s="22"/>
      <c r="O20" s="22"/>
      <c r="P20" s="23"/>
      <c r="Q20" s="21"/>
      <c r="R20" s="78"/>
      <c r="S20" s="22"/>
      <c r="T20" s="22"/>
      <c r="U20" s="22"/>
      <c r="V20" s="22"/>
      <c r="W20" s="22"/>
      <c r="X20" s="182"/>
      <c r="Y20" s="24">
        <f t="shared" si="0"/>
        <v>0</v>
      </c>
      <c r="AA20" s="2"/>
      <c r="AB20" s="18"/>
    </row>
    <row r="21" spans="1:30" ht="39.950000000000003" customHeight="1" x14ac:dyDescent="0.25">
      <c r="A21" s="157" t="s">
        <v>15</v>
      </c>
      <c r="B21" s="21"/>
      <c r="C21" s="78"/>
      <c r="D21" s="22"/>
      <c r="E21" s="22"/>
      <c r="F21" s="22"/>
      <c r="G21" s="22"/>
      <c r="H21" s="22"/>
      <c r="I21" s="22"/>
      <c r="J21" s="21"/>
      <c r="K21" s="22"/>
      <c r="L21" s="22"/>
      <c r="M21" s="119"/>
      <c r="N21" s="22"/>
      <c r="O21" s="22"/>
      <c r="P21" s="23"/>
      <c r="Q21" s="21"/>
      <c r="R21" s="78"/>
      <c r="S21" s="22"/>
      <c r="T21" s="22"/>
      <c r="U21" s="22"/>
      <c r="V21" s="22"/>
      <c r="W21" s="22"/>
      <c r="X21" s="182"/>
      <c r="Y21" s="24">
        <f t="shared" si="0"/>
        <v>0</v>
      </c>
      <c r="AA21" s="2"/>
      <c r="AB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1"/>
      <c r="K22" s="22"/>
      <c r="L22" s="22"/>
      <c r="M22" s="119"/>
      <c r="N22" s="22"/>
      <c r="O22" s="22"/>
      <c r="P22" s="23"/>
      <c r="Q22" s="21"/>
      <c r="R22" s="78"/>
      <c r="S22" s="22"/>
      <c r="T22" s="22"/>
      <c r="U22" s="22"/>
      <c r="V22" s="22"/>
      <c r="W22" s="22"/>
      <c r="X22" s="182"/>
      <c r="Y22" s="24">
        <f t="shared" si="0"/>
        <v>0</v>
      </c>
      <c r="AA22" s="2"/>
      <c r="AB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1"/>
      <c r="K23" s="22"/>
      <c r="L23" s="22"/>
      <c r="M23" s="119"/>
      <c r="N23" s="22"/>
      <c r="O23" s="22"/>
      <c r="P23" s="23"/>
      <c r="Q23" s="21"/>
      <c r="R23" s="78"/>
      <c r="S23" s="22"/>
      <c r="T23" s="22"/>
      <c r="U23" s="22"/>
      <c r="V23" s="22"/>
      <c r="W23" s="22"/>
      <c r="X23" s="182"/>
      <c r="Y23" s="24">
        <f t="shared" si="0"/>
        <v>0</v>
      </c>
      <c r="AA23" s="2"/>
      <c r="AB23" s="18"/>
    </row>
    <row r="24" spans="1:30" ht="39.950000000000003" customHeight="1" x14ac:dyDescent="0.25">
      <c r="A24" s="156" t="s">
        <v>18</v>
      </c>
      <c r="B24" s="21"/>
      <c r="C24" s="78"/>
      <c r="D24" s="22"/>
      <c r="E24" s="22"/>
      <c r="F24" s="22"/>
      <c r="G24" s="22"/>
      <c r="H24" s="22"/>
      <c r="I24" s="22"/>
      <c r="J24" s="21"/>
      <c r="K24" s="22"/>
      <c r="L24" s="22"/>
      <c r="M24" s="119"/>
      <c r="N24" s="22"/>
      <c r="O24" s="22"/>
      <c r="P24" s="23"/>
      <c r="Q24" s="21"/>
      <c r="R24" s="78"/>
      <c r="S24" s="22"/>
      <c r="T24" s="22"/>
      <c r="U24" s="22"/>
      <c r="V24" s="22"/>
      <c r="W24" s="22"/>
      <c r="X24" s="182"/>
      <c r="Y24" s="24">
        <f t="shared" si="0"/>
        <v>0</v>
      </c>
      <c r="AA24" s="2"/>
    </row>
    <row r="25" spans="1:30" ht="41.45" customHeight="1" x14ac:dyDescent="0.25">
      <c r="A25" s="157" t="s">
        <v>10</v>
      </c>
      <c r="B25" s="25">
        <f t="shared" ref="B25:D25" si="1">SUM(B18:B24)</f>
        <v>121.36354944</v>
      </c>
      <c r="C25" s="26">
        <f t="shared" si="1"/>
        <v>98.980788942222219</v>
      </c>
      <c r="D25" s="26">
        <f t="shared" si="1"/>
        <v>148.59067381333335</v>
      </c>
      <c r="E25" s="26">
        <f>SUM(E18:E24)</f>
        <v>174.44154648888886</v>
      </c>
      <c r="F25" s="26">
        <f t="shared" ref="F25:N25" si="2">SUM(F18:F24)</f>
        <v>168.85772103111111</v>
      </c>
      <c r="G25" s="26">
        <f t="shared" si="2"/>
        <v>102.6053194311111</v>
      </c>
      <c r="H25" s="26">
        <f t="shared" si="2"/>
        <v>86.188822684444446</v>
      </c>
      <c r="I25" s="26">
        <f t="shared" ref="I25" si="3">SUM(I18:I24)</f>
        <v>55.379871715555552</v>
      </c>
      <c r="J25" s="25">
        <f t="shared" si="2"/>
        <v>89.337747946666667</v>
      </c>
      <c r="K25" s="26">
        <f t="shared" ref="K25" si="4">SUM(K18:K24)</f>
        <v>170.61721440000002</v>
      </c>
      <c r="L25" s="26">
        <f>SUM(L18:L24)</f>
        <v>152.01588394666663</v>
      </c>
      <c r="M25" s="120">
        <f t="shared" ref="M25" si="5">SUM(M18:M24)</f>
        <v>100.34280234666667</v>
      </c>
      <c r="N25" s="26">
        <f t="shared" si="2"/>
        <v>24.9</v>
      </c>
      <c r="O25" s="26">
        <f>SUM(O18:O24)</f>
        <v>81.7</v>
      </c>
      <c r="P25" s="27">
        <f t="shared" ref="P25:S25" si="6">SUM(P18:P24)</f>
        <v>81.5</v>
      </c>
      <c r="Q25" s="25">
        <f t="shared" si="6"/>
        <v>122.7211619911111</v>
      </c>
      <c r="R25" s="26">
        <f t="shared" si="6"/>
        <v>172.88673848888888</v>
      </c>
      <c r="S25" s="26">
        <f t="shared" si="6"/>
        <v>201.36705336888892</v>
      </c>
      <c r="T25" s="26">
        <f>SUM(T18:T24)</f>
        <v>174.34073212444446</v>
      </c>
      <c r="U25" s="26">
        <f t="shared" ref="U25:X25" si="7">SUM(U18:U24)</f>
        <v>163.81333888</v>
      </c>
      <c r="V25" s="26">
        <f t="shared" ref="V25:W25" si="8">SUM(V18:V24)</f>
        <v>97.9</v>
      </c>
      <c r="W25" s="26">
        <f t="shared" si="8"/>
        <v>53.2</v>
      </c>
      <c r="X25" s="183">
        <f t="shared" si="7"/>
        <v>30.4</v>
      </c>
      <c r="Y25" s="24">
        <f t="shared" si="0"/>
        <v>2673.4509670400003</v>
      </c>
    </row>
    <row r="26" spans="1:30" s="2" customFormat="1" ht="36.75" customHeight="1" x14ac:dyDescent="0.25">
      <c r="A26" s="158" t="s">
        <v>19</v>
      </c>
      <c r="B26" s="28"/>
      <c r="C26" s="80"/>
      <c r="D26" s="29"/>
      <c r="E26" s="29"/>
      <c r="F26" s="29"/>
      <c r="G26" s="29"/>
      <c r="H26" s="29"/>
      <c r="I26" s="29"/>
      <c r="J26" s="28"/>
      <c r="K26" s="29"/>
      <c r="L26" s="29"/>
      <c r="M26" s="121"/>
      <c r="N26" s="29"/>
      <c r="O26" s="29"/>
      <c r="P26" s="30"/>
      <c r="Q26" s="28"/>
      <c r="R26" s="29"/>
      <c r="S26" s="29"/>
      <c r="T26" s="29"/>
      <c r="U26" s="29"/>
      <c r="V26" s="29"/>
      <c r="W26" s="29"/>
      <c r="X26" s="184"/>
      <c r="Y26" s="31" t="e">
        <f>+((Y25/Y27)/7)*1000</f>
        <v>#DIV/0!</v>
      </c>
    </row>
    <row r="27" spans="1:30" s="2" customFormat="1" ht="33" customHeight="1" x14ac:dyDescent="0.25">
      <c r="A27" s="159" t="s">
        <v>20</v>
      </c>
      <c r="B27" s="32"/>
      <c r="C27" s="81"/>
      <c r="D27" s="33"/>
      <c r="E27" s="33"/>
      <c r="F27" s="33"/>
      <c r="G27" s="33"/>
      <c r="H27" s="33"/>
      <c r="I27" s="33"/>
      <c r="J27" s="32"/>
      <c r="K27" s="33"/>
      <c r="L27" s="33"/>
      <c r="M27" s="122"/>
      <c r="N27" s="33"/>
      <c r="O27" s="33"/>
      <c r="P27" s="34"/>
      <c r="Q27" s="32"/>
      <c r="R27" s="33"/>
      <c r="S27" s="33"/>
      <c r="T27" s="33"/>
      <c r="U27" s="33"/>
      <c r="V27" s="33"/>
      <c r="W27" s="33"/>
      <c r="X27" s="185"/>
      <c r="Y27" s="35">
        <f>SUM(B27:X27)</f>
        <v>0</v>
      </c>
      <c r="Z27" s="2" t="e">
        <f>((Y25*1000)/Y27)/7</f>
        <v>#DIV/0!</v>
      </c>
    </row>
    <row r="28" spans="1:30" s="2" customFormat="1" ht="33" customHeight="1" x14ac:dyDescent="0.25">
      <c r="A28" s="160" t="s">
        <v>21</v>
      </c>
      <c r="B28" s="36">
        <f>((B27*B26)*7/1000-B18-B19)/5</f>
        <v>-24.272709888000001</v>
      </c>
      <c r="C28" s="37">
        <f t="shared" ref="C28:X28" si="9">((C27*C26)*7/1000-C18-C19)/5</f>
        <v>-19.796157788444443</v>
      </c>
      <c r="D28" s="37">
        <f t="shared" si="9"/>
        <v>-29.718134762666672</v>
      </c>
      <c r="E28" s="37">
        <f t="shared" si="9"/>
        <v>-34.888309297777774</v>
      </c>
      <c r="F28" s="37">
        <f t="shared" si="9"/>
        <v>-33.771544206222224</v>
      </c>
      <c r="G28" s="37">
        <f t="shared" si="9"/>
        <v>-20.521063886222219</v>
      </c>
      <c r="H28" s="37">
        <f t="shared" si="9"/>
        <v>-17.237764536888889</v>
      </c>
      <c r="I28" s="37">
        <f t="shared" ref="I28" si="10">((I27*I26)*7/1000-I18-I19)/5</f>
        <v>-11.07597434311111</v>
      </c>
      <c r="J28" s="36">
        <f t="shared" si="9"/>
        <v>-17.867549589333333</v>
      </c>
      <c r="K28" s="37">
        <f t="shared" ref="K28:M28" si="11">((K27*K26)*7/1000-K18-K19)/5</f>
        <v>-34.123442880000006</v>
      </c>
      <c r="L28" s="37">
        <f t="shared" si="11"/>
        <v>-30.403176789333326</v>
      </c>
      <c r="M28" s="123">
        <f t="shared" si="11"/>
        <v>-20.068560469333335</v>
      </c>
      <c r="N28" s="37">
        <f t="shared" si="9"/>
        <v>-4.9799999999999995</v>
      </c>
      <c r="O28" s="37">
        <f t="shared" si="9"/>
        <v>-16.34</v>
      </c>
      <c r="P28" s="38">
        <f t="shared" si="9"/>
        <v>-16.3</v>
      </c>
      <c r="Q28" s="36">
        <f t="shared" si="9"/>
        <v>-24.544232398222221</v>
      </c>
      <c r="R28" s="37">
        <f t="shared" si="9"/>
        <v>-34.577347697777775</v>
      </c>
      <c r="S28" s="37">
        <f t="shared" si="9"/>
        <v>-40.273410673777782</v>
      </c>
      <c r="T28" s="37">
        <f t="shared" si="9"/>
        <v>-34.868146424888891</v>
      </c>
      <c r="U28" s="37">
        <f t="shared" si="9"/>
        <v>-32.762667776000001</v>
      </c>
      <c r="V28" s="37">
        <f t="shared" ref="V28:W28" si="12">((V27*V26)*7/1000-V18-V19)/5</f>
        <v>-19.580000000000002</v>
      </c>
      <c r="W28" s="37">
        <f t="shared" si="12"/>
        <v>-10.64</v>
      </c>
      <c r="X28" s="186">
        <f t="shared" si="9"/>
        <v>-6.08</v>
      </c>
      <c r="Y28" s="39"/>
    </row>
    <row r="29" spans="1:30" ht="33.75" customHeight="1" x14ac:dyDescent="0.25">
      <c r="A29" s="161" t="s">
        <v>22</v>
      </c>
      <c r="B29" s="40">
        <f t="shared" ref="B29:D29" si="13">((B27*B26)*7)/1000</f>
        <v>0</v>
      </c>
      <c r="C29" s="41">
        <f t="shared" si="13"/>
        <v>0</v>
      </c>
      <c r="D29" s="41">
        <f t="shared" si="13"/>
        <v>0</v>
      </c>
      <c r="E29" s="41">
        <f>((E27*E26)*7)/1000</f>
        <v>0</v>
      </c>
      <c r="F29" s="41">
        <f>((F27*F26)*7)/1000</f>
        <v>0</v>
      </c>
      <c r="G29" s="41">
        <f t="shared" ref="G29:J29" si="14">((G27*G26)*7)/1000</f>
        <v>0</v>
      </c>
      <c r="H29" s="41">
        <f t="shared" si="14"/>
        <v>0</v>
      </c>
      <c r="I29" s="41">
        <f t="shared" ref="I29" si="15">((I27*I26)*7)/1000</f>
        <v>0</v>
      </c>
      <c r="J29" s="40">
        <f t="shared" si="14"/>
        <v>0</v>
      </c>
      <c r="K29" s="41">
        <f t="shared" ref="K29:P29" si="16">((K27*K26)*7)/1000</f>
        <v>0</v>
      </c>
      <c r="L29" s="41">
        <f t="shared" si="16"/>
        <v>0</v>
      </c>
      <c r="M29" s="124">
        <f t="shared" si="16"/>
        <v>0</v>
      </c>
      <c r="N29" s="41">
        <f t="shared" si="16"/>
        <v>0</v>
      </c>
      <c r="O29" s="41">
        <f t="shared" si="16"/>
        <v>0</v>
      </c>
      <c r="P29" s="85">
        <f t="shared" si="16"/>
        <v>0</v>
      </c>
      <c r="Q29" s="40">
        <f t="shared" ref="Q29:X29" si="17">((Q27*Q26)*7)/1000</f>
        <v>0</v>
      </c>
      <c r="R29" s="41">
        <f t="shared" si="17"/>
        <v>0</v>
      </c>
      <c r="S29" s="41">
        <f t="shared" si="17"/>
        <v>0</v>
      </c>
      <c r="T29" s="42">
        <f t="shared" si="17"/>
        <v>0</v>
      </c>
      <c r="U29" s="42">
        <f t="shared" si="17"/>
        <v>0</v>
      </c>
      <c r="V29" s="42">
        <f t="shared" ref="V29:W29" si="18">((V27*V26)*7)/1000</f>
        <v>0</v>
      </c>
      <c r="W29" s="42">
        <f t="shared" si="18"/>
        <v>0</v>
      </c>
      <c r="X29" s="187">
        <f t="shared" si="17"/>
        <v>0</v>
      </c>
      <c r="Y29" s="44"/>
    </row>
    <row r="30" spans="1:30" ht="33.75" customHeight="1" thickBot="1" x14ac:dyDescent="0.3">
      <c r="A30" s="162" t="s">
        <v>23</v>
      </c>
      <c r="B30" s="45" t="e">
        <f t="shared" ref="B30:D30" si="19">+(B25/B27)/7*1000</f>
        <v>#DIV/0!</v>
      </c>
      <c r="C30" s="46" t="e">
        <f t="shared" si="19"/>
        <v>#DIV/0!</v>
      </c>
      <c r="D30" s="46" t="e">
        <f t="shared" si="19"/>
        <v>#DIV/0!</v>
      </c>
      <c r="E30" s="46" t="e">
        <f>+(E25/E27)/7*1000</f>
        <v>#DIV/0!</v>
      </c>
      <c r="F30" s="46" t="e">
        <f t="shared" ref="F30:N30" si="20">+(F25/F27)/7*1000</f>
        <v>#DIV/0!</v>
      </c>
      <c r="G30" s="46" t="e">
        <f t="shared" si="20"/>
        <v>#DIV/0!</v>
      </c>
      <c r="H30" s="46" t="e">
        <f t="shared" si="20"/>
        <v>#DIV/0!</v>
      </c>
      <c r="I30" s="46" t="e">
        <f t="shared" ref="I30" si="21">+(I25/I27)/7*1000</f>
        <v>#DIV/0!</v>
      </c>
      <c r="J30" s="45" t="e">
        <f t="shared" si="20"/>
        <v>#DIV/0!</v>
      </c>
      <c r="K30" s="46" t="e">
        <f t="shared" ref="K30" si="22">+(K25/K27)/7*1000</f>
        <v>#DIV/0!</v>
      </c>
      <c r="L30" s="46" t="e">
        <f>+(L25/L27)/7*1000</f>
        <v>#DIV/0!</v>
      </c>
      <c r="M30" s="125" t="e">
        <f t="shared" ref="M30" si="23">+(M25/M27)/7*1000</f>
        <v>#DIV/0!</v>
      </c>
      <c r="N30" s="46" t="e">
        <f t="shared" si="20"/>
        <v>#DIV/0!</v>
      </c>
      <c r="O30" s="46" t="e">
        <f>+(O25/O27)/7*1000</f>
        <v>#DIV/0!</v>
      </c>
      <c r="P30" s="47" t="e">
        <f t="shared" ref="P30:X30" si="24">+(P25/P27)/7*1000</f>
        <v>#DIV/0!</v>
      </c>
      <c r="Q30" s="45" t="e">
        <f t="shared" si="24"/>
        <v>#DIV/0!</v>
      </c>
      <c r="R30" s="46" t="e">
        <f t="shared" si="24"/>
        <v>#DIV/0!</v>
      </c>
      <c r="S30" s="46" t="e">
        <f t="shared" si="24"/>
        <v>#DIV/0!</v>
      </c>
      <c r="T30" s="46" t="e">
        <f t="shared" si="24"/>
        <v>#DIV/0!</v>
      </c>
      <c r="U30" s="46" t="e">
        <f t="shared" si="24"/>
        <v>#DIV/0!</v>
      </c>
      <c r="V30" s="46" t="e">
        <f t="shared" ref="V30:W30" si="25">+(V25/V27)/7*1000</f>
        <v>#DIV/0!</v>
      </c>
      <c r="W30" s="46" t="e">
        <f t="shared" si="25"/>
        <v>#DIV/0!</v>
      </c>
      <c r="X30" s="188" t="e">
        <f t="shared" si="24"/>
        <v>#DIV/0!</v>
      </c>
      <c r="Y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53"/>
      <c r="V36" s="3"/>
      <c r="W36" s="3"/>
      <c r="X36" s="54"/>
      <c r="Y36" s="3"/>
      <c r="Z36" s="53"/>
      <c r="AA36" s="53"/>
      <c r="AB36" s="53"/>
      <c r="AC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6"/>
      <c r="V37" s="57"/>
      <c r="W37" s="3"/>
      <c r="X37" s="3"/>
      <c r="Y37" s="54"/>
      <c r="Z37" s="3"/>
      <c r="AA37" s="53"/>
      <c r="AB37" s="53"/>
      <c r="AC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6"/>
      <c r="V38" s="58"/>
      <c r="W38" s="2"/>
      <c r="X38" s="59"/>
      <c r="Y38" s="59"/>
      <c r="Z38" s="2"/>
      <c r="AA38" s="2"/>
      <c r="AB38" s="2"/>
      <c r="AC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26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27">SUM(M39:R39)</f>
        <v>35</v>
      </c>
      <c r="T39" s="2"/>
      <c r="U39" s="60"/>
      <c r="V39" s="61"/>
      <c r="W39" s="2"/>
      <c r="X39" s="59"/>
      <c r="Y39" s="59"/>
      <c r="Z39" s="2"/>
      <c r="AA39" s="2"/>
      <c r="AB39" s="2"/>
      <c r="AC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26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27"/>
        <v>35</v>
      </c>
      <c r="T40" s="2"/>
      <c r="U40" s="60"/>
      <c r="V40" s="58"/>
      <c r="W40" s="2"/>
      <c r="X40" s="59"/>
      <c r="Y40" s="59"/>
      <c r="Z40" s="2"/>
      <c r="AA40" s="2"/>
      <c r="AB40" s="2"/>
      <c r="AC40" s="2"/>
    </row>
    <row r="41" spans="1:30" ht="33.75" customHeight="1" x14ac:dyDescent="0.25">
      <c r="A41" s="89" t="s">
        <v>14</v>
      </c>
      <c r="B41" s="78"/>
      <c r="C41" s="22"/>
      <c r="D41" s="78"/>
      <c r="E41" s="78"/>
      <c r="F41" s="78"/>
      <c r="G41" s="22"/>
      <c r="H41" s="22"/>
      <c r="I41" s="22"/>
      <c r="J41" s="99">
        <f t="shared" si="26"/>
        <v>0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27"/>
        <v>36.199999999999996</v>
      </c>
      <c r="T41" s="2"/>
      <c r="U41" s="60"/>
      <c r="V41" s="51"/>
      <c r="W41" s="2"/>
      <c r="X41" s="59"/>
      <c r="Y41" s="59"/>
      <c r="Z41" s="2"/>
      <c r="AA41" s="2"/>
      <c r="AB41" s="2"/>
      <c r="AC41" s="2"/>
    </row>
    <row r="42" spans="1:30" ht="33.75" customHeight="1" x14ac:dyDescent="0.25">
      <c r="A42" s="90" t="s">
        <v>15</v>
      </c>
      <c r="B42" s="78"/>
      <c r="C42" s="22"/>
      <c r="D42" s="22"/>
      <c r="E42" s="22"/>
      <c r="F42" s="22"/>
      <c r="G42" s="22"/>
      <c r="H42" s="22"/>
      <c r="I42" s="22"/>
      <c r="J42" s="99">
        <f t="shared" si="26"/>
        <v>0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27"/>
        <v>36.199999999999996</v>
      </c>
      <c r="T42" s="2"/>
      <c r="U42" s="60"/>
      <c r="V42" s="51"/>
      <c r="W42" s="2"/>
      <c r="X42" s="59"/>
      <c r="Y42" s="59"/>
      <c r="Z42" s="2"/>
      <c r="AA42" s="2"/>
      <c r="AB42" s="2"/>
      <c r="AC42" s="2"/>
    </row>
    <row r="43" spans="1:30" ht="33.75" customHeight="1" x14ac:dyDescent="0.25">
      <c r="A43" s="89" t="s">
        <v>16</v>
      </c>
      <c r="B43" s="78"/>
      <c r="C43" s="22"/>
      <c r="D43" s="22"/>
      <c r="E43" s="22"/>
      <c r="F43" s="22"/>
      <c r="G43" s="22"/>
      <c r="H43" s="22"/>
      <c r="I43" s="22"/>
      <c r="J43" s="99">
        <f t="shared" si="26"/>
        <v>0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27"/>
        <v>36.199999999999996</v>
      </c>
      <c r="T43" s="2"/>
      <c r="U43" s="60"/>
      <c r="V43" s="51"/>
      <c r="W43" s="2"/>
      <c r="X43" s="59"/>
      <c r="Y43" s="59"/>
      <c r="Z43" s="2"/>
      <c r="AA43" s="2"/>
      <c r="AB43" s="2"/>
      <c r="AC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26"/>
        <v>0</v>
      </c>
      <c r="K44" s="2"/>
      <c r="L44" s="90" t="s">
        <v>17</v>
      </c>
      <c r="M44" s="78"/>
      <c r="N44" s="78"/>
      <c r="O44" s="78"/>
      <c r="P44" s="78"/>
      <c r="Q44" s="78"/>
      <c r="R44" s="78"/>
      <c r="S44" s="99">
        <f t="shared" si="27"/>
        <v>0</v>
      </c>
      <c r="T44" s="2"/>
      <c r="U44" s="60"/>
      <c r="V44" s="51"/>
      <c r="W44" s="2"/>
      <c r="X44" s="59"/>
      <c r="Y44" s="59"/>
      <c r="Z44" s="2"/>
      <c r="AA44" s="2"/>
      <c r="AB44" s="2"/>
      <c r="AC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26"/>
        <v>0</v>
      </c>
      <c r="K45" s="2"/>
      <c r="L45" s="89" t="s">
        <v>18</v>
      </c>
      <c r="M45" s="78"/>
      <c r="N45" s="78"/>
      <c r="O45" s="78"/>
      <c r="P45" s="78"/>
      <c r="Q45" s="78"/>
      <c r="R45" s="78"/>
      <c r="S45" s="99">
        <f t="shared" si="27"/>
        <v>0</v>
      </c>
      <c r="T45" s="2"/>
      <c r="U45" s="60"/>
      <c r="V45" s="51"/>
      <c r="W45" s="2"/>
      <c r="X45" s="59"/>
      <c r="Y45" s="59"/>
      <c r="Z45" s="2"/>
      <c r="AA45" s="2"/>
      <c r="AB45" s="2"/>
      <c r="AC45" s="2"/>
    </row>
    <row r="46" spans="1:30" ht="33.75" customHeight="1" x14ac:dyDescent="0.25">
      <c r="A46" s="90" t="s">
        <v>10</v>
      </c>
      <c r="B46" s="79">
        <f t="shared" ref="B46:I46" si="28">SUM(B39:B45)</f>
        <v>36.038799999999995</v>
      </c>
      <c r="C46" s="26">
        <f t="shared" si="28"/>
        <v>123.407</v>
      </c>
      <c r="D46" s="26">
        <f t="shared" si="28"/>
        <v>126.02679999999998</v>
      </c>
      <c r="E46" s="26">
        <f t="shared" si="28"/>
        <v>169.89920000000001</v>
      </c>
      <c r="F46" s="26">
        <f t="shared" si="28"/>
        <v>134.98820000000001</v>
      </c>
      <c r="G46" s="26">
        <f t="shared" si="28"/>
        <v>88.329999999999984</v>
      </c>
      <c r="H46" s="26">
        <f t="shared" si="28"/>
        <v>95.616</v>
      </c>
      <c r="I46" s="26">
        <f t="shared" si="28"/>
        <v>0</v>
      </c>
      <c r="J46" s="99">
        <f t="shared" si="26"/>
        <v>774.30599999999981</v>
      </c>
      <c r="L46" s="76" t="s">
        <v>10</v>
      </c>
      <c r="M46" s="79">
        <f t="shared" ref="M46:R46" si="29">SUM(M39:M45)</f>
        <v>45.999999999999993</v>
      </c>
      <c r="N46" s="26">
        <f t="shared" si="29"/>
        <v>41.599999999999994</v>
      </c>
      <c r="O46" s="26">
        <f t="shared" si="29"/>
        <v>43.599999999999994</v>
      </c>
      <c r="P46" s="26">
        <f t="shared" si="29"/>
        <v>6.6000000000000005</v>
      </c>
      <c r="Q46" s="26">
        <f t="shared" si="29"/>
        <v>20.399999999999999</v>
      </c>
      <c r="R46" s="26">
        <f t="shared" si="29"/>
        <v>20.399999999999999</v>
      </c>
      <c r="S46" s="99">
        <f t="shared" si="27"/>
        <v>178.6</v>
      </c>
      <c r="T46" s="60"/>
      <c r="U46" s="60"/>
      <c r="V46" s="2"/>
      <c r="W46" s="2"/>
      <c r="X46" s="2"/>
      <c r="Y46" s="2"/>
      <c r="Z46" s="2"/>
      <c r="AA46" s="2"/>
      <c r="AB46" s="2"/>
      <c r="AC46" s="2"/>
    </row>
    <row r="47" spans="1:30" ht="33.75" customHeight="1" x14ac:dyDescent="0.25">
      <c r="A47" s="91" t="s">
        <v>19</v>
      </c>
      <c r="B47" s="80">
        <v>111</v>
      </c>
      <c r="C47" s="29">
        <v>108.5</v>
      </c>
      <c r="D47" s="29">
        <v>107</v>
      </c>
      <c r="E47" s="29">
        <v>106</v>
      </c>
      <c r="F47" s="29">
        <v>105.5</v>
      </c>
      <c r="G47" s="29">
        <v>105</v>
      </c>
      <c r="H47" s="29">
        <v>104</v>
      </c>
      <c r="I47" s="29"/>
      <c r="J47" s="100">
        <f>+((J46/J48)/7)*1000</f>
        <v>30.675303066318033</v>
      </c>
      <c r="L47" s="108" t="s">
        <v>19</v>
      </c>
      <c r="M47" s="80"/>
      <c r="N47" s="29"/>
      <c r="O47" s="29"/>
      <c r="P47" s="29"/>
      <c r="Q47" s="29"/>
      <c r="R47" s="29"/>
      <c r="S47" s="100" t="e">
        <f>+((S46/S48)/7)*1000</f>
        <v>#DIV/0!</v>
      </c>
      <c r="T47" s="62"/>
      <c r="U47" s="62"/>
    </row>
    <row r="48" spans="1:30" ht="33.75" customHeight="1" x14ac:dyDescent="0.25">
      <c r="A48" s="92" t="s">
        <v>20</v>
      </c>
      <c r="B48" s="81">
        <v>161</v>
      </c>
      <c r="C48" s="33">
        <v>565</v>
      </c>
      <c r="D48" s="33">
        <v>583</v>
      </c>
      <c r="E48" s="33">
        <v>794</v>
      </c>
      <c r="F48" s="33">
        <v>633</v>
      </c>
      <c r="G48" s="33">
        <v>415</v>
      </c>
      <c r="H48" s="33">
        <v>455</v>
      </c>
      <c r="I48" s="33"/>
      <c r="J48" s="101">
        <f>SUM(B48:I48)</f>
        <v>3606</v>
      </c>
      <c r="K48" s="63"/>
      <c r="L48" s="92" t="s">
        <v>20</v>
      </c>
      <c r="M48" s="104"/>
      <c r="N48" s="64"/>
      <c r="O48" s="64"/>
      <c r="P48" s="64"/>
      <c r="Q48" s="64"/>
      <c r="R48" s="64"/>
      <c r="S48" s="110">
        <f>SUM(M48:R48)</f>
        <v>0</v>
      </c>
      <c r="T48" s="65"/>
      <c r="U48" s="65"/>
    </row>
    <row r="49" spans="1:43" ht="33.75" customHeight="1" x14ac:dyDescent="0.25">
      <c r="A49" s="93" t="s">
        <v>21</v>
      </c>
      <c r="B49" s="82">
        <f t="shared" ref="B49:I49" si="30">((B48*B47)*7/1000-B39-B40)/5</f>
        <v>17.811640000000001</v>
      </c>
      <c r="C49" s="37">
        <f t="shared" si="30"/>
        <v>61.142099999999992</v>
      </c>
      <c r="D49" s="37">
        <f t="shared" si="30"/>
        <v>62.128039999999999</v>
      </c>
      <c r="E49" s="37">
        <f t="shared" si="30"/>
        <v>83.849759999999989</v>
      </c>
      <c r="F49" s="37">
        <f t="shared" si="30"/>
        <v>66.496459999999999</v>
      </c>
      <c r="G49" s="37">
        <f t="shared" si="30"/>
        <v>43.339000000000006</v>
      </c>
      <c r="H49" s="37">
        <f t="shared" si="30"/>
        <v>47.124800000000008</v>
      </c>
      <c r="I49" s="37">
        <f t="shared" si="30"/>
        <v>0</v>
      </c>
      <c r="J49" s="102">
        <f>((J46*1000)/J48)/7</f>
        <v>30.675303066318033</v>
      </c>
      <c r="L49" s="93" t="s">
        <v>21</v>
      </c>
      <c r="M49" s="82">
        <f t="shared" ref="M49:R49" si="31">((M48*M47)*7/1000-M39-M40)/5</f>
        <v>-5.12</v>
      </c>
      <c r="N49" s="37">
        <f t="shared" si="31"/>
        <v>-4.24</v>
      </c>
      <c r="O49" s="37">
        <f t="shared" si="31"/>
        <v>-4.6399999999999997</v>
      </c>
      <c r="P49" s="37">
        <f t="shared" si="31"/>
        <v>0</v>
      </c>
      <c r="Q49" s="37">
        <f t="shared" ref="Q49" si="32">((Q48*Q47)*7/1000-Q39-Q40)/5</f>
        <v>0</v>
      </c>
      <c r="R49" s="37">
        <f t="shared" si="31"/>
        <v>0</v>
      </c>
      <c r="S49" s="111" t="e">
        <f>((S46*1000)/S48)/7</f>
        <v>#DIV/0!</v>
      </c>
      <c r="T49" s="65"/>
      <c r="U49" s="65"/>
    </row>
    <row r="50" spans="1:43" ht="33.75" customHeight="1" x14ac:dyDescent="0.25">
      <c r="A50" s="94" t="s">
        <v>22</v>
      </c>
      <c r="B50" s="83">
        <f t="shared" ref="B50:I50" si="33">((B48*B47)*7)/1000</f>
        <v>125.09699999999999</v>
      </c>
      <c r="C50" s="41">
        <f t="shared" si="33"/>
        <v>429.11750000000001</v>
      </c>
      <c r="D50" s="41">
        <f t="shared" si="33"/>
        <v>436.66699999999997</v>
      </c>
      <c r="E50" s="41">
        <f t="shared" si="33"/>
        <v>589.14800000000002</v>
      </c>
      <c r="F50" s="41">
        <f t="shared" si="33"/>
        <v>467.47050000000002</v>
      </c>
      <c r="G50" s="41">
        <f t="shared" si="33"/>
        <v>305.02499999999998</v>
      </c>
      <c r="H50" s="41">
        <f t="shared" si="33"/>
        <v>331.24</v>
      </c>
      <c r="I50" s="41">
        <f t="shared" si="33"/>
        <v>0</v>
      </c>
      <c r="J50" s="85"/>
      <c r="L50" s="94" t="s">
        <v>22</v>
      </c>
      <c r="M50" s="83">
        <f t="shared" ref="M50:R50" si="34">((M48*M47)*7)/1000</f>
        <v>0</v>
      </c>
      <c r="N50" s="41">
        <f t="shared" si="34"/>
        <v>0</v>
      </c>
      <c r="O50" s="41">
        <f t="shared" si="34"/>
        <v>0</v>
      </c>
      <c r="P50" s="41">
        <f t="shared" si="34"/>
        <v>0</v>
      </c>
      <c r="Q50" s="41">
        <f t="shared" si="34"/>
        <v>0</v>
      </c>
      <c r="R50" s="41">
        <f t="shared" si="34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35">+(B46/B48)/7*1000</f>
        <v>31.977639751552786</v>
      </c>
      <c r="C51" s="46">
        <f t="shared" si="35"/>
        <v>31.202781289506952</v>
      </c>
      <c r="D51" s="46">
        <f t="shared" si="35"/>
        <v>30.881352609654492</v>
      </c>
      <c r="E51" s="46">
        <f t="shared" si="35"/>
        <v>30.568405901403384</v>
      </c>
      <c r="F51" s="46">
        <f t="shared" si="35"/>
        <v>30.464500112841346</v>
      </c>
      <c r="G51" s="46">
        <f t="shared" si="35"/>
        <v>30.406196213425126</v>
      </c>
      <c r="H51" s="46">
        <f t="shared" si="35"/>
        <v>30.020722135007848</v>
      </c>
      <c r="I51" s="46" t="e">
        <f t="shared" si="35"/>
        <v>#DIV/0!</v>
      </c>
      <c r="J51" s="103"/>
      <c r="K51" s="49"/>
      <c r="L51" s="95" t="s">
        <v>23</v>
      </c>
      <c r="M51" s="84" t="e">
        <f t="shared" ref="M51:R51" si="36">+(M46/M48)/7*1000</f>
        <v>#DIV/0!</v>
      </c>
      <c r="N51" s="46" t="e">
        <f t="shared" si="36"/>
        <v>#DIV/0!</v>
      </c>
      <c r="O51" s="46" t="e">
        <f t="shared" si="36"/>
        <v>#DIV/0!</v>
      </c>
      <c r="P51" s="46" t="e">
        <f t="shared" si="36"/>
        <v>#DIV/0!</v>
      </c>
      <c r="Q51" s="46" t="e">
        <f t="shared" si="36"/>
        <v>#DIV/0!</v>
      </c>
      <c r="R51" s="46" t="e">
        <f t="shared" si="36"/>
        <v>#DIV/0!</v>
      </c>
      <c r="S51" s="47"/>
      <c r="T51" s="50"/>
      <c r="U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37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37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/>
      <c r="C60" s="78"/>
      <c r="D60" s="78"/>
      <c r="E60" s="78"/>
      <c r="F60" s="78"/>
      <c r="G60" s="182"/>
      <c r="H60" s="21"/>
      <c r="I60" s="78"/>
      <c r="J60" s="78"/>
      <c r="K60" s="78"/>
      <c r="L60" s="78"/>
      <c r="M60" s="182"/>
      <c r="N60" s="21"/>
      <c r="O60" s="78"/>
      <c r="P60" s="78"/>
      <c r="Q60" s="78"/>
      <c r="R60" s="78"/>
      <c r="S60" s="182"/>
      <c r="T60" s="24">
        <f t="shared" si="37"/>
        <v>0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/>
      <c r="C61" s="78"/>
      <c r="D61" s="78"/>
      <c r="E61" s="78"/>
      <c r="F61" s="78"/>
      <c r="G61" s="182"/>
      <c r="H61" s="21"/>
      <c r="I61" s="78"/>
      <c r="J61" s="78"/>
      <c r="K61" s="78"/>
      <c r="L61" s="78"/>
      <c r="M61" s="182"/>
      <c r="N61" s="21"/>
      <c r="O61" s="78"/>
      <c r="P61" s="78"/>
      <c r="Q61" s="78"/>
      <c r="R61" s="78"/>
      <c r="S61" s="182"/>
      <c r="T61" s="24">
        <f t="shared" si="37"/>
        <v>0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/>
      <c r="C62" s="78"/>
      <c r="D62" s="78"/>
      <c r="E62" s="78"/>
      <c r="F62" s="78"/>
      <c r="G62" s="182"/>
      <c r="H62" s="21"/>
      <c r="I62" s="78"/>
      <c r="J62" s="78"/>
      <c r="K62" s="78"/>
      <c r="L62" s="78"/>
      <c r="M62" s="182"/>
      <c r="N62" s="21"/>
      <c r="O62" s="78"/>
      <c r="P62" s="78"/>
      <c r="Q62" s="78"/>
      <c r="R62" s="78"/>
      <c r="S62" s="182"/>
      <c r="T62" s="24">
        <f t="shared" si="37"/>
        <v>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/>
      <c r="C63" s="78"/>
      <c r="D63" s="78"/>
      <c r="E63" s="78"/>
      <c r="F63" s="78"/>
      <c r="G63" s="182"/>
      <c r="H63" s="21"/>
      <c r="I63" s="78"/>
      <c r="J63" s="78"/>
      <c r="K63" s="78"/>
      <c r="L63" s="78"/>
      <c r="M63" s="182"/>
      <c r="N63" s="21"/>
      <c r="O63" s="78"/>
      <c r="P63" s="78"/>
      <c r="Q63" s="78"/>
      <c r="R63" s="78"/>
      <c r="S63" s="182"/>
      <c r="T63" s="24">
        <f t="shared" si="37"/>
        <v>0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/>
      <c r="C64" s="78"/>
      <c r="D64" s="78"/>
      <c r="E64" s="78"/>
      <c r="F64" s="78"/>
      <c r="G64" s="182"/>
      <c r="H64" s="21"/>
      <c r="I64" s="78"/>
      <c r="J64" s="78"/>
      <c r="K64" s="78"/>
      <c r="L64" s="78"/>
      <c r="M64" s="182"/>
      <c r="N64" s="21"/>
      <c r="O64" s="78"/>
      <c r="P64" s="78"/>
      <c r="Q64" s="78"/>
      <c r="R64" s="78"/>
      <c r="S64" s="182"/>
      <c r="T64" s="24">
        <f t="shared" si="37"/>
        <v>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15.6</v>
      </c>
      <c r="C65" s="79">
        <f t="shared" ref="C65:R65" si="38">SUM(C58:C64)</f>
        <v>15.6</v>
      </c>
      <c r="D65" s="79">
        <f t="shared" si="38"/>
        <v>15.6</v>
      </c>
      <c r="E65" s="79">
        <f t="shared" si="38"/>
        <v>3.8</v>
      </c>
      <c r="F65" s="79">
        <f t="shared" si="38"/>
        <v>15.6</v>
      </c>
      <c r="G65" s="183">
        <f t="shared" si="38"/>
        <v>15.6</v>
      </c>
      <c r="H65" s="25">
        <f t="shared" si="38"/>
        <v>15.6</v>
      </c>
      <c r="I65" s="79">
        <f t="shared" si="38"/>
        <v>15.6</v>
      </c>
      <c r="J65" s="79">
        <f t="shared" si="38"/>
        <v>15.6</v>
      </c>
      <c r="K65" s="79">
        <f t="shared" si="38"/>
        <v>3.8</v>
      </c>
      <c r="L65" s="79">
        <f t="shared" si="38"/>
        <v>15.6</v>
      </c>
      <c r="M65" s="183">
        <f t="shared" si="38"/>
        <v>15.6</v>
      </c>
      <c r="N65" s="25">
        <f t="shared" si="38"/>
        <v>15.6</v>
      </c>
      <c r="O65" s="79">
        <f t="shared" si="38"/>
        <v>15.6</v>
      </c>
      <c r="P65" s="79">
        <f t="shared" si="38"/>
        <v>15.6</v>
      </c>
      <c r="Q65" s="79">
        <f t="shared" si="38"/>
        <v>3.8</v>
      </c>
      <c r="R65" s="79">
        <f t="shared" si="38"/>
        <v>15.6</v>
      </c>
      <c r="S65" s="27">
        <f>SUM(S58:S64)</f>
        <v>15.6</v>
      </c>
      <c r="T65" s="24">
        <f t="shared" si="37"/>
        <v>245.39999999999995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/>
      <c r="C66" s="80"/>
      <c r="D66" s="80"/>
      <c r="E66" s="80"/>
      <c r="F66" s="80"/>
      <c r="G66" s="184"/>
      <c r="H66" s="28"/>
      <c r="I66" s="80"/>
      <c r="J66" s="80"/>
      <c r="K66" s="80"/>
      <c r="L66" s="80"/>
      <c r="M66" s="184"/>
      <c r="N66" s="28"/>
      <c r="O66" s="80"/>
      <c r="P66" s="80"/>
      <c r="Q66" s="80"/>
      <c r="R66" s="80"/>
      <c r="S66" s="30"/>
      <c r="T66" s="304">
        <f>+((T65/T67)/7)*1000</f>
        <v>34.268956849602006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-3.12</v>
      </c>
      <c r="C68" s="82">
        <f t="shared" ref="C68:R68" si="39">((C67*C66)*7/1000-C58-C59)/5</f>
        <v>-3.12</v>
      </c>
      <c r="D68" s="82">
        <f t="shared" si="39"/>
        <v>-3.12</v>
      </c>
      <c r="E68" s="82">
        <f t="shared" si="39"/>
        <v>-0.76</v>
      </c>
      <c r="F68" s="82">
        <f t="shared" si="39"/>
        <v>-3.12</v>
      </c>
      <c r="G68" s="186">
        <f t="shared" si="39"/>
        <v>-3.12</v>
      </c>
      <c r="H68" s="36">
        <f t="shared" si="39"/>
        <v>-3.12</v>
      </c>
      <c r="I68" s="82">
        <f t="shared" si="39"/>
        <v>-3.12</v>
      </c>
      <c r="J68" s="82">
        <f t="shared" si="39"/>
        <v>-3.12</v>
      </c>
      <c r="K68" s="82">
        <f t="shared" si="39"/>
        <v>-0.76</v>
      </c>
      <c r="L68" s="82">
        <f t="shared" si="39"/>
        <v>-3.12</v>
      </c>
      <c r="M68" s="186">
        <f t="shared" si="39"/>
        <v>-3.12</v>
      </c>
      <c r="N68" s="36">
        <f t="shared" si="39"/>
        <v>-3.12</v>
      </c>
      <c r="O68" s="82">
        <f t="shared" si="39"/>
        <v>-3.12</v>
      </c>
      <c r="P68" s="82">
        <f t="shared" si="39"/>
        <v>-3.12</v>
      </c>
      <c r="Q68" s="82">
        <f t="shared" si="39"/>
        <v>-0.76</v>
      </c>
      <c r="R68" s="82">
        <f t="shared" si="39"/>
        <v>-3.12</v>
      </c>
      <c r="S68" s="38">
        <f t="shared" ref="S68" si="40">((S67*S66)*7/1000-S58-S59)/5</f>
        <v>-3.12</v>
      </c>
      <c r="T68" s="306">
        <f>((T65*1000)/T67)/7</f>
        <v>34.268956849601999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0</v>
      </c>
      <c r="C69" s="83">
        <f t="shared" ref="C69:R69" si="41">((C67*C66)*7)/1000</f>
        <v>0</v>
      </c>
      <c r="D69" s="83">
        <f t="shared" si="41"/>
        <v>0</v>
      </c>
      <c r="E69" s="83">
        <f t="shared" si="41"/>
        <v>0</v>
      </c>
      <c r="F69" s="83">
        <f t="shared" si="41"/>
        <v>0</v>
      </c>
      <c r="G69" s="307">
        <f t="shared" si="41"/>
        <v>0</v>
      </c>
      <c r="H69" s="40">
        <f t="shared" si="41"/>
        <v>0</v>
      </c>
      <c r="I69" s="83">
        <f t="shared" si="41"/>
        <v>0</v>
      </c>
      <c r="J69" s="83">
        <f t="shared" si="41"/>
        <v>0</v>
      </c>
      <c r="K69" s="83">
        <f t="shared" si="41"/>
        <v>0</v>
      </c>
      <c r="L69" s="83">
        <f t="shared" si="41"/>
        <v>0</v>
      </c>
      <c r="M69" s="307">
        <f t="shared" si="41"/>
        <v>0</v>
      </c>
      <c r="N69" s="40">
        <f t="shared" si="41"/>
        <v>0</v>
      </c>
      <c r="O69" s="83">
        <f t="shared" si="41"/>
        <v>0</v>
      </c>
      <c r="P69" s="83">
        <f t="shared" si="41"/>
        <v>0</v>
      </c>
      <c r="Q69" s="83">
        <f t="shared" si="41"/>
        <v>0</v>
      </c>
      <c r="R69" s="83">
        <f t="shared" si="41"/>
        <v>0</v>
      </c>
      <c r="S69" s="85">
        <f>((S67*S66)*7)/1000</f>
        <v>0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34.285714285714285</v>
      </c>
      <c r="C70" s="84">
        <f t="shared" ref="C70:R70" si="42">+(C65/C67)/7*1000</f>
        <v>34.285714285714285</v>
      </c>
      <c r="D70" s="84">
        <f t="shared" si="42"/>
        <v>34.285714285714285</v>
      </c>
      <c r="E70" s="84">
        <f t="shared" si="42"/>
        <v>33.928571428571423</v>
      </c>
      <c r="F70" s="84">
        <f t="shared" si="42"/>
        <v>34.285714285714285</v>
      </c>
      <c r="G70" s="188">
        <f t="shared" si="42"/>
        <v>34.285714285714285</v>
      </c>
      <c r="H70" s="45">
        <f t="shared" si="42"/>
        <v>34.285714285714285</v>
      </c>
      <c r="I70" s="84">
        <f t="shared" si="42"/>
        <v>34.285714285714285</v>
      </c>
      <c r="J70" s="84">
        <f t="shared" si="42"/>
        <v>34.285714285714285</v>
      </c>
      <c r="K70" s="84">
        <f t="shared" si="42"/>
        <v>33.928571428571423</v>
      </c>
      <c r="L70" s="84">
        <f t="shared" si="42"/>
        <v>34.285714285714285</v>
      </c>
      <c r="M70" s="188">
        <f t="shared" si="42"/>
        <v>34.285714285714285</v>
      </c>
      <c r="N70" s="45">
        <f t="shared" si="42"/>
        <v>34.285714285714285</v>
      </c>
      <c r="O70" s="84">
        <f t="shared" si="42"/>
        <v>34.285714285714285</v>
      </c>
      <c r="P70" s="84">
        <f t="shared" si="42"/>
        <v>34.285714285714285</v>
      </c>
      <c r="Q70" s="84">
        <f t="shared" si="42"/>
        <v>33.928571428571423</v>
      </c>
      <c r="R70" s="84">
        <f t="shared" si="42"/>
        <v>34.285714285714285</v>
      </c>
      <c r="S70" s="47">
        <f>+(S65/S67)/7*1000</f>
        <v>34.285714285714285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J54:K54"/>
    <mergeCell ref="B55:G55"/>
    <mergeCell ref="H55:M55"/>
    <mergeCell ref="N55:S55"/>
    <mergeCell ref="M36:R36"/>
    <mergeCell ref="J15:P15"/>
    <mergeCell ref="B15:I15"/>
    <mergeCell ref="Q15:X15"/>
    <mergeCell ref="A3:C3"/>
    <mergeCell ref="E9:G9"/>
    <mergeCell ref="R9:S9"/>
    <mergeCell ref="K11:L1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EA4A4-49ED-42AD-B95A-4D1E7DC362BF}">
  <dimension ref="A1:AQ239"/>
  <sheetViews>
    <sheetView view="pageBreakPreview" topLeftCell="A30" zoomScale="30" zoomScaleNormal="30" zoomScaleSheetLayoutView="30" workbookViewId="0">
      <selection activeCell="B64" sqref="B64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2"/>
      <c r="Z3" s="2"/>
      <c r="AA3" s="2"/>
      <c r="AB3" s="2"/>
      <c r="AC3" s="2"/>
      <c r="AD3" s="30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1" t="s">
        <v>1</v>
      </c>
      <c r="B9" s="301"/>
      <c r="C9" s="301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1"/>
      <c r="B10" s="301"/>
      <c r="C10" s="30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1" t="s">
        <v>4</v>
      </c>
      <c r="B11" s="301"/>
      <c r="C11" s="301"/>
      <c r="D11" s="1"/>
      <c r="E11" s="299">
        <v>3</v>
      </c>
      <c r="F11" s="1"/>
      <c r="G11" s="1"/>
      <c r="H11" s="1"/>
      <c r="I11" s="1"/>
      <c r="J11" s="1"/>
      <c r="K11" s="489" t="s">
        <v>74</v>
      </c>
      <c r="L11" s="489"/>
      <c r="M11" s="300"/>
      <c r="N11" s="30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1"/>
      <c r="B12" s="301"/>
      <c r="C12" s="301"/>
      <c r="D12" s="1"/>
      <c r="E12" s="5"/>
      <c r="F12" s="1"/>
      <c r="G12" s="1"/>
      <c r="H12" s="1"/>
      <c r="I12" s="1"/>
      <c r="J12" s="1"/>
      <c r="K12" s="300"/>
      <c r="L12" s="300"/>
      <c r="M12" s="300"/>
      <c r="N12" s="30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1"/>
      <c r="B13" s="301"/>
      <c r="C13" s="301"/>
      <c r="D13" s="301"/>
      <c r="E13" s="301"/>
      <c r="F13" s="301"/>
      <c r="G13" s="301"/>
      <c r="H13" s="301"/>
      <c r="I13" s="301"/>
      <c r="J13" s="301"/>
      <c r="K13" s="301"/>
      <c r="L13" s="300"/>
      <c r="M13" s="300"/>
      <c r="N13" s="300"/>
      <c r="O13" s="300"/>
      <c r="P13" s="300"/>
      <c r="Q13" s="300"/>
      <c r="R13" s="300"/>
      <c r="S13" s="300"/>
      <c r="T13" s="300"/>
      <c r="U13" s="300"/>
      <c r="V13" s="300"/>
      <c r="W13" s="1"/>
      <c r="X13" s="1"/>
      <c r="Y13" s="1"/>
    </row>
    <row r="14" spans="1:30" s="3" customFormat="1" ht="27" thickBot="1" x14ac:dyDescent="0.3">
      <c r="A14" s="30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4"/>
      <c r="I15" s="505" t="s">
        <v>51</v>
      </c>
      <c r="J15" s="506"/>
      <c r="K15" s="506"/>
      <c r="L15" s="506"/>
      <c r="M15" s="506"/>
      <c r="N15" s="506"/>
      <c r="O15" s="507"/>
      <c r="P15" s="510" t="s">
        <v>50</v>
      </c>
      <c r="Q15" s="508"/>
      <c r="R15" s="508"/>
      <c r="S15" s="508"/>
      <c r="T15" s="508"/>
      <c r="U15" s="509"/>
      <c r="V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4"/>
      <c r="J16" s="77"/>
      <c r="K16" s="77"/>
      <c r="L16" s="77"/>
      <c r="M16" s="15"/>
      <c r="N16" s="19"/>
      <c r="O16" s="164"/>
      <c r="P16" s="163"/>
      <c r="Q16" s="16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4">
        <v>1</v>
      </c>
      <c r="J17" s="19">
        <v>2</v>
      </c>
      <c r="K17" s="19">
        <v>3</v>
      </c>
      <c r="L17" s="118">
        <v>4</v>
      </c>
      <c r="M17" s="19">
        <v>5</v>
      </c>
      <c r="N17" s="19">
        <v>6</v>
      </c>
      <c r="O17" s="20">
        <v>7</v>
      </c>
      <c r="P17" s="14">
        <v>1</v>
      </c>
      <c r="Q17" s="77">
        <v>2</v>
      </c>
      <c r="R17" s="19">
        <v>3</v>
      </c>
      <c r="S17" s="19">
        <v>4</v>
      </c>
      <c r="T17" s="19">
        <v>5</v>
      </c>
      <c r="U17" s="20">
        <v>6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60.68177472</v>
      </c>
      <c r="C18" s="78">
        <v>49.490394471111109</v>
      </c>
      <c r="D18" s="22">
        <v>74.295336906666677</v>
      </c>
      <c r="E18" s="22">
        <v>87.22077324444443</v>
      </c>
      <c r="F18" s="22">
        <v>84.428860515555556</v>
      </c>
      <c r="G18" s="22">
        <v>51.302659715555549</v>
      </c>
      <c r="H18" s="22">
        <v>37</v>
      </c>
      <c r="I18" s="21">
        <v>44.668873973333334</v>
      </c>
      <c r="J18" s="22">
        <v>85.308607200000012</v>
      </c>
      <c r="K18" s="22">
        <v>76.007941973333317</v>
      </c>
      <c r="L18" s="119">
        <v>50.171401173333336</v>
      </c>
      <c r="M18" s="22">
        <v>24.9</v>
      </c>
      <c r="N18" s="22">
        <v>81.7</v>
      </c>
      <c r="O18" s="23">
        <v>81.5</v>
      </c>
      <c r="P18" s="21">
        <v>61.360580995555551</v>
      </c>
      <c r="Q18" s="78">
        <v>86.44336924444444</v>
      </c>
      <c r="R18" s="22">
        <v>100.68352668444446</v>
      </c>
      <c r="S18" s="22">
        <v>87.170366062222229</v>
      </c>
      <c r="T18" s="22">
        <v>81.906669440000002</v>
      </c>
      <c r="U18" s="23">
        <v>30.5</v>
      </c>
      <c r="V18" s="24">
        <f t="shared" ref="V18:V25" si="0">SUM(B18:U18)</f>
        <v>1336.7411363200001</v>
      </c>
      <c r="X18" s="2"/>
      <c r="Y18" s="18"/>
    </row>
    <row r="19" spans="1:30" ht="39.950000000000003" customHeight="1" x14ac:dyDescent="0.25">
      <c r="A19" s="157" t="s">
        <v>13</v>
      </c>
      <c r="B19" s="21">
        <v>60.68177472</v>
      </c>
      <c r="C19" s="78">
        <v>49.490394471111109</v>
      </c>
      <c r="D19" s="22">
        <v>74.295336906666677</v>
      </c>
      <c r="E19" s="22">
        <v>87.22077324444443</v>
      </c>
      <c r="F19" s="22">
        <v>84.428860515555556</v>
      </c>
      <c r="G19" s="22">
        <v>51.302659715555549</v>
      </c>
      <c r="H19" s="22">
        <v>37</v>
      </c>
      <c r="I19" s="21">
        <v>44.668873973333334</v>
      </c>
      <c r="J19" s="22">
        <v>85.308607200000012</v>
      </c>
      <c r="K19" s="22">
        <v>76.007941973333317</v>
      </c>
      <c r="L19" s="119">
        <v>50.171401173333336</v>
      </c>
      <c r="M19" s="22">
        <v>24.9</v>
      </c>
      <c r="N19" s="22">
        <v>81.7</v>
      </c>
      <c r="O19" s="23">
        <v>81.5</v>
      </c>
      <c r="P19" s="21">
        <v>61.360580995555551</v>
      </c>
      <c r="Q19" s="78">
        <v>86.44336924444444</v>
      </c>
      <c r="R19" s="22">
        <v>100.68352668444446</v>
      </c>
      <c r="S19" s="22">
        <v>87.170366062222229</v>
      </c>
      <c r="T19" s="22">
        <v>81.906669440000002</v>
      </c>
      <c r="U19" s="23">
        <v>30.5</v>
      </c>
      <c r="V19" s="24">
        <f t="shared" si="0"/>
        <v>1336.7411363200001</v>
      </c>
      <c r="X19" s="2"/>
      <c r="Y19" s="18"/>
    </row>
    <row r="20" spans="1:30" ht="39.75" customHeight="1" x14ac:dyDescent="0.25">
      <c r="A20" s="156" t="s">
        <v>14</v>
      </c>
      <c r="B20" s="21">
        <v>63.423290111999997</v>
      </c>
      <c r="C20" s="78">
        <v>51.836942211555552</v>
      </c>
      <c r="D20" s="22">
        <v>78.312865237333341</v>
      </c>
      <c r="E20" s="22">
        <v>91.834090702222213</v>
      </c>
      <c r="F20" s="22">
        <v>88.69765579377777</v>
      </c>
      <c r="G20" s="22">
        <v>53.832936113777784</v>
      </c>
      <c r="H20" s="22">
        <v>38.75</v>
      </c>
      <c r="I20" s="21">
        <v>89.2</v>
      </c>
      <c r="J20" s="22">
        <v>89.6</v>
      </c>
      <c r="K20" s="22">
        <v>89.6</v>
      </c>
      <c r="L20" s="119">
        <v>26.5</v>
      </c>
      <c r="M20" s="22">
        <v>86.644800000000004</v>
      </c>
      <c r="N20" s="22">
        <v>86.568000000000012</v>
      </c>
      <c r="O20" s="23"/>
      <c r="P20" s="21">
        <v>64.019067601777778</v>
      </c>
      <c r="Q20" s="78">
        <v>89.983452302222219</v>
      </c>
      <c r="R20" s="22">
        <v>105.90338932622221</v>
      </c>
      <c r="S20" s="22">
        <v>90.896653575111102</v>
      </c>
      <c r="T20" s="22">
        <v>85.617832224000011</v>
      </c>
      <c r="U20" s="23">
        <v>32.0092</v>
      </c>
      <c r="V20" s="24">
        <f t="shared" si="0"/>
        <v>1403.2301752000001</v>
      </c>
      <c r="X20" s="2"/>
      <c r="Y20" s="18"/>
    </row>
    <row r="21" spans="1:30" ht="39.950000000000003" customHeight="1" x14ac:dyDescent="0.25">
      <c r="A21" s="157" t="s">
        <v>15</v>
      </c>
      <c r="B21" s="21">
        <v>63.423290111999997</v>
      </c>
      <c r="C21" s="78">
        <v>51.836942211555552</v>
      </c>
      <c r="D21" s="22">
        <v>78.312865237333341</v>
      </c>
      <c r="E21" s="22">
        <v>91.834090702222213</v>
      </c>
      <c r="F21" s="22">
        <v>88.69765579377777</v>
      </c>
      <c r="G21" s="22">
        <v>53.832936113777784</v>
      </c>
      <c r="H21" s="22">
        <v>38.75</v>
      </c>
      <c r="I21" s="21">
        <v>89.2</v>
      </c>
      <c r="J21" s="22">
        <v>89.6</v>
      </c>
      <c r="K21" s="22">
        <v>89.6</v>
      </c>
      <c r="L21" s="119">
        <v>26.5</v>
      </c>
      <c r="M21" s="22">
        <v>86.644800000000004</v>
      </c>
      <c r="N21" s="22">
        <v>86.568000000000012</v>
      </c>
      <c r="O21" s="23"/>
      <c r="P21" s="21">
        <v>64.019067601777778</v>
      </c>
      <c r="Q21" s="78">
        <v>89.983452302222219</v>
      </c>
      <c r="R21" s="22">
        <v>105.90338932622221</v>
      </c>
      <c r="S21" s="22">
        <v>90.896653575111102</v>
      </c>
      <c r="T21" s="22">
        <v>85.617832224000011</v>
      </c>
      <c r="U21" s="23">
        <v>32.0092</v>
      </c>
      <c r="V21" s="24">
        <f t="shared" si="0"/>
        <v>1403.2301752000001</v>
      </c>
      <c r="X21" s="2"/>
      <c r="Y21" s="18"/>
    </row>
    <row r="22" spans="1:30" ht="39.950000000000003" customHeight="1" x14ac:dyDescent="0.25">
      <c r="A22" s="156" t="s">
        <v>16</v>
      </c>
      <c r="B22" s="21">
        <v>63.423290111999997</v>
      </c>
      <c r="C22" s="78">
        <v>51.836942211555552</v>
      </c>
      <c r="D22" s="22">
        <v>78.312865237333341</v>
      </c>
      <c r="E22" s="22">
        <v>91.834090702222213</v>
      </c>
      <c r="F22" s="22">
        <v>88.69765579377777</v>
      </c>
      <c r="G22" s="22">
        <v>53.832936113777784</v>
      </c>
      <c r="H22" s="22">
        <v>38.75</v>
      </c>
      <c r="I22" s="21">
        <v>89.2</v>
      </c>
      <c r="J22" s="22">
        <v>89.6</v>
      </c>
      <c r="K22" s="22">
        <v>89.6</v>
      </c>
      <c r="L22" s="119">
        <v>26.5</v>
      </c>
      <c r="M22" s="22">
        <v>86.644800000000004</v>
      </c>
      <c r="N22" s="22">
        <v>86.568000000000012</v>
      </c>
      <c r="O22" s="23"/>
      <c r="P22" s="21">
        <v>64.019067601777778</v>
      </c>
      <c r="Q22" s="78">
        <v>89.983452302222219</v>
      </c>
      <c r="R22" s="22">
        <v>105.90338932622221</v>
      </c>
      <c r="S22" s="22">
        <v>90.896653575111102</v>
      </c>
      <c r="T22" s="22">
        <v>85.617832224000011</v>
      </c>
      <c r="U22" s="23">
        <v>32.0092</v>
      </c>
      <c r="V22" s="24">
        <f t="shared" si="0"/>
        <v>1403.2301752000001</v>
      </c>
      <c r="X22" s="2"/>
      <c r="Y22" s="18"/>
    </row>
    <row r="23" spans="1:30" ht="39.950000000000003" customHeight="1" x14ac:dyDescent="0.25">
      <c r="A23" s="157" t="s">
        <v>17</v>
      </c>
      <c r="B23" s="21">
        <v>88.2</v>
      </c>
      <c r="C23" s="78">
        <v>88.2</v>
      </c>
      <c r="D23" s="22">
        <v>88.2</v>
      </c>
      <c r="E23" s="22">
        <v>25.5</v>
      </c>
      <c r="F23" s="22">
        <v>88.2</v>
      </c>
      <c r="G23" s="22">
        <v>88.2</v>
      </c>
      <c r="H23" s="22"/>
      <c r="I23" s="21">
        <v>89.2</v>
      </c>
      <c r="J23" s="22">
        <v>89.6</v>
      </c>
      <c r="K23" s="22">
        <v>89.6</v>
      </c>
      <c r="L23" s="119">
        <v>26.5</v>
      </c>
      <c r="M23" s="22">
        <v>86.644800000000004</v>
      </c>
      <c r="N23" s="22">
        <v>86.568000000000012</v>
      </c>
      <c r="O23" s="23"/>
      <c r="P23" s="21">
        <v>88.4</v>
      </c>
      <c r="Q23" s="78">
        <v>88.4</v>
      </c>
      <c r="R23" s="22">
        <v>88.4</v>
      </c>
      <c r="S23" s="22">
        <v>25.6</v>
      </c>
      <c r="T23" s="22">
        <v>88.4</v>
      </c>
      <c r="U23" s="23">
        <v>88.4</v>
      </c>
      <c r="V23" s="24">
        <f t="shared" si="0"/>
        <v>1402.2128000000002</v>
      </c>
      <c r="X23" s="2"/>
      <c r="Y23" s="18"/>
    </row>
    <row r="24" spans="1:30" ht="39.950000000000003" customHeight="1" x14ac:dyDescent="0.25">
      <c r="A24" s="156" t="s">
        <v>18</v>
      </c>
      <c r="B24" s="21">
        <v>88.2</v>
      </c>
      <c r="C24" s="78">
        <v>88.2</v>
      </c>
      <c r="D24" s="22">
        <v>88.2</v>
      </c>
      <c r="E24" s="22">
        <v>25.5</v>
      </c>
      <c r="F24" s="22">
        <v>88.2</v>
      </c>
      <c r="G24" s="22">
        <v>88.2</v>
      </c>
      <c r="H24" s="22"/>
      <c r="I24" s="21">
        <v>89.2</v>
      </c>
      <c r="J24" s="22">
        <v>89.6</v>
      </c>
      <c r="K24" s="22">
        <v>89.6</v>
      </c>
      <c r="L24" s="119">
        <v>26.5</v>
      </c>
      <c r="M24" s="22">
        <v>86.644800000000004</v>
      </c>
      <c r="N24" s="22">
        <v>86.568000000000012</v>
      </c>
      <c r="O24" s="23"/>
      <c r="P24" s="21">
        <v>88.4</v>
      </c>
      <c r="Q24" s="78">
        <v>88.4</v>
      </c>
      <c r="R24" s="22">
        <v>88.4</v>
      </c>
      <c r="S24" s="22">
        <v>25.6</v>
      </c>
      <c r="T24" s="22">
        <v>88.4</v>
      </c>
      <c r="U24" s="23">
        <v>88.4</v>
      </c>
      <c r="V24" s="24">
        <f t="shared" si="0"/>
        <v>1402.2128000000002</v>
      </c>
      <c r="X24" s="2"/>
    </row>
    <row r="25" spans="1:30" ht="41.45" customHeight="1" x14ac:dyDescent="0.25">
      <c r="A25" s="157" t="s">
        <v>10</v>
      </c>
      <c r="B25" s="25">
        <f t="shared" ref="B25:D25" si="1">SUM(B18:B24)</f>
        <v>488.03341977599996</v>
      </c>
      <c r="C25" s="26">
        <f t="shared" si="1"/>
        <v>430.89161557688885</v>
      </c>
      <c r="D25" s="26">
        <f t="shared" si="1"/>
        <v>559.92926952533332</v>
      </c>
      <c r="E25" s="26">
        <f>SUM(E18:E24)</f>
        <v>500.94381859555551</v>
      </c>
      <c r="F25" s="26">
        <f t="shared" ref="F25:M25" si="2">SUM(F18:F24)</f>
        <v>611.35068841244447</v>
      </c>
      <c r="G25" s="26">
        <f t="shared" si="2"/>
        <v>440.50412777244441</v>
      </c>
      <c r="H25" s="26">
        <f t="shared" si="2"/>
        <v>190.25</v>
      </c>
      <c r="I25" s="25">
        <f t="shared" si="2"/>
        <v>535.3377479466667</v>
      </c>
      <c r="J25" s="26">
        <f t="shared" si="2"/>
        <v>618.61721440000008</v>
      </c>
      <c r="K25" s="26">
        <f>SUM(K18:K24)</f>
        <v>600.01588394666669</v>
      </c>
      <c r="L25" s="120">
        <f t="shared" ref="L25" si="3">SUM(L18:L24)</f>
        <v>232.84280234666667</v>
      </c>
      <c r="M25" s="26">
        <f t="shared" si="2"/>
        <v>483.024</v>
      </c>
      <c r="N25" s="26">
        <f>SUM(N18:N24)</f>
        <v>596.24</v>
      </c>
      <c r="O25" s="27">
        <f t="shared" ref="O25:R25" si="4">SUM(O18:O24)</f>
        <v>163</v>
      </c>
      <c r="P25" s="25">
        <f t="shared" si="4"/>
        <v>491.57836479644436</v>
      </c>
      <c r="Q25" s="26">
        <f t="shared" si="4"/>
        <v>619.63709539555543</v>
      </c>
      <c r="R25" s="26">
        <f t="shared" si="4"/>
        <v>695.87722134755552</v>
      </c>
      <c r="S25" s="26">
        <f>SUM(S18:S24)</f>
        <v>498.23069284977777</v>
      </c>
      <c r="T25" s="26">
        <f t="shared" ref="T25:U25" si="5">SUM(T18:T24)</f>
        <v>597.46683555200002</v>
      </c>
      <c r="U25" s="27">
        <f t="shared" si="5"/>
        <v>333.82759999999996</v>
      </c>
      <c r="V25" s="24">
        <f t="shared" si="0"/>
        <v>9687.5983982400012</v>
      </c>
    </row>
    <row r="26" spans="1:30" s="2" customFormat="1" ht="36.75" customHeight="1" x14ac:dyDescent="0.25">
      <c r="A26" s="158" t="s">
        <v>19</v>
      </c>
      <c r="B26" s="28">
        <v>116</v>
      </c>
      <c r="C26" s="80">
        <v>115.5</v>
      </c>
      <c r="D26" s="29">
        <v>115</v>
      </c>
      <c r="E26" s="29">
        <v>114</v>
      </c>
      <c r="F26" s="29">
        <v>114.5</v>
      </c>
      <c r="G26" s="29">
        <v>113</v>
      </c>
      <c r="H26" s="29">
        <v>112.5</v>
      </c>
      <c r="I26" s="28">
        <v>119</v>
      </c>
      <c r="J26" s="29">
        <v>117.5</v>
      </c>
      <c r="K26" s="29">
        <v>115.5</v>
      </c>
      <c r="L26" s="121">
        <v>114.5</v>
      </c>
      <c r="M26" s="29">
        <v>114</v>
      </c>
      <c r="N26" s="29">
        <v>112</v>
      </c>
      <c r="O26" s="30">
        <v>112</v>
      </c>
      <c r="P26" s="28">
        <v>116.5</v>
      </c>
      <c r="Q26" s="29">
        <v>116</v>
      </c>
      <c r="R26" s="29">
        <v>115.5</v>
      </c>
      <c r="S26" s="29">
        <v>114</v>
      </c>
      <c r="T26" s="29">
        <v>113.5</v>
      </c>
      <c r="U26" s="30">
        <v>114</v>
      </c>
      <c r="V26" s="31">
        <f>+((V25/V27)/7)*1000</f>
        <v>114.6787063573086</v>
      </c>
    </row>
    <row r="27" spans="1:30" s="2" customFormat="1" ht="33" customHeight="1" x14ac:dyDescent="0.25">
      <c r="A27" s="159" t="s">
        <v>20</v>
      </c>
      <c r="B27" s="32">
        <v>540</v>
      </c>
      <c r="C27" s="81">
        <v>443</v>
      </c>
      <c r="D27" s="33">
        <v>671</v>
      </c>
      <c r="E27" s="33">
        <v>794</v>
      </c>
      <c r="F27" s="33">
        <v>764</v>
      </c>
      <c r="G27" s="33">
        <v>470</v>
      </c>
      <c r="H27" s="33">
        <v>340</v>
      </c>
      <c r="I27" s="32">
        <v>388</v>
      </c>
      <c r="J27" s="33">
        <v>748</v>
      </c>
      <c r="K27" s="33">
        <v>682</v>
      </c>
      <c r="L27" s="122">
        <v>457</v>
      </c>
      <c r="M27" s="33">
        <v>226</v>
      </c>
      <c r="N27" s="33">
        <v>761</v>
      </c>
      <c r="O27" s="34">
        <v>760</v>
      </c>
      <c r="P27" s="32">
        <v>543</v>
      </c>
      <c r="Q27" s="33">
        <v>767</v>
      </c>
      <c r="R27" s="33">
        <v>904</v>
      </c>
      <c r="S27" s="33">
        <v>788</v>
      </c>
      <c r="T27" s="33">
        <v>745</v>
      </c>
      <c r="U27" s="34">
        <v>277</v>
      </c>
      <c r="V27" s="35">
        <f>SUM(B27:U27)</f>
        <v>12068</v>
      </c>
      <c r="W27" s="2">
        <f>((V25*1000)/V27)/7</f>
        <v>114.6787063573086</v>
      </c>
    </row>
    <row r="28" spans="1:30" s="2" customFormat="1" ht="33" customHeight="1" x14ac:dyDescent="0.25">
      <c r="A28" s="160" t="s">
        <v>21</v>
      </c>
      <c r="B28" s="36">
        <f>((B27*B26)*7/1000-B18-B19)/5</f>
        <v>63.423290111999997</v>
      </c>
      <c r="C28" s="37">
        <f t="shared" ref="C28:U28" si="6">((C27*C26)*7/1000-C18-C19)/5</f>
        <v>51.836942211555552</v>
      </c>
      <c r="D28" s="37">
        <f t="shared" si="6"/>
        <v>78.312865237333341</v>
      </c>
      <c r="E28" s="37">
        <f t="shared" si="6"/>
        <v>91.834090702222213</v>
      </c>
      <c r="F28" s="37">
        <f t="shared" si="6"/>
        <v>88.69765579377777</v>
      </c>
      <c r="G28" s="37">
        <f t="shared" si="6"/>
        <v>53.832936113777784</v>
      </c>
      <c r="H28" s="37">
        <f t="shared" si="6"/>
        <v>38.75</v>
      </c>
      <c r="I28" s="36">
        <f t="shared" si="6"/>
        <v>46.773250410666662</v>
      </c>
      <c r="J28" s="37">
        <f t="shared" si="6"/>
        <v>88.922557120000008</v>
      </c>
      <c r="K28" s="37">
        <f t="shared" si="6"/>
        <v>79.876223210666666</v>
      </c>
      <c r="L28" s="123">
        <f t="shared" si="6"/>
        <v>53.188539530666674</v>
      </c>
      <c r="M28" s="37">
        <f t="shared" si="6"/>
        <v>26.1096</v>
      </c>
      <c r="N28" s="37">
        <f t="shared" si="6"/>
        <v>86.644800000000004</v>
      </c>
      <c r="O28" s="38">
        <f t="shared" si="6"/>
        <v>86.568000000000012</v>
      </c>
      <c r="P28" s="36">
        <f t="shared" si="6"/>
        <v>64.019067601777778</v>
      </c>
      <c r="Q28" s="37">
        <f t="shared" si="6"/>
        <v>89.983452302222219</v>
      </c>
      <c r="R28" s="37">
        <f t="shared" si="6"/>
        <v>105.90338932622221</v>
      </c>
      <c r="S28" s="37">
        <f t="shared" si="6"/>
        <v>90.896653575111102</v>
      </c>
      <c r="T28" s="37">
        <f t="shared" si="6"/>
        <v>85.617832224000011</v>
      </c>
      <c r="U28" s="38">
        <f t="shared" si="6"/>
        <v>32.0092</v>
      </c>
      <c r="V28" s="39"/>
    </row>
    <row r="29" spans="1:30" ht="33.75" customHeight="1" x14ac:dyDescent="0.25">
      <c r="A29" s="161" t="s">
        <v>22</v>
      </c>
      <c r="B29" s="40">
        <f t="shared" ref="B29:D29" si="7">((B27*B26)*7)/1000</f>
        <v>438.48</v>
      </c>
      <c r="C29" s="41">
        <f t="shared" si="7"/>
        <v>358.16550000000001</v>
      </c>
      <c r="D29" s="41">
        <f t="shared" si="7"/>
        <v>540.15499999999997</v>
      </c>
      <c r="E29" s="41">
        <f>((E27*E26)*7)/1000</f>
        <v>633.61199999999997</v>
      </c>
      <c r="F29" s="41">
        <f>((F27*F26)*7)/1000</f>
        <v>612.346</v>
      </c>
      <c r="G29" s="41">
        <f t="shared" ref="G29:I29" si="8">((G27*G26)*7)/1000</f>
        <v>371.77</v>
      </c>
      <c r="H29" s="41">
        <f t="shared" si="8"/>
        <v>267.75</v>
      </c>
      <c r="I29" s="40">
        <f t="shared" si="8"/>
        <v>323.20400000000001</v>
      </c>
      <c r="J29" s="41">
        <f t="shared" ref="J29:O29" si="9">((J27*J26)*7)/1000</f>
        <v>615.23</v>
      </c>
      <c r="K29" s="41">
        <f t="shared" si="9"/>
        <v>551.39700000000005</v>
      </c>
      <c r="L29" s="124">
        <f t="shared" si="9"/>
        <v>366.28550000000001</v>
      </c>
      <c r="M29" s="41">
        <f t="shared" si="9"/>
        <v>180.34800000000001</v>
      </c>
      <c r="N29" s="41">
        <f t="shared" si="9"/>
        <v>596.62400000000002</v>
      </c>
      <c r="O29" s="85">
        <f t="shared" si="9"/>
        <v>595.84</v>
      </c>
      <c r="P29" s="40">
        <f t="shared" ref="P29:U29" si="10">((P27*P26)*7)/1000</f>
        <v>442.81650000000002</v>
      </c>
      <c r="Q29" s="41">
        <f t="shared" si="10"/>
        <v>622.80399999999997</v>
      </c>
      <c r="R29" s="41">
        <f t="shared" si="10"/>
        <v>730.88400000000001</v>
      </c>
      <c r="S29" s="42">
        <f t="shared" si="10"/>
        <v>628.82399999999996</v>
      </c>
      <c r="T29" s="42">
        <f t="shared" si="10"/>
        <v>591.90250000000003</v>
      </c>
      <c r="U29" s="43">
        <f t="shared" si="10"/>
        <v>221.04599999999999</v>
      </c>
      <c r="V29" s="44"/>
    </row>
    <row r="30" spans="1:30" ht="33.75" customHeight="1" thickBot="1" x14ac:dyDescent="0.3">
      <c r="A30" s="162" t="s">
        <v>23</v>
      </c>
      <c r="B30" s="45">
        <f t="shared" ref="B30:D30" si="11">+(B25/B27)/7*1000</f>
        <v>129.10937031111112</v>
      </c>
      <c r="C30" s="46">
        <f t="shared" si="11"/>
        <v>138.95247196932888</v>
      </c>
      <c r="D30" s="46">
        <f t="shared" si="11"/>
        <v>119.20997860875735</v>
      </c>
      <c r="E30" s="46">
        <f>+(E25/E27)/7*1000</f>
        <v>90.130230045979758</v>
      </c>
      <c r="F30" s="46">
        <f t="shared" ref="F30:M30" si="12">+(F25/F27)/7*1000</f>
        <v>114.31389087742043</v>
      </c>
      <c r="G30" s="46">
        <f t="shared" si="12"/>
        <v>133.89183214967915</v>
      </c>
      <c r="H30" s="46">
        <f t="shared" si="12"/>
        <v>79.936974789915979</v>
      </c>
      <c r="I30" s="45">
        <f t="shared" si="12"/>
        <v>197.10520911143843</v>
      </c>
      <c r="J30" s="46">
        <f t="shared" si="12"/>
        <v>118.14690878533233</v>
      </c>
      <c r="K30" s="46">
        <f>+(K25/K27)/7*1000</f>
        <v>125.68409801982963</v>
      </c>
      <c r="L30" s="125">
        <f t="shared" ref="L30" si="13">+(L25/L27)/7*1000</f>
        <v>72.786121396269678</v>
      </c>
      <c r="M30" s="46">
        <f t="shared" si="12"/>
        <v>305.3249051833123</v>
      </c>
      <c r="N30" s="46">
        <f>+(N25/N27)/7*1000</f>
        <v>111.92791439834804</v>
      </c>
      <c r="O30" s="47">
        <f t="shared" ref="O30:U30" si="14">+(O25/O27)/7*1000</f>
        <v>30.639097744360903</v>
      </c>
      <c r="P30" s="45">
        <f t="shared" si="14"/>
        <v>129.32869371124556</v>
      </c>
      <c r="Q30" s="46">
        <f t="shared" si="14"/>
        <v>115.41015000848489</v>
      </c>
      <c r="R30" s="46">
        <f t="shared" si="14"/>
        <v>109.96795533305239</v>
      </c>
      <c r="S30" s="46">
        <f t="shared" si="14"/>
        <v>90.324636122149712</v>
      </c>
      <c r="T30" s="46">
        <f t="shared" si="14"/>
        <v>114.56698668302974</v>
      </c>
      <c r="U30" s="47">
        <f t="shared" si="14"/>
        <v>172.16482723053116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18.019399999999997</v>
      </c>
      <c r="C39" s="78">
        <v>61.703499999999998</v>
      </c>
      <c r="D39" s="78">
        <v>63.01339999999999</v>
      </c>
      <c r="E39" s="78">
        <v>84.949600000000004</v>
      </c>
      <c r="F39" s="78">
        <v>67.494100000000003</v>
      </c>
      <c r="G39" s="78">
        <v>44.164999999999992</v>
      </c>
      <c r="H39" s="78">
        <v>47.808</v>
      </c>
      <c r="I39" s="78"/>
      <c r="J39" s="99">
        <f t="shared" ref="J39:J46" si="15">SUM(B39:I39)</f>
        <v>387.15299999999991</v>
      </c>
      <c r="K39" s="2"/>
      <c r="L39" s="89" t="s">
        <v>12</v>
      </c>
      <c r="M39" s="78">
        <v>12.8</v>
      </c>
      <c r="N39" s="78">
        <v>10.6</v>
      </c>
      <c r="O39" s="78">
        <v>11.6</v>
      </c>
      <c r="P39" s="78"/>
      <c r="Q39" s="78"/>
      <c r="R39" s="78"/>
      <c r="S39" s="99">
        <f t="shared" ref="S39:S46" si="16">SUM(M39:R39)</f>
        <v>35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18.019399999999997</v>
      </c>
      <c r="C40" s="78">
        <v>61.703499999999998</v>
      </c>
      <c r="D40" s="78">
        <v>63.01339999999999</v>
      </c>
      <c r="E40" s="78">
        <v>84.949600000000004</v>
      </c>
      <c r="F40" s="78">
        <v>67.494100000000003</v>
      </c>
      <c r="G40" s="78">
        <v>44.164999999999992</v>
      </c>
      <c r="H40" s="78">
        <v>47.808</v>
      </c>
      <c r="I40" s="78"/>
      <c r="J40" s="99">
        <f t="shared" si="15"/>
        <v>387.15299999999991</v>
      </c>
      <c r="K40" s="2"/>
      <c r="L40" s="90" t="s">
        <v>13</v>
      </c>
      <c r="M40" s="78">
        <v>12.8</v>
      </c>
      <c r="N40" s="78">
        <v>10.6</v>
      </c>
      <c r="O40" s="78">
        <v>11.6</v>
      </c>
      <c r="P40" s="78"/>
      <c r="Q40" s="78"/>
      <c r="R40" s="78"/>
      <c r="S40" s="99">
        <f t="shared" si="16"/>
        <v>35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18.17914</v>
      </c>
      <c r="C41" s="22">
        <v>64.306099999999986</v>
      </c>
      <c r="D41" s="78">
        <v>65.488740000000007</v>
      </c>
      <c r="E41" s="78">
        <v>88.233159999999998</v>
      </c>
      <c r="F41" s="78">
        <v>70.484360000000009</v>
      </c>
      <c r="G41" s="22">
        <v>45.800200000000011</v>
      </c>
      <c r="H41" s="22">
        <v>50.30980000000001</v>
      </c>
      <c r="I41" s="22"/>
      <c r="J41" s="99">
        <f t="shared" si="15"/>
        <v>402.80150000000003</v>
      </c>
      <c r="K41" s="2"/>
      <c r="L41" s="89" t="s">
        <v>14</v>
      </c>
      <c r="M41" s="78">
        <v>6.8</v>
      </c>
      <c r="N41" s="78">
        <v>6.8</v>
      </c>
      <c r="O41" s="78">
        <v>6.8</v>
      </c>
      <c r="P41" s="78">
        <v>2.2000000000000002</v>
      </c>
      <c r="Q41" s="78">
        <v>6.8</v>
      </c>
      <c r="R41" s="78">
        <v>6.8</v>
      </c>
      <c r="S41" s="99">
        <f t="shared" si="16"/>
        <v>36.199999999999996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18.17914</v>
      </c>
      <c r="C42" s="22">
        <v>64.306099999999986</v>
      </c>
      <c r="D42" s="22">
        <v>65.488740000000007</v>
      </c>
      <c r="E42" s="22">
        <v>88.233159999999998</v>
      </c>
      <c r="F42" s="22">
        <v>70.484360000000009</v>
      </c>
      <c r="G42" s="22">
        <v>45.800200000000011</v>
      </c>
      <c r="H42" s="22">
        <v>50.30980000000001</v>
      </c>
      <c r="I42" s="22"/>
      <c r="J42" s="99">
        <f t="shared" si="15"/>
        <v>402.80150000000003</v>
      </c>
      <c r="K42" s="2"/>
      <c r="L42" s="90" t="s">
        <v>15</v>
      </c>
      <c r="M42" s="78">
        <v>6.8</v>
      </c>
      <c r="N42" s="78">
        <v>6.8</v>
      </c>
      <c r="O42" s="78">
        <v>6.8</v>
      </c>
      <c r="P42" s="78">
        <v>2.2000000000000002</v>
      </c>
      <c r="Q42" s="78">
        <v>6.8</v>
      </c>
      <c r="R42" s="78">
        <v>6.8</v>
      </c>
      <c r="S42" s="99">
        <f t="shared" si="16"/>
        <v>36.199999999999996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18.17914</v>
      </c>
      <c r="C43" s="22">
        <v>64.306099999999986</v>
      </c>
      <c r="D43" s="22">
        <v>65.488740000000007</v>
      </c>
      <c r="E43" s="22">
        <v>88.233159999999998</v>
      </c>
      <c r="F43" s="22">
        <v>70.484360000000009</v>
      </c>
      <c r="G43" s="22">
        <v>45.800200000000011</v>
      </c>
      <c r="H43" s="22">
        <v>50.30980000000001</v>
      </c>
      <c r="I43" s="22"/>
      <c r="J43" s="99">
        <f t="shared" si="15"/>
        <v>402.80150000000003</v>
      </c>
      <c r="K43" s="2"/>
      <c r="L43" s="89" t="s">
        <v>16</v>
      </c>
      <c r="M43" s="78">
        <v>6.8</v>
      </c>
      <c r="N43" s="78">
        <v>6.8</v>
      </c>
      <c r="O43" s="78">
        <v>6.8</v>
      </c>
      <c r="P43" s="78">
        <v>2.2000000000000002</v>
      </c>
      <c r="Q43" s="78">
        <v>6.8</v>
      </c>
      <c r="R43" s="78">
        <v>6.8</v>
      </c>
      <c r="S43" s="99">
        <f t="shared" si="16"/>
        <v>36.199999999999996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18.17914</v>
      </c>
      <c r="C44" s="78">
        <v>64.306099999999986</v>
      </c>
      <c r="D44" s="78">
        <v>65.488740000000007</v>
      </c>
      <c r="E44" s="78">
        <v>88.233159999999998</v>
      </c>
      <c r="F44" s="78">
        <v>70.484360000000009</v>
      </c>
      <c r="G44" s="78">
        <v>45.800200000000011</v>
      </c>
      <c r="H44" s="78">
        <v>50.30980000000001</v>
      </c>
      <c r="I44" s="78"/>
      <c r="J44" s="99">
        <f t="shared" si="15"/>
        <v>402.80150000000003</v>
      </c>
      <c r="K44" s="2"/>
      <c r="L44" s="90" t="s">
        <v>17</v>
      </c>
      <c r="M44" s="78">
        <v>6.8</v>
      </c>
      <c r="N44" s="78">
        <v>6.8</v>
      </c>
      <c r="O44" s="78">
        <v>6.7</v>
      </c>
      <c r="P44" s="78">
        <v>2.2000000000000002</v>
      </c>
      <c r="Q44" s="78">
        <v>6.6</v>
      </c>
      <c r="R44" s="78">
        <v>6.6</v>
      </c>
      <c r="S44" s="99">
        <f t="shared" si="16"/>
        <v>35.700000000000003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18.17914</v>
      </c>
      <c r="C45" s="78">
        <v>64.306099999999986</v>
      </c>
      <c r="D45" s="78">
        <v>65.488740000000007</v>
      </c>
      <c r="E45" s="78">
        <v>88.233159999999998</v>
      </c>
      <c r="F45" s="78">
        <v>70.484360000000009</v>
      </c>
      <c r="G45" s="78">
        <v>45.800200000000011</v>
      </c>
      <c r="H45" s="78">
        <v>50.30980000000001</v>
      </c>
      <c r="I45" s="78"/>
      <c r="J45" s="99">
        <f t="shared" si="15"/>
        <v>402.80150000000003</v>
      </c>
      <c r="K45" s="2"/>
      <c r="L45" s="89" t="s">
        <v>18</v>
      </c>
      <c r="M45" s="78">
        <v>6.8</v>
      </c>
      <c r="N45" s="78">
        <v>6.8</v>
      </c>
      <c r="O45" s="78">
        <v>6.7</v>
      </c>
      <c r="P45" s="78">
        <v>2.2000000000000002</v>
      </c>
      <c r="Q45" s="78">
        <v>6.6</v>
      </c>
      <c r="R45" s="78">
        <v>6.6</v>
      </c>
      <c r="S45" s="99">
        <f t="shared" si="16"/>
        <v>35.700000000000003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7">SUM(B39:B45)</f>
        <v>126.93450000000001</v>
      </c>
      <c r="C46" s="26">
        <f t="shared" si="17"/>
        <v>444.9375</v>
      </c>
      <c r="D46" s="26">
        <f t="shared" si="17"/>
        <v>453.47050000000002</v>
      </c>
      <c r="E46" s="26">
        <f t="shared" si="17"/>
        <v>611.06500000000005</v>
      </c>
      <c r="F46" s="26">
        <f t="shared" si="17"/>
        <v>487.41000000000008</v>
      </c>
      <c r="G46" s="26">
        <f t="shared" si="17"/>
        <v>317.33100000000007</v>
      </c>
      <c r="H46" s="26">
        <f t="shared" si="17"/>
        <v>347.16500000000002</v>
      </c>
      <c r="I46" s="26">
        <f t="shared" si="17"/>
        <v>0</v>
      </c>
      <c r="J46" s="99">
        <f t="shared" si="15"/>
        <v>2788.3135000000002</v>
      </c>
      <c r="L46" s="76" t="s">
        <v>10</v>
      </c>
      <c r="M46" s="79">
        <f t="shared" ref="M46:R46" si="18">SUM(M39:M45)</f>
        <v>59.599999999999987</v>
      </c>
      <c r="N46" s="26">
        <f t="shared" si="18"/>
        <v>55.199999999999989</v>
      </c>
      <c r="O46" s="26">
        <f t="shared" si="18"/>
        <v>57</v>
      </c>
      <c r="P46" s="26">
        <f t="shared" si="18"/>
        <v>11</v>
      </c>
      <c r="Q46" s="26">
        <f t="shared" si="18"/>
        <v>33.6</v>
      </c>
      <c r="R46" s="26">
        <f t="shared" si="18"/>
        <v>33.6</v>
      </c>
      <c r="S46" s="99">
        <f t="shared" si="16"/>
        <v>249.99999999999997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115.5</v>
      </c>
      <c r="C47" s="29">
        <v>112.5</v>
      </c>
      <c r="D47" s="29">
        <v>111.5</v>
      </c>
      <c r="E47" s="29">
        <v>110.5</v>
      </c>
      <c r="F47" s="29">
        <v>110</v>
      </c>
      <c r="G47" s="29">
        <v>109.5</v>
      </c>
      <c r="H47" s="29">
        <v>109</v>
      </c>
      <c r="I47" s="29"/>
      <c r="J47" s="100">
        <f>+((J46/J48)/7)*1000</f>
        <v>110.80125173852575</v>
      </c>
      <c r="L47" s="108" t="s">
        <v>19</v>
      </c>
      <c r="M47" s="80"/>
      <c r="N47" s="29"/>
      <c r="O47" s="29"/>
      <c r="P47" s="29"/>
      <c r="Q47" s="29"/>
      <c r="R47" s="29"/>
      <c r="S47" s="100">
        <f>+((S46/S48)/7)*1000</f>
        <v>117.86892975011786</v>
      </c>
      <c r="T47" s="62"/>
    </row>
    <row r="48" spans="1:30" ht="33.75" customHeight="1" x14ac:dyDescent="0.25">
      <c r="A48" s="92" t="s">
        <v>20</v>
      </c>
      <c r="B48" s="81">
        <v>157</v>
      </c>
      <c r="C48" s="33">
        <v>565</v>
      </c>
      <c r="D48" s="33">
        <v>581</v>
      </c>
      <c r="E48" s="33">
        <v>790</v>
      </c>
      <c r="F48" s="33">
        <v>633</v>
      </c>
      <c r="G48" s="33">
        <v>414</v>
      </c>
      <c r="H48" s="33">
        <v>455</v>
      </c>
      <c r="I48" s="33"/>
      <c r="J48" s="101">
        <f>SUM(B48:I48)</f>
        <v>3595</v>
      </c>
      <c r="K48" s="63"/>
      <c r="L48" s="92" t="s">
        <v>20</v>
      </c>
      <c r="M48" s="104">
        <v>57</v>
      </c>
      <c r="N48" s="64">
        <v>57</v>
      </c>
      <c r="O48" s="64">
        <v>57</v>
      </c>
      <c r="P48" s="64">
        <v>18</v>
      </c>
      <c r="Q48" s="64">
        <v>57</v>
      </c>
      <c r="R48" s="64">
        <v>57</v>
      </c>
      <c r="S48" s="110">
        <f>SUM(M48:R48)</f>
        <v>303</v>
      </c>
      <c r="T48" s="65"/>
    </row>
    <row r="49" spans="1:43" ht="33.75" customHeight="1" x14ac:dyDescent="0.25">
      <c r="A49" s="93" t="s">
        <v>21</v>
      </c>
      <c r="B49" s="82">
        <f t="shared" ref="B49:I49" si="19">((B48*B47)*7/1000-B39-B40)/5</f>
        <v>18.17914</v>
      </c>
      <c r="C49" s="37">
        <f t="shared" si="19"/>
        <v>64.306099999999986</v>
      </c>
      <c r="D49" s="37">
        <f t="shared" si="19"/>
        <v>65.488740000000007</v>
      </c>
      <c r="E49" s="37">
        <f t="shared" si="19"/>
        <v>88.233159999999998</v>
      </c>
      <c r="F49" s="37">
        <f t="shared" si="19"/>
        <v>70.484360000000009</v>
      </c>
      <c r="G49" s="37">
        <f t="shared" si="19"/>
        <v>45.800200000000011</v>
      </c>
      <c r="H49" s="37">
        <f t="shared" si="19"/>
        <v>50.30980000000001</v>
      </c>
      <c r="I49" s="37">
        <f t="shared" si="19"/>
        <v>0</v>
      </c>
      <c r="J49" s="102">
        <f>((J46*1000)/J48)/7</f>
        <v>110.80125173852572</v>
      </c>
      <c r="L49" s="93" t="s">
        <v>21</v>
      </c>
      <c r="M49" s="82">
        <f t="shared" ref="M49:R49" si="20">((M48*M47)*7/1000-M39-M40)/5</f>
        <v>-5.12</v>
      </c>
      <c r="N49" s="37">
        <f t="shared" si="20"/>
        <v>-4.24</v>
      </c>
      <c r="O49" s="37">
        <f t="shared" si="20"/>
        <v>-4.6399999999999997</v>
      </c>
      <c r="P49" s="37">
        <f t="shared" si="20"/>
        <v>0</v>
      </c>
      <c r="Q49" s="37">
        <f t="shared" si="20"/>
        <v>0</v>
      </c>
      <c r="R49" s="37">
        <f t="shared" si="20"/>
        <v>0</v>
      </c>
      <c r="S49" s="111">
        <f>((S46*1000)/S48)/7</f>
        <v>117.86892975011786</v>
      </c>
      <c r="T49" s="65"/>
    </row>
    <row r="50" spans="1:43" ht="33.75" customHeight="1" x14ac:dyDescent="0.25">
      <c r="A50" s="94" t="s">
        <v>22</v>
      </c>
      <c r="B50" s="83">
        <f t="shared" ref="B50:I50" si="21">((B48*B47)*7)/1000</f>
        <v>126.9345</v>
      </c>
      <c r="C50" s="41">
        <f t="shared" si="21"/>
        <v>444.9375</v>
      </c>
      <c r="D50" s="41">
        <f t="shared" si="21"/>
        <v>453.47050000000002</v>
      </c>
      <c r="E50" s="41">
        <f t="shared" si="21"/>
        <v>611.06500000000005</v>
      </c>
      <c r="F50" s="41">
        <f t="shared" si="21"/>
        <v>487.41</v>
      </c>
      <c r="G50" s="41">
        <f t="shared" si="21"/>
        <v>317.33100000000002</v>
      </c>
      <c r="H50" s="41">
        <f t="shared" si="21"/>
        <v>347.16500000000002</v>
      </c>
      <c r="I50" s="41">
        <f t="shared" si="21"/>
        <v>0</v>
      </c>
      <c r="J50" s="85"/>
      <c r="L50" s="94" t="s">
        <v>22</v>
      </c>
      <c r="M50" s="83">
        <f t="shared" ref="M50:R50" si="22">((M48*M47)*7)/1000</f>
        <v>0</v>
      </c>
      <c r="N50" s="41">
        <f t="shared" si="22"/>
        <v>0</v>
      </c>
      <c r="O50" s="41">
        <f t="shared" si="22"/>
        <v>0</v>
      </c>
      <c r="P50" s="41">
        <f t="shared" si="22"/>
        <v>0</v>
      </c>
      <c r="Q50" s="41">
        <f t="shared" si="22"/>
        <v>0</v>
      </c>
      <c r="R50" s="41">
        <f t="shared" si="22"/>
        <v>0</v>
      </c>
      <c r="S50" s="112"/>
    </row>
    <row r="51" spans="1:43" ht="33.75" customHeight="1" thickBot="1" x14ac:dyDescent="0.3">
      <c r="A51" s="95" t="s">
        <v>23</v>
      </c>
      <c r="B51" s="84">
        <f t="shared" ref="B51:I51" si="23">+(B46/B48)/7*1000</f>
        <v>115.50000000000001</v>
      </c>
      <c r="C51" s="46">
        <f t="shared" si="23"/>
        <v>112.5</v>
      </c>
      <c r="D51" s="46">
        <f t="shared" si="23"/>
        <v>111.5</v>
      </c>
      <c r="E51" s="46">
        <f t="shared" si="23"/>
        <v>110.50000000000001</v>
      </c>
      <c r="F51" s="46">
        <f t="shared" si="23"/>
        <v>110.00000000000001</v>
      </c>
      <c r="G51" s="46">
        <f t="shared" si="23"/>
        <v>109.50000000000003</v>
      </c>
      <c r="H51" s="46">
        <f t="shared" si="23"/>
        <v>109</v>
      </c>
      <c r="I51" s="46" t="e">
        <f t="shared" si="23"/>
        <v>#DIV/0!</v>
      </c>
      <c r="J51" s="103"/>
      <c r="K51" s="49"/>
      <c r="L51" s="95" t="s">
        <v>23</v>
      </c>
      <c r="M51" s="84">
        <f t="shared" ref="M51:R51" si="24">+(M46/M48)/7*1000</f>
        <v>149.37343358395987</v>
      </c>
      <c r="N51" s="46">
        <f t="shared" si="24"/>
        <v>138.3458646616541</v>
      </c>
      <c r="O51" s="46">
        <f t="shared" si="24"/>
        <v>142.85714285714286</v>
      </c>
      <c r="P51" s="46">
        <f t="shared" si="24"/>
        <v>87.301587301587304</v>
      </c>
      <c r="Q51" s="46">
        <f t="shared" si="24"/>
        <v>84.21052631578948</v>
      </c>
      <c r="R51" s="46">
        <f t="shared" si="24"/>
        <v>84.21052631578948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7.8</v>
      </c>
      <c r="C58" s="78">
        <v>7.8</v>
      </c>
      <c r="D58" s="78">
        <v>7.8</v>
      </c>
      <c r="E58" s="78">
        <v>1.9</v>
      </c>
      <c r="F58" s="78">
        <v>7.8</v>
      </c>
      <c r="G58" s="78">
        <v>7.8</v>
      </c>
      <c r="H58" s="21">
        <v>7.8</v>
      </c>
      <c r="I58" s="78">
        <v>7.8</v>
      </c>
      <c r="J58" s="78">
        <v>7.8</v>
      </c>
      <c r="K58" s="78">
        <v>1.9</v>
      </c>
      <c r="L58" s="78">
        <v>7.8</v>
      </c>
      <c r="M58" s="78">
        <v>7.8</v>
      </c>
      <c r="N58" s="21">
        <v>7.8</v>
      </c>
      <c r="O58" s="78">
        <v>7.8</v>
      </c>
      <c r="P58" s="78">
        <v>7.8</v>
      </c>
      <c r="Q58" s="78">
        <v>1.9</v>
      </c>
      <c r="R58" s="78">
        <v>7.8</v>
      </c>
      <c r="S58" s="182">
        <v>7.8</v>
      </c>
      <c r="T58" s="24">
        <f t="shared" ref="T58:T65" si="25">SUM(B58:S58)</f>
        <v>122.69999999999997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7.8</v>
      </c>
      <c r="C59" s="78">
        <v>7.8</v>
      </c>
      <c r="D59" s="78">
        <v>7.8</v>
      </c>
      <c r="E59" s="78">
        <v>1.9</v>
      </c>
      <c r="F59" s="78">
        <v>7.8</v>
      </c>
      <c r="G59" s="78">
        <v>7.8</v>
      </c>
      <c r="H59" s="21">
        <v>7.8</v>
      </c>
      <c r="I59" s="78">
        <v>7.8</v>
      </c>
      <c r="J59" s="78">
        <v>7.8</v>
      </c>
      <c r="K59" s="78">
        <v>1.9</v>
      </c>
      <c r="L59" s="78">
        <v>7.8</v>
      </c>
      <c r="M59" s="78">
        <v>7.8</v>
      </c>
      <c r="N59" s="21">
        <v>7.8</v>
      </c>
      <c r="O59" s="78">
        <v>7.8</v>
      </c>
      <c r="P59" s="78">
        <v>7.8</v>
      </c>
      <c r="Q59" s="78">
        <v>1.9</v>
      </c>
      <c r="R59" s="78">
        <v>7.8</v>
      </c>
      <c r="S59" s="182">
        <v>7.8</v>
      </c>
      <c r="T59" s="24">
        <f t="shared" si="25"/>
        <v>122.69999999999997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8.1</v>
      </c>
      <c r="C60" s="78">
        <v>8.1</v>
      </c>
      <c r="D60" s="78">
        <v>8</v>
      </c>
      <c r="E60" s="78">
        <v>2</v>
      </c>
      <c r="F60" s="78">
        <v>8</v>
      </c>
      <c r="G60" s="182">
        <v>7.9</v>
      </c>
      <c r="H60" s="21">
        <v>8</v>
      </c>
      <c r="I60" s="78">
        <v>8</v>
      </c>
      <c r="J60" s="78">
        <v>7.9</v>
      </c>
      <c r="K60" s="78">
        <v>2</v>
      </c>
      <c r="L60" s="78">
        <v>7.9</v>
      </c>
      <c r="M60" s="182">
        <v>7.9</v>
      </c>
      <c r="N60" s="21">
        <v>8.1</v>
      </c>
      <c r="O60" s="78">
        <v>8.1</v>
      </c>
      <c r="P60" s="78">
        <v>8</v>
      </c>
      <c r="Q60" s="78">
        <v>2</v>
      </c>
      <c r="R60" s="78">
        <v>7.9</v>
      </c>
      <c r="S60" s="182">
        <v>7.9</v>
      </c>
      <c r="T60" s="24">
        <f t="shared" si="25"/>
        <v>125.80000000000001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8.1</v>
      </c>
      <c r="C61" s="78">
        <v>8.1</v>
      </c>
      <c r="D61" s="78">
        <v>8.1</v>
      </c>
      <c r="E61" s="78">
        <v>2</v>
      </c>
      <c r="F61" s="78">
        <v>8.1</v>
      </c>
      <c r="G61" s="182">
        <v>8</v>
      </c>
      <c r="H61" s="21">
        <v>8.1</v>
      </c>
      <c r="I61" s="78">
        <v>8.1</v>
      </c>
      <c r="J61" s="78">
        <v>8</v>
      </c>
      <c r="K61" s="78">
        <v>2</v>
      </c>
      <c r="L61" s="78">
        <v>8</v>
      </c>
      <c r="M61" s="182">
        <v>8</v>
      </c>
      <c r="N61" s="21">
        <v>8.1</v>
      </c>
      <c r="O61" s="78">
        <v>8.1</v>
      </c>
      <c r="P61" s="78">
        <v>8</v>
      </c>
      <c r="Q61" s="78">
        <v>2</v>
      </c>
      <c r="R61" s="78">
        <v>8</v>
      </c>
      <c r="S61" s="182">
        <v>8</v>
      </c>
      <c r="T61" s="24">
        <f t="shared" si="25"/>
        <v>126.79999999999998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8.1999999999999993</v>
      </c>
      <c r="C62" s="78">
        <v>8.1999999999999993</v>
      </c>
      <c r="D62" s="78">
        <v>8.1</v>
      </c>
      <c r="E62" s="78">
        <v>2</v>
      </c>
      <c r="F62" s="78">
        <v>8.1</v>
      </c>
      <c r="G62" s="182">
        <v>8</v>
      </c>
      <c r="H62" s="21">
        <v>8.1</v>
      </c>
      <c r="I62" s="78">
        <v>8.1</v>
      </c>
      <c r="J62" s="78">
        <v>8</v>
      </c>
      <c r="K62" s="78">
        <v>2</v>
      </c>
      <c r="L62" s="78">
        <v>8</v>
      </c>
      <c r="M62" s="182">
        <v>8</v>
      </c>
      <c r="N62" s="21">
        <v>8.1999999999999993</v>
      </c>
      <c r="O62" s="78">
        <v>8.1999999999999993</v>
      </c>
      <c r="P62" s="78">
        <v>8.1</v>
      </c>
      <c r="Q62" s="78">
        <v>2</v>
      </c>
      <c r="R62" s="78">
        <v>8</v>
      </c>
      <c r="S62" s="182">
        <v>8</v>
      </c>
      <c r="T62" s="24">
        <f t="shared" si="25"/>
        <v>127.30000000000001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8.1999999999999993</v>
      </c>
      <c r="C63" s="78">
        <v>8.1999999999999993</v>
      </c>
      <c r="D63" s="78">
        <v>8.1</v>
      </c>
      <c r="E63" s="78">
        <v>2</v>
      </c>
      <c r="F63" s="78">
        <v>8.1</v>
      </c>
      <c r="G63" s="182">
        <v>8</v>
      </c>
      <c r="H63" s="21">
        <v>8.1</v>
      </c>
      <c r="I63" s="78">
        <v>8.1</v>
      </c>
      <c r="J63" s="78">
        <v>8</v>
      </c>
      <c r="K63" s="78">
        <v>2</v>
      </c>
      <c r="L63" s="78">
        <v>8</v>
      </c>
      <c r="M63" s="182">
        <v>8</v>
      </c>
      <c r="N63" s="21">
        <v>8.1999999999999993</v>
      </c>
      <c r="O63" s="78">
        <v>8.1999999999999993</v>
      </c>
      <c r="P63" s="78">
        <v>8.1</v>
      </c>
      <c r="Q63" s="78">
        <v>2</v>
      </c>
      <c r="R63" s="78">
        <v>8</v>
      </c>
      <c r="S63" s="182">
        <v>8</v>
      </c>
      <c r="T63" s="24">
        <f t="shared" si="25"/>
        <v>127.30000000000001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8.1999999999999993</v>
      </c>
      <c r="C64" s="78">
        <v>8.1999999999999993</v>
      </c>
      <c r="D64" s="78">
        <v>8.1</v>
      </c>
      <c r="E64" s="78">
        <v>2.1</v>
      </c>
      <c r="F64" s="78">
        <v>8.1</v>
      </c>
      <c r="G64" s="182">
        <v>8</v>
      </c>
      <c r="H64" s="21">
        <v>8.1</v>
      </c>
      <c r="I64" s="78">
        <v>8.1</v>
      </c>
      <c r="J64" s="78">
        <v>8</v>
      </c>
      <c r="K64" s="78">
        <v>2.1</v>
      </c>
      <c r="L64" s="78">
        <v>8</v>
      </c>
      <c r="M64" s="182">
        <v>8</v>
      </c>
      <c r="N64" s="21">
        <v>8.1999999999999993</v>
      </c>
      <c r="O64" s="78">
        <v>8.1999999999999993</v>
      </c>
      <c r="P64" s="78">
        <v>8.1</v>
      </c>
      <c r="Q64" s="78">
        <v>2.1</v>
      </c>
      <c r="R64" s="78">
        <v>8</v>
      </c>
      <c r="S64" s="182">
        <v>8</v>
      </c>
      <c r="T64" s="24">
        <f t="shared" si="25"/>
        <v>127.6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56.400000000000006</v>
      </c>
      <c r="C65" s="79">
        <f t="shared" ref="C65:R65" si="26">SUM(C58:C64)</f>
        <v>56.400000000000006</v>
      </c>
      <c r="D65" s="79">
        <f t="shared" si="26"/>
        <v>56.000000000000007</v>
      </c>
      <c r="E65" s="79">
        <f t="shared" si="26"/>
        <v>13.9</v>
      </c>
      <c r="F65" s="79">
        <f t="shared" si="26"/>
        <v>56.000000000000007</v>
      </c>
      <c r="G65" s="183">
        <f t="shared" si="26"/>
        <v>55.5</v>
      </c>
      <c r="H65" s="25">
        <f t="shared" si="26"/>
        <v>56.000000000000007</v>
      </c>
      <c r="I65" s="79">
        <f t="shared" si="26"/>
        <v>56.000000000000007</v>
      </c>
      <c r="J65" s="79">
        <f t="shared" si="26"/>
        <v>55.5</v>
      </c>
      <c r="K65" s="79">
        <f t="shared" si="26"/>
        <v>13.9</v>
      </c>
      <c r="L65" s="79">
        <f t="shared" si="26"/>
        <v>55.5</v>
      </c>
      <c r="M65" s="183">
        <f t="shared" si="26"/>
        <v>55.5</v>
      </c>
      <c r="N65" s="25">
        <f t="shared" si="26"/>
        <v>56.400000000000006</v>
      </c>
      <c r="O65" s="79">
        <f t="shared" si="26"/>
        <v>56.400000000000006</v>
      </c>
      <c r="P65" s="79">
        <f t="shared" si="26"/>
        <v>55.900000000000006</v>
      </c>
      <c r="Q65" s="79">
        <f t="shared" si="26"/>
        <v>13.9</v>
      </c>
      <c r="R65" s="79">
        <f t="shared" si="26"/>
        <v>55.5</v>
      </c>
      <c r="S65" s="27">
        <f>SUM(S58:S64)</f>
        <v>55.5</v>
      </c>
      <c r="T65" s="24">
        <f t="shared" si="25"/>
        <v>880.19999999999993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124</v>
      </c>
      <c r="C66" s="80">
        <v>124</v>
      </c>
      <c r="D66" s="80">
        <v>123</v>
      </c>
      <c r="E66" s="80">
        <v>124</v>
      </c>
      <c r="F66" s="80">
        <v>123</v>
      </c>
      <c r="G66" s="184">
        <v>122</v>
      </c>
      <c r="H66" s="28">
        <v>123</v>
      </c>
      <c r="I66" s="80">
        <v>123</v>
      </c>
      <c r="J66" s="80">
        <v>122</v>
      </c>
      <c r="K66" s="80">
        <v>124</v>
      </c>
      <c r="L66" s="80">
        <v>122</v>
      </c>
      <c r="M66" s="184">
        <v>122</v>
      </c>
      <c r="N66" s="28">
        <v>124</v>
      </c>
      <c r="O66" s="80">
        <v>124</v>
      </c>
      <c r="P66" s="80">
        <v>123</v>
      </c>
      <c r="Q66" s="80">
        <v>124</v>
      </c>
      <c r="R66" s="80">
        <v>122</v>
      </c>
      <c r="S66" s="30">
        <v>122</v>
      </c>
      <c r="T66" s="304">
        <f>+((T65/T67)/7)*1000</f>
        <v>122.91579388353581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8.1640000000000015</v>
      </c>
      <c r="C68" s="82">
        <f t="shared" ref="C68:S68" si="27">((C67*C66)*7/1000-C58-C59)/5</f>
        <v>8.1640000000000015</v>
      </c>
      <c r="D68" s="82">
        <f t="shared" si="27"/>
        <v>8.0730000000000022</v>
      </c>
      <c r="E68" s="82">
        <f t="shared" si="27"/>
        <v>2.0175999999999998</v>
      </c>
      <c r="F68" s="82">
        <f t="shared" si="27"/>
        <v>8.0730000000000022</v>
      </c>
      <c r="G68" s="186">
        <f t="shared" si="27"/>
        <v>7.9820000000000011</v>
      </c>
      <c r="H68" s="36">
        <f t="shared" si="27"/>
        <v>8.0730000000000022</v>
      </c>
      <c r="I68" s="82">
        <f t="shared" si="27"/>
        <v>8.0730000000000022</v>
      </c>
      <c r="J68" s="82">
        <f t="shared" si="27"/>
        <v>7.9820000000000011</v>
      </c>
      <c r="K68" s="82">
        <f t="shared" si="27"/>
        <v>2.0175999999999998</v>
      </c>
      <c r="L68" s="82">
        <f t="shared" si="27"/>
        <v>7.9820000000000011</v>
      </c>
      <c r="M68" s="186">
        <f t="shared" si="27"/>
        <v>7.9820000000000011</v>
      </c>
      <c r="N68" s="36">
        <f t="shared" si="27"/>
        <v>8.1640000000000015</v>
      </c>
      <c r="O68" s="82">
        <f t="shared" si="27"/>
        <v>8.1640000000000015</v>
      </c>
      <c r="P68" s="82">
        <f t="shared" si="27"/>
        <v>8.0730000000000022</v>
      </c>
      <c r="Q68" s="82">
        <f t="shared" si="27"/>
        <v>2.0175999999999998</v>
      </c>
      <c r="R68" s="82">
        <f t="shared" si="27"/>
        <v>7.9820000000000011</v>
      </c>
      <c r="S68" s="38">
        <f t="shared" si="27"/>
        <v>7.9820000000000011</v>
      </c>
      <c r="T68" s="306">
        <f>((T65*1000)/T67)/7</f>
        <v>122.9157938835358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56.42</v>
      </c>
      <c r="C69" s="83">
        <f t="shared" ref="C69:R69" si="28">((C67*C66)*7)/1000</f>
        <v>56.42</v>
      </c>
      <c r="D69" s="83">
        <f t="shared" si="28"/>
        <v>55.965000000000003</v>
      </c>
      <c r="E69" s="83">
        <f t="shared" si="28"/>
        <v>13.888</v>
      </c>
      <c r="F69" s="83">
        <f t="shared" si="28"/>
        <v>55.965000000000003</v>
      </c>
      <c r="G69" s="307">
        <f t="shared" si="28"/>
        <v>55.51</v>
      </c>
      <c r="H69" s="40">
        <f t="shared" si="28"/>
        <v>55.965000000000003</v>
      </c>
      <c r="I69" s="83">
        <f t="shared" si="28"/>
        <v>55.965000000000003</v>
      </c>
      <c r="J69" s="83">
        <f t="shared" si="28"/>
        <v>55.51</v>
      </c>
      <c r="K69" s="83">
        <f t="shared" si="28"/>
        <v>13.888</v>
      </c>
      <c r="L69" s="83">
        <f t="shared" si="28"/>
        <v>55.51</v>
      </c>
      <c r="M69" s="307">
        <f t="shared" si="28"/>
        <v>55.51</v>
      </c>
      <c r="N69" s="40">
        <f t="shared" si="28"/>
        <v>56.42</v>
      </c>
      <c r="O69" s="83">
        <f t="shared" si="28"/>
        <v>56.42</v>
      </c>
      <c r="P69" s="83">
        <f t="shared" si="28"/>
        <v>55.965000000000003</v>
      </c>
      <c r="Q69" s="83">
        <f t="shared" si="28"/>
        <v>13.888</v>
      </c>
      <c r="R69" s="83">
        <f t="shared" si="28"/>
        <v>55.51</v>
      </c>
      <c r="S69" s="85">
        <f>((S67*S66)*7)/1000</f>
        <v>55.51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123.95604395604397</v>
      </c>
      <c r="C70" s="84">
        <f t="shared" ref="C70:R70" si="29">+(C65/C67)/7*1000</f>
        <v>123.95604395604397</v>
      </c>
      <c r="D70" s="84">
        <f t="shared" si="29"/>
        <v>123.07692307692309</v>
      </c>
      <c r="E70" s="84">
        <f t="shared" si="29"/>
        <v>124.10714285714286</v>
      </c>
      <c r="F70" s="84">
        <f t="shared" si="29"/>
        <v>123.07692307692309</v>
      </c>
      <c r="G70" s="188">
        <f t="shared" si="29"/>
        <v>121.97802197802197</v>
      </c>
      <c r="H70" s="45">
        <f t="shared" si="29"/>
        <v>123.07692307692309</v>
      </c>
      <c r="I70" s="84">
        <f t="shared" si="29"/>
        <v>123.07692307692309</v>
      </c>
      <c r="J70" s="84">
        <f t="shared" si="29"/>
        <v>121.97802197802197</v>
      </c>
      <c r="K70" s="84">
        <f t="shared" si="29"/>
        <v>124.10714285714286</v>
      </c>
      <c r="L70" s="84">
        <f t="shared" si="29"/>
        <v>121.97802197802197</v>
      </c>
      <c r="M70" s="188">
        <f t="shared" si="29"/>
        <v>121.97802197802197</v>
      </c>
      <c r="N70" s="45">
        <f t="shared" si="29"/>
        <v>123.95604395604397</v>
      </c>
      <c r="O70" s="84">
        <f t="shared" si="29"/>
        <v>123.95604395604397</v>
      </c>
      <c r="P70" s="84">
        <f t="shared" si="29"/>
        <v>122.85714285714288</v>
      </c>
      <c r="Q70" s="84">
        <f t="shared" si="29"/>
        <v>124.10714285714286</v>
      </c>
      <c r="R70" s="84">
        <f t="shared" si="29"/>
        <v>121.97802197802197</v>
      </c>
      <c r="S70" s="47">
        <f>+(S65/S67)/7*1000</f>
        <v>121.97802197802197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I15:O15"/>
    <mergeCell ref="B15:H15"/>
    <mergeCell ref="P15:U15"/>
    <mergeCell ref="B36:I36"/>
    <mergeCell ref="J54:K54"/>
    <mergeCell ref="B55:G55"/>
    <mergeCell ref="H55:M55"/>
    <mergeCell ref="N55:S55"/>
    <mergeCell ref="M36:R36"/>
  </mergeCells>
  <pageMargins left="0.7" right="0.7" top="0.75" bottom="0.75" header="0.3" footer="0.3"/>
  <pageSetup paperSize="9" scale="16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3F3F-BCAB-440C-84DE-1D71C20C1E9E}">
  <dimension ref="A1:AQ239"/>
  <sheetViews>
    <sheetView view="pageBreakPreview" topLeftCell="A34" zoomScale="30" zoomScaleNormal="30" zoomScaleSheetLayoutView="30" workbookViewId="0">
      <selection activeCell="B47" sqref="B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325"/>
      <c r="E3" s="325"/>
      <c r="F3" s="325"/>
      <c r="G3" s="325"/>
      <c r="H3" s="325"/>
      <c r="I3" s="325"/>
      <c r="J3" s="325"/>
      <c r="K3" s="325"/>
      <c r="L3" s="325"/>
      <c r="M3" s="325"/>
      <c r="N3" s="325"/>
      <c r="O3" s="325"/>
      <c r="P3" s="325"/>
      <c r="Q3" s="325"/>
      <c r="R3" s="325"/>
      <c r="S3" s="325"/>
      <c r="T3" s="325"/>
      <c r="U3" s="325"/>
      <c r="V3" s="325"/>
      <c r="W3" s="325"/>
      <c r="X3" s="325"/>
      <c r="Y3" s="2"/>
      <c r="Z3" s="2"/>
      <c r="AA3" s="2"/>
      <c r="AB3" s="2"/>
      <c r="AC3" s="2"/>
      <c r="AD3" s="3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25" t="s">
        <v>1</v>
      </c>
      <c r="B9" s="325"/>
      <c r="C9" s="325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25"/>
      <c r="B10" s="325"/>
      <c r="C10" s="3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25" t="s">
        <v>4</v>
      </c>
      <c r="B11" s="325"/>
      <c r="C11" s="325"/>
      <c r="D11" s="1"/>
      <c r="E11" s="326">
        <v>3</v>
      </c>
      <c r="F11" s="1"/>
      <c r="G11" s="1"/>
      <c r="H11" s="1"/>
      <c r="I11" s="1"/>
      <c r="J11" s="1"/>
      <c r="K11" s="489" t="s">
        <v>79</v>
      </c>
      <c r="L11" s="489"/>
      <c r="M11" s="327"/>
      <c r="N11" s="3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25"/>
      <c r="B12" s="325"/>
      <c r="C12" s="325"/>
      <c r="D12" s="1"/>
      <c r="E12" s="5"/>
      <c r="F12" s="1"/>
      <c r="G12" s="1"/>
      <c r="H12" s="1"/>
      <c r="I12" s="1"/>
      <c r="J12" s="1"/>
      <c r="K12" s="327"/>
      <c r="L12" s="327"/>
      <c r="M12" s="327"/>
      <c r="N12" s="3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25"/>
      <c r="B13" s="325"/>
      <c r="C13" s="325"/>
      <c r="D13" s="325"/>
      <c r="E13" s="325"/>
      <c r="F13" s="325"/>
      <c r="G13" s="325"/>
      <c r="H13" s="325"/>
      <c r="I13" s="325"/>
      <c r="J13" s="325"/>
      <c r="K13" s="325"/>
      <c r="L13" s="327"/>
      <c r="M13" s="327"/>
      <c r="N13" s="327"/>
      <c r="O13" s="327"/>
      <c r="P13" s="327"/>
      <c r="Q13" s="327"/>
      <c r="R13" s="327"/>
      <c r="S13" s="327"/>
      <c r="T13" s="327"/>
      <c r="U13" s="327"/>
      <c r="V13" s="327"/>
      <c r="W13" s="1"/>
      <c r="X13" s="1"/>
      <c r="Y13" s="1"/>
    </row>
    <row r="14" spans="1:30" s="3" customFormat="1" ht="27" thickBot="1" x14ac:dyDescent="0.3">
      <c r="A14" s="32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88.2</v>
      </c>
      <c r="C18" s="78">
        <v>88.2</v>
      </c>
      <c r="D18" s="22">
        <v>88.2</v>
      </c>
      <c r="E18" s="22">
        <v>25.5</v>
      </c>
      <c r="F18" s="22">
        <v>88.2</v>
      </c>
      <c r="G18" s="22">
        <v>88.2</v>
      </c>
      <c r="H18" s="21">
        <v>89.2</v>
      </c>
      <c r="I18" s="22">
        <v>89.6</v>
      </c>
      <c r="J18" s="22">
        <v>89.6</v>
      </c>
      <c r="K18" s="119">
        <v>26.5</v>
      </c>
      <c r="L18" s="22">
        <v>86.644800000000004</v>
      </c>
      <c r="M18" s="22">
        <v>86.568000000000012</v>
      </c>
      <c r="N18" s="21">
        <v>88.4</v>
      </c>
      <c r="O18" s="78">
        <v>88.4</v>
      </c>
      <c r="P18" s="22">
        <v>88.4</v>
      </c>
      <c r="Q18" s="22">
        <v>25.6</v>
      </c>
      <c r="R18" s="22">
        <v>88.4</v>
      </c>
      <c r="S18" s="23">
        <v>88.4</v>
      </c>
      <c r="T18" s="24">
        <f t="shared" ref="T18:T25" si="0">SUM(B18:S18)</f>
        <v>1402.2128000000002</v>
      </c>
      <c r="V18" s="2"/>
      <c r="W18" s="18"/>
    </row>
    <row r="19" spans="1:30" ht="39.950000000000003" customHeight="1" x14ac:dyDescent="0.25">
      <c r="A19" s="157" t="s">
        <v>13</v>
      </c>
      <c r="B19" s="21">
        <v>88.2</v>
      </c>
      <c r="C19" s="78">
        <v>88.2</v>
      </c>
      <c r="D19" s="22">
        <v>88.2</v>
      </c>
      <c r="E19" s="22">
        <v>25.5</v>
      </c>
      <c r="F19" s="22">
        <v>88.2</v>
      </c>
      <c r="G19" s="22">
        <v>88.2</v>
      </c>
      <c r="H19" s="21">
        <v>89.2</v>
      </c>
      <c r="I19" s="22">
        <v>89.6</v>
      </c>
      <c r="J19" s="22">
        <v>89.6</v>
      </c>
      <c r="K19" s="119">
        <v>26.5</v>
      </c>
      <c r="L19" s="22">
        <v>86.644800000000004</v>
      </c>
      <c r="M19" s="22">
        <v>86.568000000000012</v>
      </c>
      <c r="N19" s="21">
        <v>88.4</v>
      </c>
      <c r="O19" s="78">
        <v>88.4</v>
      </c>
      <c r="P19" s="22">
        <v>88.4</v>
      </c>
      <c r="Q19" s="22">
        <v>25.6</v>
      </c>
      <c r="R19" s="22">
        <v>88.4</v>
      </c>
      <c r="S19" s="23">
        <v>88.4</v>
      </c>
      <c r="T19" s="24">
        <f t="shared" si="0"/>
        <v>1402.2128000000002</v>
      </c>
      <c r="V19" s="2"/>
      <c r="W19" s="18"/>
    </row>
    <row r="20" spans="1:30" ht="39.75" customHeight="1" x14ac:dyDescent="0.25">
      <c r="A20" s="156" t="s">
        <v>14</v>
      </c>
      <c r="B20" s="21">
        <v>92.763299999999987</v>
      </c>
      <c r="C20" s="78">
        <v>92.231999999999985</v>
      </c>
      <c r="D20" s="22">
        <v>91.169399999999982</v>
      </c>
      <c r="E20" s="22">
        <v>27.0519</v>
      </c>
      <c r="F20" s="22">
        <v>91.5334</v>
      </c>
      <c r="G20" s="22">
        <v>91.5334</v>
      </c>
      <c r="H20" s="21">
        <v>95.551099999999991</v>
      </c>
      <c r="I20" s="22">
        <v>93.265899999999988</v>
      </c>
      <c r="J20" s="22">
        <v>91.140699999999995</v>
      </c>
      <c r="K20" s="119">
        <v>26.667999999999999</v>
      </c>
      <c r="L20" s="22">
        <v>90.728879999999975</v>
      </c>
      <c r="M20" s="22">
        <v>90.063800000000015</v>
      </c>
      <c r="N20" s="21">
        <v>93.575800000000001</v>
      </c>
      <c r="O20" s="78">
        <v>93.045199999999994</v>
      </c>
      <c r="P20" s="22">
        <v>92.3459</v>
      </c>
      <c r="Q20" s="22">
        <v>26.566000000000003</v>
      </c>
      <c r="R20" s="22">
        <v>90.756200000000007</v>
      </c>
      <c r="S20" s="23">
        <v>89.166500000000013</v>
      </c>
      <c r="T20" s="24">
        <f t="shared" si="0"/>
        <v>1459.1573800000003</v>
      </c>
      <c r="V20" s="2"/>
      <c r="W20" s="18"/>
    </row>
    <row r="21" spans="1:30" ht="39.950000000000003" customHeight="1" x14ac:dyDescent="0.25">
      <c r="A21" s="157" t="s">
        <v>15</v>
      </c>
      <c r="B21" s="21">
        <v>92.763299999999987</v>
      </c>
      <c r="C21" s="78">
        <v>92.231999999999985</v>
      </c>
      <c r="D21" s="22">
        <v>91.169399999999982</v>
      </c>
      <c r="E21" s="22">
        <v>27.0519</v>
      </c>
      <c r="F21" s="22">
        <v>91.5334</v>
      </c>
      <c r="G21" s="22">
        <v>91.5334</v>
      </c>
      <c r="H21" s="21">
        <v>95.551099999999991</v>
      </c>
      <c r="I21" s="22">
        <v>93.265899999999988</v>
      </c>
      <c r="J21" s="22">
        <v>91.140699999999995</v>
      </c>
      <c r="K21" s="119">
        <v>26.667999999999999</v>
      </c>
      <c r="L21" s="22">
        <v>90.728879999999975</v>
      </c>
      <c r="M21" s="22">
        <v>90.063800000000015</v>
      </c>
      <c r="N21" s="21">
        <v>93.575800000000001</v>
      </c>
      <c r="O21" s="78">
        <v>93.045199999999994</v>
      </c>
      <c r="P21" s="22">
        <v>92.3459</v>
      </c>
      <c r="Q21" s="22">
        <v>26.566000000000003</v>
      </c>
      <c r="R21" s="22">
        <v>90.756200000000007</v>
      </c>
      <c r="S21" s="23">
        <v>89.166500000000013</v>
      </c>
      <c r="T21" s="24">
        <f t="shared" si="0"/>
        <v>1459.1573800000003</v>
      </c>
      <c r="V21" s="2"/>
      <c r="W21" s="18"/>
    </row>
    <row r="22" spans="1:30" ht="39.950000000000003" customHeight="1" x14ac:dyDescent="0.25">
      <c r="A22" s="156" t="s">
        <v>16</v>
      </c>
      <c r="B22" s="21">
        <v>92.763299999999987</v>
      </c>
      <c r="C22" s="78">
        <v>92.231999999999985</v>
      </c>
      <c r="D22" s="22">
        <v>91.169399999999982</v>
      </c>
      <c r="E22" s="22">
        <v>27.0519</v>
      </c>
      <c r="F22" s="22">
        <v>91.5334</v>
      </c>
      <c r="G22" s="22">
        <v>91.5334</v>
      </c>
      <c r="H22" s="21">
        <v>95.551099999999991</v>
      </c>
      <c r="I22" s="22">
        <v>93.265899999999988</v>
      </c>
      <c r="J22" s="22">
        <v>91.140699999999995</v>
      </c>
      <c r="K22" s="119">
        <v>26.667999999999999</v>
      </c>
      <c r="L22" s="22">
        <v>90.728879999999975</v>
      </c>
      <c r="M22" s="22">
        <v>90.063800000000015</v>
      </c>
      <c r="N22" s="21">
        <v>93.575800000000001</v>
      </c>
      <c r="O22" s="78">
        <v>93.045199999999994</v>
      </c>
      <c r="P22" s="22">
        <v>92.3459</v>
      </c>
      <c r="Q22" s="22">
        <v>26.566000000000003</v>
      </c>
      <c r="R22" s="22">
        <v>90.756200000000007</v>
      </c>
      <c r="S22" s="23">
        <v>89.166500000000013</v>
      </c>
      <c r="T22" s="24">
        <f t="shared" si="0"/>
        <v>1459.1573800000003</v>
      </c>
      <c r="V22" s="2"/>
      <c r="W22" s="18"/>
    </row>
    <row r="23" spans="1:30" ht="39.950000000000003" customHeight="1" x14ac:dyDescent="0.25">
      <c r="A23" s="157" t="s">
        <v>17</v>
      </c>
      <c r="B23" s="21">
        <v>92.763299999999987</v>
      </c>
      <c r="C23" s="78">
        <v>92.231999999999985</v>
      </c>
      <c r="D23" s="22">
        <v>91.169399999999982</v>
      </c>
      <c r="E23" s="22">
        <v>27.0519</v>
      </c>
      <c r="F23" s="22">
        <v>91.5334</v>
      </c>
      <c r="G23" s="22">
        <v>91.5334</v>
      </c>
      <c r="H23" s="21">
        <v>95.551099999999991</v>
      </c>
      <c r="I23" s="22">
        <v>93.265899999999988</v>
      </c>
      <c r="J23" s="22">
        <v>91.140699999999995</v>
      </c>
      <c r="K23" s="119">
        <v>26.667999999999999</v>
      </c>
      <c r="L23" s="22">
        <v>90.728879999999975</v>
      </c>
      <c r="M23" s="22">
        <v>90.063800000000015</v>
      </c>
      <c r="N23" s="21">
        <v>93.575800000000001</v>
      </c>
      <c r="O23" s="78">
        <v>93.045199999999994</v>
      </c>
      <c r="P23" s="22">
        <v>92.3459</v>
      </c>
      <c r="Q23" s="22">
        <v>26.566000000000003</v>
      </c>
      <c r="R23" s="22">
        <v>90.756200000000007</v>
      </c>
      <c r="S23" s="23">
        <v>89.166500000000013</v>
      </c>
      <c r="T23" s="24">
        <f t="shared" si="0"/>
        <v>1459.1573800000003</v>
      </c>
      <c r="V23" s="2"/>
      <c r="W23" s="18"/>
    </row>
    <row r="24" spans="1:30" ht="39.950000000000003" customHeight="1" x14ac:dyDescent="0.25">
      <c r="A24" s="156" t="s">
        <v>18</v>
      </c>
      <c r="B24" s="21">
        <v>92.763299999999987</v>
      </c>
      <c r="C24" s="78">
        <v>92.231999999999985</v>
      </c>
      <c r="D24" s="22">
        <v>91.169399999999982</v>
      </c>
      <c r="E24" s="22">
        <v>27.0519</v>
      </c>
      <c r="F24" s="22">
        <v>91.5334</v>
      </c>
      <c r="G24" s="22">
        <v>91.5334</v>
      </c>
      <c r="H24" s="21">
        <v>95.551099999999991</v>
      </c>
      <c r="I24" s="22">
        <v>93.265899999999988</v>
      </c>
      <c r="J24" s="22">
        <v>91.140699999999995</v>
      </c>
      <c r="K24" s="119">
        <v>26.667999999999999</v>
      </c>
      <c r="L24" s="22">
        <v>90.728879999999975</v>
      </c>
      <c r="M24" s="22">
        <v>90.063800000000015</v>
      </c>
      <c r="N24" s="21">
        <v>93.575800000000001</v>
      </c>
      <c r="O24" s="78">
        <v>93.045199999999994</v>
      </c>
      <c r="P24" s="22">
        <v>92.3459</v>
      </c>
      <c r="Q24" s="22">
        <v>26.566000000000003</v>
      </c>
      <c r="R24" s="22">
        <v>90.756200000000007</v>
      </c>
      <c r="S24" s="23">
        <v>89.166500000000013</v>
      </c>
      <c r="T24" s="24">
        <f t="shared" si="0"/>
        <v>1459.1573800000003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640.21649999999988</v>
      </c>
      <c r="C25" s="26">
        <f t="shared" si="1"/>
        <v>637.55999999999995</v>
      </c>
      <c r="D25" s="26">
        <f t="shared" si="1"/>
        <v>632.24699999999996</v>
      </c>
      <c r="E25" s="26">
        <f>SUM(E18:E24)</f>
        <v>186.25949999999997</v>
      </c>
      <c r="F25" s="26">
        <f t="shared" ref="F25:L25" si="2">SUM(F18:F24)</f>
        <v>634.06700000000012</v>
      </c>
      <c r="G25" s="26">
        <f t="shared" si="2"/>
        <v>634.06700000000012</v>
      </c>
      <c r="H25" s="25">
        <f t="shared" si="2"/>
        <v>656.15550000000007</v>
      </c>
      <c r="I25" s="26">
        <f t="shared" si="2"/>
        <v>645.52949999999998</v>
      </c>
      <c r="J25" s="26">
        <f>SUM(J18:J24)</f>
        <v>634.90350000000001</v>
      </c>
      <c r="K25" s="120">
        <f t="shared" ref="K25" si="3">SUM(K18:K24)</f>
        <v>186.34000000000003</v>
      </c>
      <c r="L25" s="26">
        <f t="shared" si="2"/>
        <v>626.93399999999997</v>
      </c>
      <c r="M25" s="26">
        <f>SUM(M18:M24)</f>
        <v>623.45500000000004</v>
      </c>
      <c r="N25" s="25">
        <f t="shared" ref="N25:P25" si="4">SUM(N18:N24)</f>
        <v>644.67899999999997</v>
      </c>
      <c r="O25" s="26">
        <f t="shared" si="4"/>
        <v>642.02600000000007</v>
      </c>
      <c r="P25" s="26">
        <f t="shared" si="4"/>
        <v>638.5295000000001</v>
      </c>
      <c r="Q25" s="26">
        <f>SUM(Q18:Q24)</f>
        <v>184.03000000000003</v>
      </c>
      <c r="R25" s="26">
        <f t="shared" ref="R25:S25" si="5">SUM(R18:R24)</f>
        <v>630.58100000000013</v>
      </c>
      <c r="S25" s="27">
        <f t="shared" si="5"/>
        <v>622.63250000000016</v>
      </c>
      <c r="T25" s="24">
        <f t="shared" si="0"/>
        <v>10100.212500000001</v>
      </c>
    </row>
    <row r="26" spans="1:30" s="2" customFormat="1" ht="36.75" customHeight="1" x14ac:dyDescent="0.25">
      <c r="A26" s="158" t="s">
        <v>19</v>
      </c>
      <c r="B26" s="28">
        <v>120.5</v>
      </c>
      <c r="C26" s="80">
        <v>120</v>
      </c>
      <c r="D26" s="29">
        <v>119</v>
      </c>
      <c r="E26" s="29">
        <v>121.5</v>
      </c>
      <c r="F26" s="29">
        <v>119.5</v>
      </c>
      <c r="G26" s="29">
        <v>119.5</v>
      </c>
      <c r="H26" s="28">
        <v>123.5</v>
      </c>
      <c r="I26" s="29">
        <v>121.5</v>
      </c>
      <c r="J26" s="29">
        <v>119.5</v>
      </c>
      <c r="K26" s="121">
        <v>121</v>
      </c>
      <c r="L26" s="29">
        <v>118</v>
      </c>
      <c r="M26" s="29">
        <v>117.5</v>
      </c>
      <c r="N26" s="28">
        <v>121.5</v>
      </c>
      <c r="O26" s="29">
        <v>121</v>
      </c>
      <c r="P26" s="29">
        <v>120.5</v>
      </c>
      <c r="Q26" s="29">
        <v>119.5</v>
      </c>
      <c r="R26" s="29">
        <v>119</v>
      </c>
      <c r="S26" s="30">
        <v>117.5</v>
      </c>
      <c r="T26" s="31">
        <f>+((T25/T27)/7)*1000</f>
        <v>119.91087010720521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219</v>
      </c>
      <c r="F27" s="33">
        <v>758</v>
      </c>
      <c r="G27" s="33">
        <v>758</v>
      </c>
      <c r="H27" s="32">
        <v>759</v>
      </c>
      <c r="I27" s="33">
        <v>759</v>
      </c>
      <c r="J27" s="33">
        <v>759</v>
      </c>
      <c r="K27" s="122">
        <v>220</v>
      </c>
      <c r="L27" s="33">
        <v>759</v>
      </c>
      <c r="M27" s="33">
        <v>758</v>
      </c>
      <c r="N27" s="32">
        <v>758</v>
      </c>
      <c r="O27" s="33">
        <v>758</v>
      </c>
      <c r="P27" s="33">
        <v>757</v>
      </c>
      <c r="Q27" s="33">
        <v>220</v>
      </c>
      <c r="R27" s="33">
        <v>757</v>
      </c>
      <c r="S27" s="34">
        <v>757</v>
      </c>
      <c r="T27" s="35">
        <f>SUM(B27:S27)</f>
        <v>12033</v>
      </c>
      <c r="U27" s="2">
        <f>((T25*1000)/T27)/7</f>
        <v>119.91087010720521</v>
      </c>
    </row>
    <row r="28" spans="1:30" s="2" customFormat="1" ht="33" customHeight="1" x14ac:dyDescent="0.25">
      <c r="A28" s="160" t="s">
        <v>21</v>
      </c>
      <c r="B28" s="36">
        <f>((B27*B26)*7/1000-B18-B19)/5</f>
        <v>92.763299999999987</v>
      </c>
      <c r="C28" s="37">
        <f t="shared" ref="C28:S28" si="6">((C27*C26)*7/1000-C18-C19)/5</f>
        <v>92.231999999999985</v>
      </c>
      <c r="D28" s="37">
        <f t="shared" si="6"/>
        <v>91.169399999999982</v>
      </c>
      <c r="E28" s="37">
        <f t="shared" si="6"/>
        <v>27.0519</v>
      </c>
      <c r="F28" s="37">
        <f t="shared" si="6"/>
        <v>91.5334</v>
      </c>
      <c r="G28" s="37">
        <f t="shared" si="6"/>
        <v>91.5334</v>
      </c>
      <c r="H28" s="36">
        <f t="shared" si="6"/>
        <v>95.551099999999991</v>
      </c>
      <c r="I28" s="37">
        <f t="shared" si="6"/>
        <v>93.265899999999988</v>
      </c>
      <c r="J28" s="37">
        <f t="shared" si="6"/>
        <v>91.140699999999995</v>
      </c>
      <c r="K28" s="123">
        <f t="shared" si="6"/>
        <v>26.667999999999999</v>
      </c>
      <c r="L28" s="37">
        <f t="shared" si="6"/>
        <v>90.728879999999975</v>
      </c>
      <c r="M28" s="37">
        <f t="shared" si="6"/>
        <v>90.063800000000015</v>
      </c>
      <c r="N28" s="36">
        <f t="shared" si="6"/>
        <v>93.575800000000001</v>
      </c>
      <c r="O28" s="37">
        <f t="shared" si="6"/>
        <v>93.045199999999994</v>
      </c>
      <c r="P28" s="37">
        <f t="shared" si="6"/>
        <v>92.3459</v>
      </c>
      <c r="Q28" s="37">
        <f t="shared" si="6"/>
        <v>26.566000000000003</v>
      </c>
      <c r="R28" s="37">
        <f t="shared" si="6"/>
        <v>90.756200000000007</v>
      </c>
      <c r="S28" s="38">
        <f t="shared" si="6"/>
        <v>89.166500000000013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640.2165</v>
      </c>
      <c r="C29" s="41">
        <f t="shared" si="7"/>
        <v>637.55999999999995</v>
      </c>
      <c r="D29" s="41">
        <f t="shared" si="7"/>
        <v>632.24699999999996</v>
      </c>
      <c r="E29" s="41">
        <f>((E27*E26)*7)/1000</f>
        <v>186.2595</v>
      </c>
      <c r="F29" s="41">
        <f>((F27*F26)*7)/1000</f>
        <v>634.06700000000001</v>
      </c>
      <c r="G29" s="41">
        <f t="shared" ref="G29:S29" si="8">((G27*G26)*7)/1000</f>
        <v>634.06700000000001</v>
      </c>
      <c r="H29" s="40">
        <f t="shared" si="8"/>
        <v>656.15549999999996</v>
      </c>
      <c r="I29" s="41">
        <f t="shared" si="8"/>
        <v>645.52949999999998</v>
      </c>
      <c r="J29" s="41">
        <f t="shared" si="8"/>
        <v>634.90350000000001</v>
      </c>
      <c r="K29" s="124">
        <f t="shared" si="8"/>
        <v>186.34</v>
      </c>
      <c r="L29" s="41">
        <f t="shared" si="8"/>
        <v>626.93399999999997</v>
      </c>
      <c r="M29" s="41">
        <f t="shared" si="8"/>
        <v>623.45500000000004</v>
      </c>
      <c r="N29" s="40">
        <f t="shared" si="8"/>
        <v>644.67899999999997</v>
      </c>
      <c r="O29" s="41">
        <f t="shared" si="8"/>
        <v>642.02599999999995</v>
      </c>
      <c r="P29" s="41">
        <f t="shared" si="8"/>
        <v>638.52949999999998</v>
      </c>
      <c r="Q29" s="42">
        <f t="shared" si="8"/>
        <v>184.03</v>
      </c>
      <c r="R29" s="42">
        <f t="shared" si="8"/>
        <v>630.58100000000002</v>
      </c>
      <c r="S29" s="43">
        <f t="shared" si="8"/>
        <v>622.63250000000005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120.49999999999997</v>
      </c>
      <c r="C30" s="46">
        <f t="shared" si="9"/>
        <v>120</v>
      </c>
      <c r="D30" s="46">
        <f t="shared" si="9"/>
        <v>119</v>
      </c>
      <c r="E30" s="46">
        <f>+(E25/E27)/7*1000</f>
        <v>121.49999999999999</v>
      </c>
      <c r="F30" s="46">
        <f t="shared" ref="F30:L30" si="10">+(F25/F27)/7*1000</f>
        <v>119.50000000000003</v>
      </c>
      <c r="G30" s="46">
        <f t="shared" si="10"/>
        <v>119.50000000000003</v>
      </c>
      <c r="H30" s="45">
        <f t="shared" si="10"/>
        <v>123.50000000000001</v>
      </c>
      <c r="I30" s="46">
        <f t="shared" si="10"/>
        <v>121.50000000000001</v>
      </c>
      <c r="J30" s="46">
        <f>+(J25/J27)/7*1000</f>
        <v>119.50000000000001</v>
      </c>
      <c r="K30" s="125">
        <f t="shared" ref="K30" si="11">+(K25/K27)/7*1000</f>
        <v>121.00000000000003</v>
      </c>
      <c r="L30" s="46">
        <f t="shared" si="10"/>
        <v>118</v>
      </c>
      <c r="M30" s="46">
        <f>+(M25/M27)/7*1000</f>
        <v>117.50000000000001</v>
      </c>
      <c r="N30" s="45">
        <f t="shared" ref="N30:S30" si="12">+(N25/N27)/7*1000</f>
        <v>121.49999999999999</v>
      </c>
      <c r="O30" s="46">
        <f t="shared" si="12"/>
        <v>121.00000000000001</v>
      </c>
      <c r="P30" s="46">
        <f t="shared" si="12"/>
        <v>120.50000000000003</v>
      </c>
      <c r="Q30" s="46">
        <f t="shared" si="12"/>
        <v>119.50000000000003</v>
      </c>
      <c r="R30" s="46">
        <f t="shared" si="12"/>
        <v>119.00000000000003</v>
      </c>
      <c r="S30" s="47">
        <f t="shared" si="12"/>
        <v>117.50000000000003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75.599999999999994</v>
      </c>
      <c r="C39" s="78">
        <v>75.599999999999994</v>
      </c>
      <c r="D39" s="78">
        <v>75.599999999999994</v>
      </c>
      <c r="E39" s="78">
        <v>24.3</v>
      </c>
      <c r="F39" s="78">
        <v>75.8</v>
      </c>
      <c r="G39" s="78">
        <v>75.900000000000006</v>
      </c>
      <c r="H39" s="78"/>
      <c r="I39" s="78"/>
      <c r="J39" s="99">
        <f t="shared" ref="J39:J46" si="13">SUM(B39:I39)</f>
        <v>402.79999999999995</v>
      </c>
      <c r="K39" s="2"/>
      <c r="L39" s="89" t="s">
        <v>12</v>
      </c>
      <c r="M39" s="78">
        <v>6.8</v>
      </c>
      <c r="N39" s="78">
        <v>6.8</v>
      </c>
      <c r="O39" s="78">
        <v>6.7</v>
      </c>
      <c r="P39" s="78">
        <v>2.2000000000000002</v>
      </c>
      <c r="Q39" s="78">
        <v>6.6</v>
      </c>
      <c r="R39" s="78">
        <v>6.6</v>
      </c>
      <c r="S39" s="99">
        <f t="shared" ref="S39:S46" si="14">SUM(M39:R39)</f>
        <v>35.700000000000003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75.599999999999994</v>
      </c>
      <c r="C40" s="78">
        <v>75.599999999999994</v>
      </c>
      <c r="D40" s="78">
        <v>75.599999999999994</v>
      </c>
      <c r="E40" s="78">
        <v>24.3</v>
      </c>
      <c r="F40" s="78">
        <v>75.8</v>
      </c>
      <c r="G40" s="78">
        <v>75.900000000000006</v>
      </c>
      <c r="H40" s="78"/>
      <c r="I40" s="78"/>
      <c r="J40" s="99">
        <f t="shared" si="13"/>
        <v>402.79999999999995</v>
      </c>
      <c r="K40" s="2"/>
      <c r="L40" s="90" t="s">
        <v>13</v>
      </c>
      <c r="M40" s="78">
        <v>6.8</v>
      </c>
      <c r="N40" s="78">
        <v>6.8</v>
      </c>
      <c r="O40" s="78">
        <v>6.7</v>
      </c>
      <c r="P40" s="78">
        <v>2.2000000000000002</v>
      </c>
      <c r="Q40" s="78">
        <v>6.6</v>
      </c>
      <c r="R40" s="78">
        <v>6.6</v>
      </c>
      <c r="S40" s="99">
        <f t="shared" si="14"/>
        <v>35.700000000000003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79.055199999999985</v>
      </c>
      <c r="C41" s="22">
        <v>78.112999999999985</v>
      </c>
      <c r="D41" s="78">
        <v>77.641899999999993</v>
      </c>
      <c r="E41" s="78">
        <v>26.265599999999996</v>
      </c>
      <c r="F41" s="78">
        <v>78.827499999999986</v>
      </c>
      <c r="G41" s="22">
        <v>78.787499999999994</v>
      </c>
      <c r="H41" s="22"/>
      <c r="I41" s="22"/>
      <c r="J41" s="99">
        <f t="shared" si="13"/>
        <v>418.69069999999988</v>
      </c>
      <c r="K41" s="2"/>
      <c r="L41" s="89" t="s">
        <v>14</v>
      </c>
      <c r="M41" s="78">
        <v>7.1</v>
      </c>
      <c r="N41" s="78">
        <v>6.7</v>
      </c>
      <c r="O41" s="78">
        <v>6.9</v>
      </c>
      <c r="P41" s="78">
        <v>2.2000000000000002</v>
      </c>
      <c r="Q41" s="78">
        <v>7.1</v>
      </c>
      <c r="R41" s="78">
        <v>7.1</v>
      </c>
      <c r="S41" s="99">
        <f t="shared" si="14"/>
        <v>37.1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79.055199999999985</v>
      </c>
      <c r="C42" s="22">
        <v>78.112999999999985</v>
      </c>
      <c r="D42" s="22">
        <v>77.641899999999993</v>
      </c>
      <c r="E42" s="22">
        <v>26.265599999999996</v>
      </c>
      <c r="F42" s="22">
        <v>78.827499999999986</v>
      </c>
      <c r="G42" s="22">
        <v>78.787499999999994</v>
      </c>
      <c r="H42" s="22"/>
      <c r="I42" s="22"/>
      <c r="J42" s="99">
        <f t="shared" si="13"/>
        <v>418.69069999999988</v>
      </c>
      <c r="K42" s="2"/>
      <c r="L42" s="90" t="s">
        <v>15</v>
      </c>
      <c r="M42" s="78">
        <v>7.1</v>
      </c>
      <c r="N42" s="78">
        <v>6.7</v>
      </c>
      <c r="O42" s="78">
        <v>6.9</v>
      </c>
      <c r="P42" s="78">
        <v>2.2000000000000002</v>
      </c>
      <c r="Q42" s="78">
        <v>7.1</v>
      </c>
      <c r="R42" s="78">
        <v>7.2</v>
      </c>
      <c r="S42" s="99">
        <f t="shared" si="14"/>
        <v>37.200000000000003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79.055199999999985</v>
      </c>
      <c r="C43" s="22">
        <v>78.112999999999985</v>
      </c>
      <c r="D43" s="22">
        <v>77.641899999999993</v>
      </c>
      <c r="E43" s="22">
        <v>26.265599999999996</v>
      </c>
      <c r="F43" s="22">
        <v>78.827499999999986</v>
      </c>
      <c r="G43" s="22">
        <v>78.787499999999994</v>
      </c>
      <c r="H43" s="22"/>
      <c r="I43" s="22"/>
      <c r="J43" s="99">
        <f t="shared" si="13"/>
        <v>418.69069999999988</v>
      </c>
      <c r="K43" s="2"/>
      <c r="L43" s="89" t="s">
        <v>16</v>
      </c>
      <c r="M43" s="78">
        <v>7.1</v>
      </c>
      <c r="N43" s="78">
        <v>6.8</v>
      </c>
      <c r="O43" s="78">
        <v>7</v>
      </c>
      <c r="P43" s="78">
        <v>2.2000000000000002</v>
      </c>
      <c r="Q43" s="78">
        <v>7.1</v>
      </c>
      <c r="R43" s="78">
        <v>7.2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79.055199999999985</v>
      </c>
      <c r="C44" s="78">
        <v>78.112999999999985</v>
      </c>
      <c r="D44" s="78">
        <v>77.641899999999993</v>
      </c>
      <c r="E44" s="78">
        <v>26.265599999999996</v>
      </c>
      <c r="F44" s="78">
        <v>78.827499999999986</v>
      </c>
      <c r="G44" s="78">
        <v>78.787499999999994</v>
      </c>
      <c r="H44" s="78"/>
      <c r="I44" s="78"/>
      <c r="J44" s="99">
        <f t="shared" si="13"/>
        <v>418.69069999999988</v>
      </c>
      <c r="K44" s="2"/>
      <c r="L44" s="90" t="s">
        <v>17</v>
      </c>
      <c r="M44" s="78">
        <v>7.1</v>
      </c>
      <c r="N44" s="78">
        <v>6.8</v>
      </c>
      <c r="O44" s="78">
        <v>7</v>
      </c>
      <c r="P44" s="78">
        <v>2.2000000000000002</v>
      </c>
      <c r="Q44" s="78">
        <v>7.1</v>
      </c>
      <c r="R44" s="78">
        <v>7.2</v>
      </c>
      <c r="S44" s="99">
        <f t="shared" si="14"/>
        <v>37.4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79.055199999999985</v>
      </c>
      <c r="C45" s="78">
        <v>78.112999999999985</v>
      </c>
      <c r="D45" s="78">
        <v>77.641899999999993</v>
      </c>
      <c r="E45" s="78">
        <v>26.265599999999996</v>
      </c>
      <c r="F45" s="78">
        <v>78.827499999999986</v>
      </c>
      <c r="G45" s="78">
        <v>78.787499999999994</v>
      </c>
      <c r="H45" s="78"/>
      <c r="I45" s="78"/>
      <c r="J45" s="99">
        <f t="shared" si="13"/>
        <v>418.69069999999988</v>
      </c>
      <c r="K45" s="2"/>
      <c r="L45" s="89" t="s">
        <v>18</v>
      </c>
      <c r="M45" s="78">
        <v>7.1</v>
      </c>
      <c r="N45" s="78">
        <v>6.8</v>
      </c>
      <c r="O45" s="78">
        <v>7</v>
      </c>
      <c r="P45" s="78">
        <v>2.2999999999999998</v>
      </c>
      <c r="Q45" s="78">
        <v>7.1</v>
      </c>
      <c r="R45" s="78">
        <v>7.2</v>
      </c>
      <c r="S45" s="99">
        <f t="shared" si="14"/>
        <v>37.5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546.476</v>
      </c>
      <c r="C46" s="26">
        <f t="shared" si="15"/>
        <v>541.76499999999999</v>
      </c>
      <c r="D46" s="26">
        <f t="shared" si="15"/>
        <v>539.40949999999987</v>
      </c>
      <c r="E46" s="26">
        <f t="shared" si="15"/>
        <v>179.928</v>
      </c>
      <c r="F46" s="26">
        <f t="shared" si="15"/>
        <v>545.73749999999995</v>
      </c>
      <c r="G46" s="26">
        <f t="shared" si="15"/>
        <v>545.73750000000007</v>
      </c>
      <c r="H46" s="26">
        <f t="shared" si="15"/>
        <v>0</v>
      </c>
      <c r="I46" s="26">
        <f t="shared" si="15"/>
        <v>0</v>
      </c>
      <c r="J46" s="99">
        <f t="shared" si="13"/>
        <v>2899.0535</v>
      </c>
      <c r="L46" s="76" t="s">
        <v>10</v>
      </c>
      <c r="M46" s="79">
        <f t="shared" ref="M46:R46" si="16">SUM(M39:M45)</f>
        <v>49.1</v>
      </c>
      <c r="N46" s="26">
        <f t="shared" si="16"/>
        <v>47.399999999999991</v>
      </c>
      <c r="O46" s="26">
        <f t="shared" si="16"/>
        <v>48.2</v>
      </c>
      <c r="P46" s="26">
        <f t="shared" si="16"/>
        <v>15.5</v>
      </c>
      <c r="Q46" s="26">
        <f t="shared" si="16"/>
        <v>48.7</v>
      </c>
      <c r="R46" s="26">
        <f t="shared" si="16"/>
        <v>49.1</v>
      </c>
      <c r="S46" s="99">
        <f t="shared" si="14"/>
        <v>258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116</v>
      </c>
      <c r="C47" s="29">
        <v>115</v>
      </c>
      <c r="D47" s="29">
        <v>114.5</v>
      </c>
      <c r="E47" s="29">
        <v>119</v>
      </c>
      <c r="F47" s="29">
        <v>115.5</v>
      </c>
      <c r="G47" s="29">
        <v>115.5</v>
      </c>
      <c r="H47" s="29"/>
      <c r="I47" s="29"/>
      <c r="J47" s="100">
        <f>+((J46/J48)/7)*1000</f>
        <v>115.52315202231522</v>
      </c>
      <c r="L47" s="108" t="s">
        <v>19</v>
      </c>
      <c r="M47" s="80">
        <v>123</v>
      </c>
      <c r="N47" s="29">
        <v>123</v>
      </c>
      <c r="O47" s="29">
        <v>123</v>
      </c>
      <c r="P47" s="29">
        <v>123</v>
      </c>
      <c r="Q47" s="29">
        <v>122</v>
      </c>
      <c r="R47" s="29">
        <v>123</v>
      </c>
      <c r="S47" s="100">
        <f>+((S46/S48)/7)*1000</f>
        <v>122.85714285714286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216</v>
      </c>
      <c r="F48" s="33">
        <v>675</v>
      </c>
      <c r="G48" s="33">
        <v>675</v>
      </c>
      <c r="H48" s="33"/>
      <c r="I48" s="33"/>
      <c r="J48" s="101">
        <f>SUM(B48:I48)</f>
        <v>3585</v>
      </c>
      <c r="K48" s="63"/>
      <c r="L48" s="92" t="s">
        <v>20</v>
      </c>
      <c r="M48" s="104">
        <v>57</v>
      </c>
      <c r="N48" s="64">
        <v>55</v>
      </c>
      <c r="O48" s="64">
        <v>56</v>
      </c>
      <c r="P48" s="64">
        <v>18</v>
      </c>
      <c r="Q48" s="64">
        <v>57</v>
      </c>
      <c r="R48" s="64">
        <v>57</v>
      </c>
      <c r="S48" s="110">
        <f>SUM(M48:R48)</f>
        <v>300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79.055199999999985</v>
      </c>
      <c r="C49" s="37">
        <f t="shared" si="17"/>
        <v>78.112999999999985</v>
      </c>
      <c r="D49" s="37">
        <f t="shared" si="17"/>
        <v>77.641899999999993</v>
      </c>
      <c r="E49" s="37">
        <f t="shared" si="17"/>
        <v>26.265599999999996</v>
      </c>
      <c r="F49" s="37">
        <f t="shared" si="17"/>
        <v>78.827499999999986</v>
      </c>
      <c r="G49" s="37">
        <f t="shared" si="17"/>
        <v>78.787499999999994</v>
      </c>
      <c r="H49" s="37">
        <f t="shared" si="17"/>
        <v>0</v>
      </c>
      <c r="I49" s="37">
        <f t="shared" si="17"/>
        <v>0</v>
      </c>
      <c r="J49" s="102">
        <f>((J46*1000)/J48)/7</f>
        <v>115.5231520223152</v>
      </c>
      <c r="L49" s="93" t="s">
        <v>21</v>
      </c>
      <c r="M49" s="82">
        <f t="shared" ref="M49:R49" si="18">((M48*M47)*7/1000-M39-M40)/5</f>
        <v>7.0954000000000006</v>
      </c>
      <c r="N49" s="37">
        <f t="shared" si="18"/>
        <v>6.7510000000000003</v>
      </c>
      <c r="O49" s="37">
        <f t="shared" si="18"/>
        <v>6.9631999999999987</v>
      </c>
      <c r="P49" s="37">
        <f t="shared" si="18"/>
        <v>2.2195999999999998</v>
      </c>
      <c r="Q49" s="37">
        <f t="shared" si="18"/>
        <v>7.0955999999999992</v>
      </c>
      <c r="R49" s="37">
        <f t="shared" si="18"/>
        <v>7.1753999999999989</v>
      </c>
      <c r="S49" s="111">
        <f>((S46*1000)/S48)/7</f>
        <v>122.85714285714286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546.476</v>
      </c>
      <c r="C50" s="41">
        <f t="shared" si="19"/>
        <v>541.76499999999999</v>
      </c>
      <c r="D50" s="41">
        <f t="shared" si="19"/>
        <v>539.40949999999998</v>
      </c>
      <c r="E50" s="41">
        <f t="shared" si="19"/>
        <v>179.928</v>
      </c>
      <c r="F50" s="41">
        <f t="shared" si="19"/>
        <v>545.73749999999995</v>
      </c>
      <c r="G50" s="41">
        <f t="shared" si="19"/>
        <v>545.73749999999995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49.076999999999998</v>
      </c>
      <c r="N50" s="41">
        <f t="shared" si="20"/>
        <v>47.354999999999997</v>
      </c>
      <c r="O50" s="41">
        <f t="shared" si="20"/>
        <v>48.216000000000001</v>
      </c>
      <c r="P50" s="41">
        <f t="shared" si="20"/>
        <v>15.497999999999999</v>
      </c>
      <c r="Q50" s="41">
        <f t="shared" si="20"/>
        <v>48.677999999999997</v>
      </c>
      <c r="R50" s="41">
        <f t="shared" si="20"/>
        <v>49.076999999999998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115.99999999999999</v>
      </c>
      <c r="C51" s="46">
        <f t="shared" si="21"/>
        <v>114.99999999999999</v>
      </c>
      <c r="D51" s="46">
        <f t="shared" si="21"/>
        <v>114.49999999999996</v>
      </c>
      <c r="E51" s="46">
        <f t="shared" si="21"/>
        <v>119</v>
      </c>
      <c r="F51" s="46">
        <f t="shared" si="21"/>
        <v>115.49999999999997</v>
      </c>
      <c r="G51" s="46">
        <f t="shared" si="21"/>
        <v>115.50000000000001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123.05764411027569</v>
      </c>
      <c r="N51" s="46">
        <f t="shared" si="22"/>
        <v>123.1168831168831</v>
      </c>
      <c r="O51" s="46">
        <f t="shared" si="22"/>
        <v>122.9591836734694</v>
      </c>
      <c r="P51" s="46">
        <f t="shared" si="22"/>
        <v>123.01587301587303</v>
      </c>
      <c r="Q51" s="46">
        <f t="shared" si="22"/>
        <v>122.05513784461154</v>
      </c>
      <c r="R51" s="46">
        <f t="shared" si="22"/>
        <v>123.05764411027569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8.1999999999999993</v>
      </c>
      <c r="C58" s="78">
        <v>8.1999999999999993</v>
      </c>
      <c r="D58" s="78">
        <v>8.1</v>
      </c>
      <c r="E58" s="78">
        <v>2.1</v>
      </c>
      <c r="F58" s="78">
        <v>8.1</v>
      </c>
      <c r="G58" s="78">
        <v>8</v>
      </c>
      <c r="H58" s="21">
        <v>8.1</v>
      </c>
      <c r="I58" s="78">
        <v>8.1</v>
      </c>
      <c r="J58" s="78">
        <v>8</v>
      </c>
      <c r="K58" s="78">
        <v>2.1</v>
      </c>
      <c r="L58" s="78">
        <v>8</v>
      </c>
      <c r="M58" s="78">
        <v>8</v>
      </c>
      <c r="N58" s="21">
        <v>8.1999999999999993</v>
      </c>
      <c r="O58" s="78">
        <v>8.1999999999999993</v>
      </c>
      <c r="P58" s="78">
        <v>8.1</v>
      </c>
      <c r="Q58" s="78">
        <v>2.1</v>
      </c>
      <c r="R58" s="78">
        <v>8</v>
      </c>
      <c r="S58" s="182">
        <v>8</v>
      </c>
      <c r="T58" s="24">
        <f t="shared" ref="T58:T65" si="23">SUM(B58:S58)</f>
        <v>127.6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8.1999999999999993</v>
      </c>
      <c r="C59" s="78">
        <v>8.1999999999999993</v>
      </c>
      <c r="D59" s="78">
        <v>8.1</v>
      </c>
      <c r="E59" s="78">
        <v>2.1</v>
      </c>
      <c r="F59" s="78">
        <v>8.1</v>
      </c>
      <c r="G59" s="78">
        <v>8</v>
      </c>
      <c r="H59" s="21">
        <v>8.1</v>
      </c>
      <c r="I59" s="78">
        <v>8.1</v>
      </c>
      <c r="J59" s="78">
        <v>8</v>
      </c>
      <c r="K59" s="78">
        <v>2.1</v>
      </c>
      <c r="L59" s="78">
        <v>8</v>
      </c>
      <c r="M59" s="78">
        <v>8</v>
      </c>
      <c r="N59" s="21">
        <v>8.1999999999999993</v>
      </c>
      <c r="O59" s="78">
        <v>8.1999999999999993</v>
      </c>
      <c r="P59" s="78">
        <v>8.1</v>
      </c>
      <c r="Q59" s="78">
        <v>2.1</v>
      </c>
      <c r="R59" s="78">
        <v>8</v>
      </c>
      <c r="S59" s="182">
        <v>8</v>
      </c>
      <c r="T59" s="24">
        <f t="shared" si="23"/>
        <v>127.6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8.4</v>
      </c>
      <c r="C60" s="78">
        <v>8.4</v>
      </c>
      <c r="D60" s="78">
        <v>8.4</v>
      </c>
      <c r="E60" s="78">
        <v>2</v>
      </c>
      <c r="F60" s="78">
        <v>8.4</v>
      </c>
      <c r="G60" s="182">
        <v>8.3000000000000007</v>
      </c>
      <c r="H60" s="21">
        <v>8.4</v>
      </c>
      <c r="I60" s="78">
        <v>8.4</v>
      </c>
      <c r="J60" s="78">
        <v>8.3000000000000007</v>
      </c>
      <c r="K60" s="78">
        <v>2</v>
      </c>
      <c r="L60" s="78">
        <v>8.3000000000000007</v>
      </c>
      <c r="M60" s="182">
        <v>8.3000000000000007</v>
      </c>
      <c r="N60" s="21">
        <v>8.4</v>
      </c>
      <c r="O60" s="78">
        <v>8.4</v>
      </c>
      <c r="P60" s="78">
        <v>8.4</v>
      </c>
      <c r="Q60" s="78">
        <v>2</v>
      </c>
      <c r="R60" s="78">
        <v>8.3000000000000007</v>
      </c>
      <c r="S60" s="182">
        <v>8.3000000000000007</v>
      </c>
      <c r="T60" s="24">
        <f t="shared" si="23"/>
        <v>131.4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8.4</v>
      </c>
      <c r="C61" s="78">
        <v>8.4</v>
      </c>
      <c r="D61" s="78">
        <v>8.4</v>
      </c>
      <c r="E61" s="78">
        <v>2</v>
      </c>
      <c r="F61" s="78">
        <v>8.4</v>
      </c>
      <c r="G61" s="182">
        <v>8.3000000000000007</v>
      </c>
      <c r="H61" s="21">
        <v>8.4</v>
      </c>
      <c r="I61" s="78">
        <v>8.4</v>
      </c>
      <c r="J61" s="78">
        <v>8.3000000000000007</v>
      </c>
      <c r="K61" s="78">
        <v>2</v>
      </c>
      <c r="L61" s="78">
        <v>8.3000000000000007</v>
      </c>
      <c r="M61" s="182">
        <v>8.3000000000000007</v>
      </c>
      <c r="N61" s="21">
        <v>8.4</v>
      </c>
      <c r="O61" s="78">
        <v>8.4</v>
      </c>
      <c r="P61" s="78">
        <v>8.4</v>
      </c>
      <c r="Q61" s="78">
        <v>2</v>
      </c>
      <c r="R61" s="78">
        <v>8.3000000000000007</v>
      </c>
      <c r="S61" s="182">
        <v>8.3000000000000007</v>
      </c>
      <c r="T61" s="24">
        <f t="shared" si="23"/>
        <v>131.4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8.5</v>
      </c>
      <c r="C62" s="78">
        <v>8.5</v>
      </c>
      <c r="D62" s="78">
        <v>8.4</v>
      </c>
      <c r="E62" s="78">
        <v>2</v>
      </c>
      <c r="F62" s="78">
        <v>8.4</v>
      </c>
      <c r="G62" s="182">
        <v>8.3000000000000007</v>
      </c>
      <c r="H62" s="21">
        <v>8.4</v>
      </c>
      <c r="I62" s="78">
        <v>8.4</v>
      </c>
      <c r="J62" s="78">
        <v>8.3000000000000007</v>
      </c>
      <c r="K62" s="78">
        <v>2</v>
      </c>
      <c r="L62" s="78">
        <v>8.3000000000000007</v>
      </c>
      <c r="M62" s="182">
        <v>8.3000000000000007</v>
      </c>
      <c r="N62" s="21">
        <v>8.5</v>
      </c>
      <c r="O62" s="78">
        <v>8.5</v>
      </c>
      <c r="P62" s="78">
        <v>8.4</v>
      </c>
      <c r="Q62" s="78">
        <v>2</v>
      </c>
      <c r="R62" s="78">
        <v>8.4</v>
      </c>
      <c r="S62" s="182">
        <v>8.3000000000000007</v>
      </c>
      <c r="T62" s="24">
        <f t="shared" si="23"/>
        <v>131.9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8.5</v>
      </c>
      <c r="C63" s="78">
        <v>8.5</v>
      </c>
      <c r="D63" s="78">
        <v>8.4</v>
      </c>
      <c r="E63" s="78">
        <v>2.1</v>
      </c>
      <c r="F63" s="78">
        <v>8.4</v>
      </c>
      <c r="G63" s="182">
        <v>8.3000000000000007</v>
      </c>
      <c r="H63" s="21">
        <v>8.4</v>
      </c>
      <c r="I63" s="78">
        <v>8.4</v>
      </c>
      <c r="J63" s="78">
        <v>8.3000000000000007</v>
      </c>
      <c r="K63" s="78">
        <v>2.1</v>
      </c>
      <c r="L63" s="78">
        <v>8.3000000000000007</v>
      </c>
      <c r="M63" s="182">
        <v>8.3000000000000007</v>
      </c>
      <c r="N63" s="21">
        <v>8.5</v>
      </c>
      <c r="O63" s="78">
        <v>8.5</v>
      </c>
      <c r="P63" s="78">
        <v>8.4</v>
      </c>
      <c r="Q63" s="78">
        <v>2.1</v>
      </c>
      <c r="R63" s="78">
        <v>8.4</v>
      </c>
      <c r="S63" s="182">
        <v>8.3000000000000007</v>
      </c>
      <c r="T63" s="24">
        <f t="shared" si="23"/>
        <v>132.19999999999999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8.5</v>
      </c>
      <c r="C64" s="78">
        <v>8.5</v>
      </c>
      <c r="D64" s="78">
        <v>8.4</v>
      </c>
      <c r="E64" s="78">
        <v>2.1</v>
      </c>
      <c r="F64" s="78">
        <v>8.4</v>
      </c>
      <c r="G64" s="182">
        <v>8.3000000000000007</v>
      </c>
      <c r="H64" s="21">
        <v>8.4</v>
      </c>
      <c r="I64" s="78">
        <v>8.4</v>
      </c>
      <c r="J64" s="78">
        <v>8.3000000000000007</v>
      </c>
      <c r="K64" s="78">
        <v>2.1</v>
      </c>
      <c r="L64" s="78">
        <v>8.3000000000000007</v>
      </c>
      <c r="M64" s="182">
        <v>8.3000000000000007</v>
      </c>
      <c r="N64" s="21">
        <v>8.5</v>
      </c>
      <c r="O64" s="78">
        <v>8.5</v>
      </c>
      <c r="P64" s="78">
        <v>8.4</v>
      </c>
      <c r="Q64" s="78">
        <v>2.1</v>
      </c>
      <c r="R64" s="78">
        <v>8.4</v>
      </c>
      <c r="S64" s="182">
        <v>8.3000000000000007</v>
      </c>
      <c r="T64" s="24">
        <f t="shared" si="23"/>
        <v>132.19999999999999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58.699999999999996</v>
      </c>
      <c r="C65" s="79">
        <f t="shared" ref="C65:R65" si="24">SUM(C58:C64)</f>
        <v>58.699999999999996</v>
      </c>
      <c r="D65" s="79">
        <f t="shared" si="24"/>
        <v>58.199999999999996</v>
      </c>
      <c r="E65" s="79">
        <f t="shared" si="24"/>
        <v>14.399999999999999</v>
      </c>
      <c r="F65" s="79">
        <f t="shared" si="24"/>
        <v>58.199999999999996</v>
      </c>
      <c r="G65" s="183">
        <f t="shared" si="24"/>
        <v>57.5</v>
      </c>
      <c r="H65" s="25">
        <f t="shared" si="24"/>
        <v>58.199999999999996</v>
      </c>
      <c r="I65" s="79">
        <f t="shared" si="24"/>
        <v>58.199999999999996</v>
      </c>
      <c r="J65" s="79">
        <f t="shared" si="24"/>
        <v>57.5</v>
      </c>
      <c r="K65" s="79">
        <f t="shared" si="24"/>
        <v>14.399999999999999</v>
      </c>
      <c r="L65" s="79">
        <f t="shared" si="24"/>
        <v>57.5</v>
      </c>
      <c r="M65" s="183">
        <f t="shared" si="24"/>
        <v>57.5</v>
      </c>
      <c r="N65" s="25">
        <f t="shared" si="24"/>
        <v>58.699999999999996</v>
      </c>
      <c r="O65" s="79">
        <f t="shared" si="24"/>
        <v>58.699999999999996</v>
      </c>
      <c r="P65" s="79">
        <f t="shared" si="24"/>
        <v>58.199999999999996</v>
      </c>
      <c r="Q65" s="79">
        <f t="shared" si="24"/>
        <v>14.399999999999999</v>
      </c>
      <c r="R65" s="79">
        <f t="shared" si="24"/>
        <v>57.8</v>
      </c>
      <c r="S65" s="27">
        <f>SUM(S58:S64)</f>
        <v>57.5</v>
      </c>
      <c r="T65" s="24">
        <f t="shared" si="23"/>
        <v>914.30000000000007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129</v>
      </c>
      <c r="C66" s="80">
        <v>129</v>
      </c>
      <c r="D66" s="80">
        <v>128</v>
      </c>
      <c r="E66" s="80">
        <v>129</v>
      </c>
      <c r="F66" s="80">
        <v>128</v>
      </c>
      <c r="G66" s="184">
        <v>126.5</v>
      </c>
      <c r="H66" s="28">
        <v>128</v>
      </c>
      <c r="I66" s="80">
        <v>128</v>
      </c>
      <c r="J66" s="80">
        <v>126.5</v>
      </c>
      <c r="K66" s="80">
        <v>129</v>
      </c>
      <c r="L66" s="80">
        <v>126.5</v>
      </c>
      <c r="M66" s="184">
        <v>126.5</v>
      </c>
      <c r="N66" s="28">
        <v>129</v>
      </c>
      <c r="O66" s="80">
        <v>129</v>
      </c>
      <c r="P66" s="80">
        <v>128</v>
      </c>
      <c r="Q66" s="80">
        <v>129</v>
      </c>
      <c r="R66" s="80">
        <v>127</v>
      </c>
      <c r="S66" s="30">
        <v>126.5</v>
      </c>
      <c r="T66" s="304">
        <f>+((T65/T67)/7)*1000</f>
        <v>127.6776986454406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8.4589999999999996</v>
      </c>
      <c r="C68" s="82">
        <f t="shared" ref="C68:S68" si="25">((C67*C66)*7/1000-C58-C59)/5</f>
        <v>8.4589999999999996</v>
      </c>
      <c r="D68" s="82">
        <f t="shared" si="25"/>
        <v>8.4079999999999995</v>
      </c>
      <c r="E68" s="82">
        <f t="shared" si="25"/>
        <v>2.0496000000000003</v>
      </c>
      <c r="F68" s="82">
        <f t="shared" si="25"/>
        <v>8.4079999999999995</v>
      </c>
      <c r="G68" s="186">
        <f t="shared" si="25"/>
        <v>8.3114999999999988</v>
      </c>
      <c r="H68" s="36">
        <f t="shared" si="25"/>
        <v>8.4079999999999995</v>
      </c>
      <c r="I68" s="82">
        <f t="shared" si="25"/>
        <v>8.4079999999999995</v>
      </c>
      <c r="J68" s="82">
        <f t="shared" si="25"/>
        <v>8.3114999999999988</v>
      </c>
      <c r="K68" s="82">
        <f t="shared" si="25"/>
        <v>2.0496000000000003</v>
      </c>
      <c r="L68" s="82">
        <f t="shared" si="25"/>
        <v>8.3114999999999988</v>
      </c>
      <c r="M68" s="186">
        <f t="shared" si="25"/>
        <v>8.3114999999999988</v>
      </c>
      <c r="N68" s="36">
        <f t="shared" si="25"/>
        <v>8.4589999999999996</v>
      </c>
      <c r="O68" s="82">
        <f t="shared" si="25"/>
        <v>8.4589999999999996</v>
      </c>
      <c r="P68" s="82">
        <f t="shared" si="25"/>
        <v>8.4079999999999995</v>
      </c>
      <c r="Q68" s="82">
        <f t="shared" si="25"/>
        <v>2.0496000000000003</v>
      </c>
      <c r="R68" s="82">
        <f t="shared" si="25"/>
        <v>8.3569999999999993</v>
      </c>
      <c r="S68" s="38">
        <f t="shared" si="25"/>
        <v>8.3114999999999988</v>
      </c>
      <c r="T68" s="306">
        <f>((T65*1000)/T67)/7</f>
        <v>127.6776986454406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58.695</v>
      </c>
      <c r="C69" s="83">
        <f t="shared" ref="C69:R69" si="26">((C67*C66)*7)/1000</f>
        <v>58.695</v>
      </c>
      <c r="D69" s="83">
        <f t="shared" si="26"/>
        <v>58.24</v>
      </c>
      <c r="E69" s="83">
        <f t="shared" si="26"/>
        <v>14.448</v>
      </c>
      <c r="F69" s="83">
        <f t="shared" si="26"/>
        <v>58.24</v>
      </c>
      <c r="G69" s="307">
        <f t="shared" si="26"/>
        <v>57.557499999999997</v>
      </c>
      <c r="H69" s="40">
        <f t="shared" si="26"/>
        <v>58.24</v>
      </c>
      <c r="I69" s="83">
        <f t="shared" si="26"/>
        <v>58.24</v>
      </c>
      <c r="J69" s="83">
        <f t="shared" si="26"/>
        <v>57.557499999999997</v>
      </c>
      <c r="K69" s="83">
        <f t="shared" si="26"/>
        <v>14.448</v>
      </c>
      <c r="L69" s="83">
        <f t="shared" si="26"/>
        <v>57.557499999999997</v>
      </c>
      <c r="M69" s="307">
        <f t="shared" si="26"/>
        <v>57.557499999999997</v>
      </c>
      <c r="N69" s="40">
        <f t="shared" si="26"/>
        <v>58.695</v>
      </c>
      <c r="O69" s="83">
        <f t="shared" si="26"/>
        <v>58.695</v>
      </c>
      <c r="P69" s="83">
        <f t="shared" si="26"/>
        <v>58.24</v>
      </c>
      <c r="Q69" s="83">
        <f t="shared" si="26"/>
        <v>14.448</v>
      </c>
      <c r="R69" s="83">
        <f t="shared" si="26"/>
        <v>57.784999999999997</v>
      </c>
      <c r="S69" s="85">
        <f>((S67*S66)*7)/1000</f>
        <v>57.557499999999997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129.01098901098902</v>
      </c>
      <c r="C70" s="84">
        <f t="shared" ref="C70:R70" si="27">+(C65/C67)/7*1000</f>
        <v>129.01098901098902</v>
      </c>
      <c r="D70" s="84">
        <f t="shared" si="27"/>
        <v>127.91208791208791</v>
      </c>
      <c r="E70" s="84">
        <f t="shared" si="27"/>
        <v>128.57142857142856</v>
      </c>
      <c r="F70" s="84">
        <f t="shared" si="27"/>
        <v>127.91208791208791</v>
      </c>
      <c r="G70" s="188">
        <f t="shared" si="27"/>
        <v>126.37362637362637</v>
      </c>
      <c r="H70" s="45">
        <f t="shared" si="27"/>
        <v>127.91208791208791</v>
      </c>
      <c r="I70" s="84">
        <f t="shared" si="27"/>
        <v>127.91208791208791</v>
      </c>
      <c r="J70" s="84">
        <f t="shared" si="27"/>
        <v>126.37362637362637</v>
      </c>
      <c r="K70" s="84">
        <f t="shared" si="27"/>
        <v>128.57142857142856</v>
      </c>
      <c r="L70" s="84">
        <f t="shared" si="27"/>
        <v>126.37362637362637</v>
      </c>
      <c r="M70" s="188">
        <f t="shared" si="27"/>
        <v>126.37362637362637</v>
      </c>
      <c r="N70" s="45">
        <f t="shared" si="27"/>
        <v>129.01098901098902</v>
      </c>
      <c r="O70" s="84">
        <f t="shared" si="27"/>
        <v>129.01098901098902</v>
      </c>
      <c r="P70" s="84">
        <f t="shared" si="27"/>
        <v>127.91208791208791</v>
      </c>
      <c r="Q70" s="84">
        <f t="shared" si="27"/>
        <v>128.57142857142856</v>
      </c>
      <c r="R70" s="84">
        <f t="shared" si="27"/>
        <v>127.03296703296701</v>
      </c>
      <c r="S70" s="47">
        <f>+(S65/S67)/7*1000</f>
        <v>126.37362637362637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N15:S15"/>
    <mergeCell ref="B15:G15"/>
    <mergeCell ref="H15:M15"/>
  </mergeCells>
  <pageMargins left="0.7" right="0.7" top="0.75" bottom="0.75" header="0.3" footer="0.3"/>
  <pageSetup paperSize="9" scale="16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19131-615F-4450-BC35-B5E3A318275A}">
  <dimension ref="A1:AQ239"/>
  <sheetViews>
    <sheetView view="pageBreakPreview" topLeftCell="A34" zoomScale="30" zoomScaleNormal="30" zoomScaleSheetLayoutView="30" workbookViewId="0">
      <selection activeCell="S48" sqref="S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  <c r="Y3" s="2"/>
      <c r="Z3" s="2"/>
      <c r="AA3" s="2"/>
      <c r="AB3" s="2"/>
      <c r="AC3" s="2"/>
      <c r="AD3" s="33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0" t="s">
        <v>1</v>
      </c>
      <c r="B9" s="330"/>
      <c r="C9" s="330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0"/>
      <c r="B10" s="330"/>
      <c r="C10" s="33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0" t="s">
        <v>4</v>
      </c>
      <c r="B11" s="330"/>
      <c r="C11" s="330"/>
      <c r="D11" s="1"/>
      <c r="E11" s="331">
        <v>3</v>
      </c>
      <c r="F11" s="1"/>
      <c r="G11" s="1"/>
      <c r="H11" s="1"/>
      <c r="I11" s="1"/>
      <c r="J11" s="1"/>
      <c r="K11" s="489" t="s">
        <v>80</v>
      </c>
      <c r="L11" s="489"/>
      <c r="M11" s="332"/>
      <c r="N11" s="33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0"/>
      <c r="B12" s="330"/>
      <c r="C12" s="330"/>
      <c r="D12" s="1"/>
      <c r="E12" s="5"/>
      <c r="F12" s="1"/>
      <c r="G12" s="1"/>
      <c r="H12" s="1"/>
      <c r="I12" s="1"/>
      <c r="J12" s="1"/>
      <c r="K12" s="332"/>
      <c r="L12" s="332"/>
      <c r="M12" s="332"/>
      <c r="N12" s="33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0"/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2"/>
      <c r="M13" s="332"/>
      <c r="N13" s="332"/>
      <c r="O13" s="332"/>
      <c r="P13" s="332"/>
      <c r="Q13" s="332"/>
      <c r="R13" s="332"/>
      <c r="S13" s="332"/>
      <c r="T13" s="332"/>
      <c r="U13" s="332"/>
      <c r="V13" s="332"/>
      <c r="W13" s="1"/>
      <c r="X13" s="1"/>
      <c r="Y13" s="1"/>
    </row>
    <row r="14" spans="1:30" s="3" customFormat="1" ht="27" thickBot="1" x14ac:dyDescent="0.3">
      <c r="A14" s="33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1</v>
      </c>
      <c r="I17" s="19">
        <v>2</v>
      </c>
      <c r="J17" s="19">
        <v>3</v>
      </c>
      <c r="K17" s="118">
        <v>4</v>
      </c>
      <c r="L17" s="19">
        <v>5</v>
      </c>
      <c r="M17" s="19">
        <v>6</v>
      </c>
      <c r="N17" s="14">
        <v>1</v>
      </c>
      <c r="O17" s="77">
        <v>2</v>
      </c>
      <c r="P17" s="19">
        <v>3</v>
      </c>
      <c r="Q17" s="19">
        <v>4</v>
      </c>
      <c r="R17" s="19">
        <v>5</v>
      </c>
      <c r="S17" s="20">
        <v>6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92.763299999999987</v>
      </c>
      <c r="C18" s="78">
        <v>92.231999999999985</v>
      </c>
      <c r="D18" s="22">
        <v>91.169399999999982</v>
      </c>
      <c r="E18" s="22">
        <v>27.0519</v>
      </c>
      <c r="F18" s="22">
        <v>91.5334</v>
      </c>
      <c r="G18" s="22">
        <v>91.5334</v>
      </c>
      <c r="H18" s="21">
        <v>95.551099999999991</v>
      </c>
      <c r="I18" s="22">
        <v>93.265899999999988</v>
      </c>
      <c r="J18" s="22">
        <v>91.140699999999995</v>
      </c>
      <c r="K18" s="119">
        <v>26.667999999999999</v>
      </c>
      <c r="L18" s="22">
        <v>90.728879999999975</v>
      </c>
      <c r="M18" s="22">
        <v>90.063800000000015</v>
      </c>
      <c r="N18" s="21">
        <v>93.575800000000001</v>
      </c>
      <c r="O18" s="78">
        <v>93.045199999999994</v>
      </c>
      <c r="P18" s="22">
        <v>92.3459</v>
      </c>
      <c r="Q18" s="22">
        <v>26.566000000000003</v>
      </c>
      <c r="R18" s="22">
        <v>90.756200000000007</v>
      </c>
      <c r="S18" s="23">
        <v>89.166500000000013</v>
      </c>
      <c r="T18" s="24">
        <f t="shared" ref="T18:T25" si="0">SUM(B18:S18)</f>
        <v>1459.1573800000003</v>
      </c>
      <c r="V18" s="2"/>
      <c r="W18" s="18"/>
    </row>
    <row r="19" spans="1:30" ht="39.950000000000003" customHeight="1" x14ac:dyDescent="0.25">
      <c r="A19" s="157" t="s">
        <v>13</v>
      </c>
      <c r="B19" s="21">
        <v>92.763299999999987</v>
      </c>
      <c r="C19" s="78">
        <v>92.231999999999985</v>
      </c>
      <c r="D19" s="22">
        <v>91.169399999999982</v>
      </c>
      <c r="E19" s="22">
        <v>27.0519</v>
      </c>
      <c r="F19" s="22">
        <v>91.5334</v>
      </c>
      <c r="G19" s="22">
        <v>91.5334</v>
      </c>
      <c r="H19" s="21">
        <v>95.551099999999991</v>
      </c>
      <c r="I19" s="22">
        <v>93.265899999999988</v>
      </c>
      <c r="J19" s="22">
        <v>91.140699999999995</v>
      </c>
      <c r="K19" s="119">
        <v>26.667999999999999</v>
      </c>
      <c r="L19" s="22">
        <v>90.728879999999975</v>
      </c>
      <c r="M19" s="22">
        <v>90.063800000000015</v>
      </c>
      <c r="N19" s="21">
        <v>93.575800000000001</v>
      </c>
      <c r="O19" s="78">
        <v>93.045199999999994</v>
      </c>
      <c r="P19" s="22">
        <v>92.3459</v>
      </c>
      <c r="Q19" s="22">
        <v>26.566000000000003</v>
      </c>
      <c r="R19" s="22">
        <v>90.756200000000007</v>
      </c>
      <c r="S19" s="23">
        <v>89.166500000000013</v>
      </c>
      <c r="T19" s="24">
        <f t="shared" si="0"/>
        <v>1459.1573800000003</v>
      </c>
      <c r="V19" s="2"/>
      <c r="W19" s="18"/>
    </row>
    <row r="20" spans="1:30" ht="39.75" customHeight="1" x14ac:dyDescent="0.25">
      <c r="A20" s="156" t="s">
        <v>14</v>
      </c>
      <c r="B20" s="21">
        <v>95.188380000000009</v>
      </c>
      <c r="C20" s="78">
        <v>94.86960000000002</v>
      </c>
      <c r="D20" s="22">
        <v>93.700739999999996</v>
      </c>
      <c r="E20" s="22">
        <v>27.154240000000005</v>
      </c>
      <c r="F20" s="22">
        <v>94.444839999999999</v>
      </c>
      <c r="G20" s="22">
        <v>94.444839999999999</v>
      </c>
      <c r="H20" s="21">
        <v>96.729759999999985</v>
      </c>
      <c r="I20" s="22">
        <v>95.518640000000005</v>
      </c>
      <c r="J20" s="22">
        <v>94.07132</v>
      </c>
      <c r="K20" s="119">
        <v>26.807299999999998</v>
      </c>
      <c r="L20" s="22">
        <v>93.174847999999997</v>
      </c>
      <c r="M20" s="22">
        <v>92.910279999999986</v>
      </c>
      <c r="N20" s="21">
        <v>95.750280000000004</v>
      </c>
      <c r="O20" s="78">
        <v>95.431919999999991</v>
      </c>
      <c r="P20" s="22">
        <v>95.006739999999994</v>
      </c>
      <c r="Q20" s="22">
        <v>27.065800000000003</v>
      </c>
      <c r="R20" s="22">
        <v>93.351519999999979</v>
      </c>
      <c r="S20" s="23">
        <v>93.099099999999979</v>
      </c>
      <c r="T20" s="24">
        <f t="shared" si="0"/>
        <v>1498.7201479999999</v>
      </c>
      <c r="V20" s="2"/>
      <c r="W20" s="18"/>
    </row>
    <row r="21" spans="1:30" ht="39.950000000000003" customHeight="1" x14ac:dyDescent="0.25">
      <c r="A21" s="157" t="s">
        <v>15</v>
      </c>
      <c r="B21" s="21">
        <v>95.188380000000009</v>
      </c>
      <c r="C21" s="78">
        <v>94.86960000000002</v>
      </c>
      <c r="D21" s="22">
        <v>93.700739999999996</v>
      </c>
      <c r="E21" s="22">
        <v>27.154240000000005</v>
      </c>
      <c r="F21" s="22">
        <v>94.444839999999999</v>
      </c>
      <c r="G21" s="22">
        <v>94.444839999999999</v>
      </c>
      <c r="H21" s="21">
        <v>96.729759999999985</v>
      </c>
      <c r="I21" s="22">
        <v>95.518640000000005</v>
      </c>
      <c r="J21" s="22">
        <v>94.07132</v>
      </c>
      <c r="K21" s="119">
        <v>26.807299999999998</v>
      </c>
      <c r="L21" s="22">
        <v>93.174847999999997</v>
      </c>
      <c r="M21" s="22">
        <v>92.910279999999986</v>
      </c>
      <c r="N21" s="21">
        <v>95.750280000000004</v>
      </c>
      <c r="O21" s="78">
        <v>95.431919999999991</v>
      </c>
      <c r="P21" s="22">
        <v>95.006739999999994</v>
      </c>
      <c r="Q21" s="22">
        <v>27.065800000000003</v>
      </c>
      <c r="R21" s="22">
        <v>93.351519999999979</v>
      </c>
      <c r="S21" s="23">
        <v>93.099099999999979</v>
      </c>
      <c r="T21" s="24">
        <f t="shared" si="0"/>
        <v>1498.7201479999999</v>
      </c>
      <c r="V21" s="2"/>
      <c r="W21" s="18"/>
    </row>
    <row r="22" spans="1:30" ht="39.950000000000003" customHeight="1" x14ac:dyDescent="0.25">
      <c r="A22" s="156" t="s">
        <v>16</v>
      </c>
      <c r="B22" s="21">
        <v>95.188380000000009</v>
      </c>
      <c r="C22" s="78">
        <v>94.86960000000002</v>
      </c>
      <c r="D22" s="22">
        <v>93.700739999999996</v>
      </c>
      <c r="E22" s="22">
        <v>27.154240000000005</v>
      </c>
      <c r="F22" s="22">
        <v>94.444839999999999</v>
      </c>
      <c r="G22" s="22">
        <v>94.444839999999999</v>
      </c>
      <c r="H22" s="21">
        <v>96.729759999999985</v>
      </c>
      <c r="I22" s="22">
        <v>95.518640000000005</v>
      </c>
      <c r="J22" s="22">
        <v>94.07132</v>
      </c>
      <c r="K22" s="119">
        <v>26.807299999999998</v>
      </c>
      <c r="L22" s="22">
        <v>93.174847999999997</v>
      </c>
      <c r="M22" s="22">
        <v>92.910279999999986</v>
      </c>
      <c r="N22" s="21">
        <v>95.750280000000004</v>
      </c>
      <c r="O22" s="78">
        <v>95.431919999999991</v>
      </c>
      <c r="P22" s="22">
        <v>95.006739999999994</v>
      </c>
      <c r="Q22" s="22">
        <v>27.065800000000003</v>
      </c>
      <c r="R22" s="22">
        <v>93.351519999999979</v>
      </c>
      <c r="S22" s="23">
        <v>93.099099999999979</v>
      </c>
      <c r="T22" s="24">
        <f t="shared" si="0"/>
        <v>1498.7201479999999</v>
      </c>
      <c r="V22" s="2"/>
      <c r="W22" s="18"/>
    </row>
    <row r="23" spans="1:30" ht="39.950000000000003" customHeight="1" x14ac:dyDescent="0.25">
      <c r="A23" s="157" t="s">
        <v>17</v>
      </c>
      <c r="B23" s="21">
        <v>95.188380000000009</v>
      </c>
      <c r="C23" s="78">
        <v>94.86960000000002</v>
      </c>
      <c r="D23" s="22">
        <v>93.700739999999996</v>
      </c>
      <c r="E23" s="22">
        <v>27.154240000000005</v>
      </c>
      <c r="F23" s="22">
        <v>94.444839999999999</v>
      </c>
      <c r="G23" s="22">
        <v>94.444839999999999</v>
      </c>
      <c r="H23" s="21">
        <v>96.729759999999985</v>
      </c>
      <c r="I23" s="22">
        <v>95.518640000000005</v>
      </c>
      <c r="J23" s="22">
        <v>94.07132</v>
      </c>
      <c r="K23" s="119">
        <v>26.807299999999998</v>
      </c>
      <c r="L23" s="22">
        <v>93.174847999999997</v>
      </c>
      <c r="M23" s="22">
        <v>92.910279999999986</v>
      </c>
      <c r="N23" s="21">
        <v>95.750280000000004</v>
      </c>
      <c r="O23" s="78">
        <v>95.431919999999991</v>
      </c>
      <c r="P23" s="22">
        <v>95.006739999999994</v>
      </c>
      <c r="Q23" s="22">
        <v>27.065800000000003</v>
      </c>
      <c r="R23" s="22">
        <v>93.351519999999979</v>
      </c>
      <c r="S23" s="23">
        <v>93.099099999999979</v>
      </c>
      <c r="T23" s="24">
        <f t="shared" si="0"/>
        <v>1498.7201479999999</v>
      </c>
      <c r="V23" s="2"/>
      <c r="W23" s="18"/>
    </row>
    <row r="24" spans="1:30" ht="39.950000000000003" customHeight="1" x14ac:dyDescent="0.25">
      <c r="A24" s="156" t="s">
        <v>18</v>
      </c>
      <c r="B24" s="21">
        <v>95.188380000000009</v>
      </c>
      <c r="C24" s="78">
        <v>94.86960000000002</v>
      </c>
      <c r="D24" s="22">
        <v>93.700739999999996</v>
      </c>
      <c r="E24" s="22">
        <v>27.154240000000005</v>
      </c>
      <c r="F24" s="22">
        <v>94.444839999999999</v>
      </c>
      <c r="G24" s="22">
        <v>94.444839999999999</v>
      </c>
      <c r="H24" s="21">
        <v>96.729759999999985</v>
      </c>
      <c r="I24" s="22">
        <v>95.518640000000005</v>
      </c>
      <c r="J24" s="22">
        <v>94.07132</v>
      </c>
      <c r="K24" s="119">
        <v>26.807299999999998</v>
      </c>
      <c r="L24" s="22">
        <v>93.174847999999997</v>
      </c>
      <c r="M24" s="22">
        <v>92.910279999999986</v>
      </c>
      <c r="N24" s="21">
        <v>95.750280000000004</v>
      </c>
      <c r="O24" s="78">
        <v>95.431919999999991</v>
      </c>
      <c r="P24" s="22">
        <v>95.006739999999994</v>
      </c>
      <c r="Q24" s="22">
        <v>27.065800000000003</v>
      </c>
      <c r="R24" s="22">
        <v>93.351519999999979</v>
      </c>
      <c r="S24" s="23">
        <v>93.099099999999979</v>
      </c>
      <c r="T24" s="24">
        <f t="shared" si="0"/>
        <v>1498.7201479999999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661.46850000000006</v>
      </c>
      <c r="C25" s="26">
        <f t="shared" si="1"/>
        <v>658.81200000000001</v>
      </c>
      <c r="D25" s="26">
        <f t="shared" si="1"/>
        <v>650.84249999999997</v>
      </c>
      <c r="E25" s="26">
        <f>SUM(E18:E24)</f>
        <v>189.87500000000006</v>
      </c>
      <c r="F25" s="26">
        <f t="shared" ref="F25:L25" si="2">SUM(F18:F24)</f>
        <v>655.29100000000005</v>
      </c>
      <c r="G25" s="26">
        <f t="shared" si="2"/>
        <v>655.29100000000005</v>
      </c>
      <c r="H25" s="25">
        <f t="shared" si="2"/>
        <v>674.75099999999986</v>
      </c>
      <c r="I25" s="26">
        <f t="shared" si="2"/>
        <v>664.125</v>
      </c>
      <c r="J25" s="26">
        <f>SUM(J18:J24)</f>
        <v>652.63800000000003</v>
      </c>
      <c r="K25" s="120">
        <f t="shared" ref="K25" si="3">SUM(K18:K24)</f>
        <v>187.3725</v>
      </c>
      <c r="L25" s="26">
        <f t="shared" si="2"/>
        <v>647.33199999999999</v>
      </c>
      <c r="M25" s="26">
        <f>SUM(M18:M24)</f>
        <v>644.67899999999997</v>
      </c>
      <c r="N25" s="25">
        <f t="shared" ref="N25:P25" si="4">SUM(N18:N24)</f>
        <v>665.90299999999991</v>
      </c>
      <c r="O25" s="26">
        <f t="shared" si="4"/>
        <v>663.25</v>
      </c>
      <c r="P25" s="26">
        <f t="shared" si="4"/>
        <v>659.72550000000001</v>
      </c>
      <c r="Q25" s="26">
        <f>SUM(Q18:Q24)</f>
        <v>188.46099999999998</v>
      </c>
      <c r="R25" s="26">
        <f t="shared" ref="R25:S25" si="5">SUM(R18:R24)</f>
        <v>648.26999999999987</v>
      </c>
      <c r="S25" s="27">
        <f t="shared" si="5"/>
        <v>643.82849999999996</v>
      </c>
      <c r="T25" s="24">
        <f t="shared" si="0"/>
        <v>10411.915500000001</v>
      </c>
    </row>
    <row r="26" spans="1:30" s="2" customFormat="1" ht="36.75" customHeight="1" x14ac:dyDescent="0.25">
      <c r="A26" s="158" t="s">
        <v>19</v>
      </c>
      <c r="B26" s="28">
        <v>124.5</v>
      </c>
      <c r="C26" s="80">
        <v>124</v>
      </c>
      <c r="D26" s="29">
        <v>122.5</v>
      </c>
      <c r="E26" s="29">
        <v>125</v>
      </c>
      <c r="F26" s="29">
        <v>123.5</v>
      </c>
      <c r="G26" s="29">
        <v>123.5</v>
      </c>
      <c r="H26" s="28">
        <v>127</v>
      </c>
      <c r="I26" s="29">
        <v>125</v>
      </c>
      <c r="J26" s="29">
        <v>123</v>
      </c>
      <c r="K26" s="121">
        <v>124.5</v>
      </c>
      <c r="L26" s="29">
        <v>122</v>
      </c>
      <c r="M26" s="29">
        <v>121.5</v>
      </c>
      <c r="N26" s="28">
        <v>125.5</v>
      </c>
      <c r="O26" s="29">
        <v>125</v>
      </c>
      <c r="P26" s="29">
        <v>124.5</v>
      </c>
      <c r="Q26" s="29">
        <v>123.5</v>
      </c>
      <c r="R26" s="29">
        <v>122.5</v>
      </c>
      <c r="S26" s="30">
        <v>121.5</v>
      </c>
      <c r="T26" s="31">
        <f>+((T25/T27)/7)*1000</f>
        <v>123.73483903169455</v>
      </c>
    </row>
    <row r="27" spans="1:30" s="2" customFormat="1" ht="33" customHeight="1" x14ac:dyDescent="0.25">
      <c r="A27" s="159" t="s">
        <v>20</v>
      </c>
      <c r="B27" s="32">
        <v>759</v>
      </c>
      <c r="C27" s="81">
        <v>759</v>
      </c>
      <c r="D27" s="33">
        <v>759</v>
      </c>
      <c r="E27" s="33">
        <v>217</v>
      </c>
      <c r="F27" s="33">
        <v>758</v>
      </c>
      <c r="G27" s="33">
        <v>758</v>
      </c>
      <c r="H27" s="32">
        <v>759</v>
      </c>
      <c r="I27" s="33">
        <v>759</v>
      </c>
      <c r="J27" s="33">
        <v>758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12021</v>
      </c>
      <c r="U27" s="2">
        <f>((T25*1000)/T27)/7</f>
        <v>123.73483903169456</v>
      </c>
    </row>
    <row r="28" spans="1:30" s="2" customFormat="1" ht="33" customHeight="1" x14ac:dyDescent="0.25">
      <c r="A28" s="160" t="s">
        <v>21</v>
      </c>
      <c r="B28" s="36">
        <f>((B27*B26)*7/1000-B18-B19)/5</f>
        <v>95.188380000000009</v>
      </c>
      <c r="C28" s="37">
        <f t="shared" ref="C28:S28" si="6">((C27*C26)*7/1000-C18-C19)/5</f>
        <v>94.86960000000002</v>
      </c>
      <c r="D28" s="37">
        <f t="shared" si="6"/>
        <v>93.700739999999996</v>
      </c>
      <c r="E28" s="37">
        <f t="shared" si="6"/>
        <v>27.154240000000005</v>
      </c>
      <c r="F28" s="37">
        <f t="shared" si="6"/>
        <v>94.444839999999999</v>
      </c>
      <c r="G28" s="37">
        <f t="shared" si="6"/>
        <v>94.444839999999999</v>
      </c>
      <c r="H28" s="36">
        <f t="shared" si="6"/>
        <v>96.729759999999985</v>
      </c>
      <c r="I28" s="37">
        <f t="shared" si="6"/>
        <v>95.518640000000005</v>
      </c>
      <c r="J28" s="37">
        <f t="shared" si="6"/>
        <v>94.07132</v>
      </c>
      <c r="K28" s="123">
        <f t="shared" si="6"/>
        <v>26.807299999999998</v>
      </c>
      <c r="L28" s="37">
        <f t="shared" si="6"/>
        <v>93.174847999999997</v>
      </c>
      <c r="M28" s="37">
        <f t="shared" si="6"/>
        <v>92.910279999999986</v>
      </c>
      <c r="N28" s="36">
        <f t="shared" si="6"/>
        <v>95.750280000000004</v>
      </c>
      <c r="O28" s="37">
        <f t="shared" si="6"/>
        <v>95.431919999999991</v>
      </c>
      <c r="P28" s="37">
        <f t="shared" si="6"/>
        <v>95.006739999999994</v>
      </c>
      <c r="Q28" s="37">
        <f t="shared" si="6"/>
        <v>27.065800000000003</v>
      </c>
      <c r="R28" s="37">
        <f t="shared" si="6"/>
        <v>93.351519999999979</v>
      </c>
      <c r="S28" s="38">
        <f t="shared" si="6"/>
        <v>93.099099999999979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661.46849999999995</v>
      </c>
      <c r="C29" s="41">
        <f t="shared" si="7"/>
        <v>658.81200000000001</v>
      </c>
      <c r="D29" s="41">
        <f t="shared" si="7"/>
        <v>650.84249999999997</v>
      </c>
      <c r="E29" s="41">
        <f>((E27*E26)*7)/1000</f>
        <v>189.875</v>
      </c>
      <c r="F29" s="41">
        <f>((F27*F26)*7)/1000</f>
        <v>655.29100000000005</v>
      </c>
      <c r="G29" s="41">
        <f t="shared" ref="G29:S29" si="8">((G27*G26)*7)/1000</f>
        <v>655.29100000000005</v>
      </c>
      <c r="H29" s="40">
        <f t="shared" si="8"/>
        <v>674.75099999999998</v>
      </c>
      <c r="I29" s="41">
        <f t="shared" si="8"/>
        <v>664.125</v>
      </c>
      <c r="J29" s="41">
        <f t="shared" si="8"/>
        <v>652.63800000000003</v>
      </c>
      <c r="K29" s="124">
        <f t="shared" si="8"/>
        <v>187.3725</v>
      </c>
      <c r="L29" s="41">
        <f t="shared" si="8"/>
        <v>647.33199999999999</v>
      </c>
      <c r="M29" s="41">
        <f t="shared" si="8"/>
        <v>644.67899999999997</v>
      </c>
      <c r="N29" s="40">
        <f t="shared" si="8"/>
        <v>665.90300000000002</v>
      </c>
      <c r="O29" s="41">
        <f t="shared" si="8"/>
        <v>663.25</v>
      </c>
      <c r="P29" s="41">
        <f t="shared" si="8"/>
        <v>659.72550000000001</v>
      </c>
      <c r="Q29" s="42">
        <f t="shared" si="8"/>
        <v>188.46100000000001</v>
      </c>
      <c r="R29" s="42">
        <f t="shared" si="8"/>
        <v>648.27</v>
      </c>
      <c r="S29" s="43">
        <f t="shared" si="8"/>
        <v>643.82849999999996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124.50000000000001</v>
      </c>
      <c r="C30" s="46">
        <f t="shared" si="9"/>
        <v>124</v>
      </c>
      <c r="D30" s="46">
        <f t="shared" si="9"/>
        <v>122.49999999999999</v>
      </c>
      <c r="E30" s="46">
        <f>+(E25/E27)/7*1000</f>
        <v>125.00000000000003</v>
      </c>
      <c r="F30" s="46">
        <f t="shared" ref="F30:L30" si="10">+(F25/F27)/7*1000</f>
        <v>123.50000000000001</v>
      </c>
      <c r="G30" s="46">
        <f t="shared" si="10"/>
        <v>123.50000000000001</v>
      </c>
      <c r="H30" s="45">
        <f t="shared" si="10"/>
        <v>126.99999999999997</v>
      </c>
      <c r="I30" s="46">
        <f t="shared" si="10"/>
        <v>125</v>
      </c>
      <c r="J30" s="46">
        <f>+(J25/J27)/7*1000</f>
        <v>123.00000000000001</v>
      </c>
      <c r="K30" s="125">
        <f t="shared" ref="K30" si="11">+(K25/K27)/7*1000</f>
        <v>124.50000000000001</v>
      </c>
      <c r="L30" s="46">
        <f t="shared" si="10"/>
        <v>122</v>
      </c>
      <c r="M30" s="46">
        <f>+(M25/M27)/7*1000</f>
        <v>121.49999999999999</v>
      </c>
      <c r="N30" s="45">
        <f t="shared" ref="N30:S30" si="12">+(N25/N27)/7*1000</f>
        <v>125.49999999999997</v>
      </c>
      <c r="O30" s="46">
        <f t="shared" si="12"/>
        <v>125</v>
      </c>
      <c r="P30" s="46">
        <f t="shared" si="12"/>
        <v>124.50000000000001</v>
      </c>
      <c r="Q30" s="46">
        <f t="shared" si="12"/>
        <v>123.49999999999999</v>
      </c>
      <c r="R30" s="46">
        <f t="shared" si="12"/>
        <v>122.49999999999997</v>
      </c>
      <c r="S30" s="47">
        <f t="shared" si="12"/>
        <v>121.49999999999999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79.055199999999985</v>
      </c>
      <c r="C39" s="78">
        <v>78.112999999999985</v>
      </c>
      <c r="D39" s="78">
        <v>77.641899999999993</v>
      </c>
      <c r="E39" s="78">
        <v>26.265599999999996</v>
      </c>
      <c r="F39" s="78">
        <v>78.827499999999986</v>
      </c>
      <c r="G39" s="78">
        <v>78.787499999999994</v>
      </c>
      <c r="H39" s="78"/>
      <c r="I39" s="78"/>
      <c r="J39" s="99">
        <f t="shared" ref="J39:J46" si="13">SUM(B39:I39)</f>
        <v>418.69069999999988</v>
      </c>
      <c r="K39" s="2"/>
      <c r="L39" s="89" t="s">
        <v>12</v>
      </c>
      <c r="M39" s="78">
        <v>7.1</v>
      </c>
      <c r="N39" s="78">
        <v>6.8</v>
      </c>
      <c r="O39" s="78">
        <v>7</v>
      </c>
      <c r="P39" s="78">
        <v>2.2999999999999998</v>
      </c>
      <c r="Q39" s="78">
        <v>7.1</v>
      </c>
      <c r="R39" s="78">
        <v>7.2</v>
      </c>
      <c r="S39" s="99">
        <f t="shared" ref="S39:S46" si="14">SUM(M39:R39)</f>
        <v>37.5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79.055199999999985</v>
      </c>
      <c r="C40" s="78">
        <v>78.112999999999985</v>
      </c>
      <c r="D40" s="78">
        <v>77.641899999999993</v>
      </c>
      <c r="E40" s="78">
        <v>26.265599999999996</v>
      </c>
      <c r="F40" s="78">
        <v>78.827499999999986</v>
      </c>
      <c r="G40" s="78">
        <v>78.787499999999994</v>
      </c>
      <c r="H40" s="78"/>
      <c r="I40" s="78"/>
      <c r="J40" s="99">
        <f t="shared" si="13"/>
        <v>418.69069999999988</v>
      </c>
      <c r="K40" s="2"/>
      <c r="L40" s="90" t="s">
        <v>13</v>
      </c>
      <c r="M40" s="78">
        <v>7.1</v>
      </c>
      <c r="N40" s="78">
        <v>6.8</v>
      </c>
      <c r="O40" s="78">
        <v>7</v>
      </c>
      <c r="P40" s="78">
        <v>2.2999999999999998</v>
      </c>
      <c r="Q40" s="78">
        <v>7.1</v>
      </c>
      <c r="R40" s="78">
        <v>7.2</v>
      </c>
      <c r="S40" s="99">
        <f t="shared" si="14"/>
        <v>37.5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81.44192000000001</v>
      </c>
      <c r="C41" s="22">
        <v>80.87660000000001</v>
      </c>
      <c r="D41" s="78">
        <v>80.593940000000018</v>
      </c>
      <c r="E41" s="78">
        <v>25.483560000000004</v>
      </c>
      <c r="F41" s="78">
        <v>81.22920000000002</v>
      </c>
      <c r="G41" s="22">
        <v>80.606799999999993</v>
      </c>
      <c r="H41" s="22"/>
      <c r="I41" s="22"/>
      <c r="J41" s="99">
        <f t="shared" si="13"/>
        <v>430.23202000000015</v>
      </c>
      <c r="K41" s="2"/>
      <c r="L41" s="89" t="s">
        <v>14</v>
      </c>
      <c r="M41" s="78">
        <v>7.3</v>
      </c>
      <c r="N41" s="78">
        <v>7</v>
      </c>
      <c r="O41" s="78">
        <v>6.9</v>
      </c>
      <c r="P41" s="78">
        <v>2.1</v>
      </c>
      <c r="Q41" s="78">
        <v>7.1</v>
      </c>
      <c r="R41" s="78">
        <v>7.1</v>
      </c>
      <c r="S41" s="99">
        <f t="shared" si="14"/>
        <v>37.500000000000007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81.44192000000001</v>
      </c>
      <c r="C42" s="22">
        <v>80.87660000000001</v>
      </c>
      <c r="D42" s="22">
        <v>80.593940000000018</v>
      </c>
      <c r="E42" s="22">
        <v>25.483560000000004</v>
      </c>
      <c r="F42" s="22">
        <v>81.22920000000002</v>
      </c>
      <c r="G42" s="22">
        <v>80.606799999999993</v>
      </c>
      <c r="H42" s="22"/>
      <c r="I42" s="22"/>
      <c r="J42" s="99">
        <f t="shared" si="13"/>
        <v>430.23202000000015</v>
      </c>
      <c r="K42" s="2"/>
      <c r="L42" s="90" t="s">
        <v>15</v>
      </c>
      <c r="M42" s="78">
        <v>7.3</v>
      </c>
      <c r="N42" s="78">
        <v>7</v>
      </c>
      <c r="O42" s="78">
        <v>6.9</v>
      </c>
      <c r="P42" s="78">
        <v>2.1</v>
      </c>
      <c r="Q42" s="78">
        <v>7.2</v>
      </c>
      <c r="R42" s="78">
        <v>7.2</v>
      </c>
      <c r="S42" s="99">
        <f t="shared" si="14"/>
        <v>37.700000000000003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81.44192000000001</v>
      </c>
      <c r="C43" s="22">
        <v>80.87660000000001</v>
      </c>
      <c r="D43" s="22">
        <v>80.593940000000018</v>
      </c>
      <c r="E43" s="22">
        <v>25.483560000000004</v>
      </c>
      <c r="F43" s="22">
        <v>81.22920000000002</v>
      </c>
      <c r="G43" s="22">
        <v>80.606799999999993</v>
      </c>
      <c r="H43" s="22"/>
      <c r="I43" s="22"/>
      <c r="J43" s="99">
        <f t="shared" si="13"/>
        <v>430.23202000000015</v>
      </c>
      <c r="K43" s="2"/>
      <c r="L43" s="89" t="s">
        <v>16</v>
      </c>
      <c r="M43" s="78">
        <v>7.3</v>
      </c>
      <c r="N43" s="78">
        <v>7</v>
      </c>
      <c r="O43" s="78">
        <v>6.9</v>
      </c>
      <c r="P43" s="78">
        <v>2.1</v>
      </c>
      <c r="Q43" s="78">
        <v>7.2</v>
      </c>
      <c r="R43" s="78">
        <v>7.2</v>
      </c>
      <c r="S43" s="99">
        <f t="shared" si="14"/>
        <v>37.700000000000003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81.44192000000001</v>
      </c>
      <c r="C44" s="78">
        <v>80.87660000000001</v>
      </c>
      <c r="D44" s="78">
        <v>80.593940000000018</v>
      </c>
      <c r="E44" s="78">
        <v>25.483560000000004</v>
      </c>
      <c r="F44" s="78">
        <v>81.22920000000002</v>
      </c>
      <c r="G44" s="78">
        <v>80.606799999999993</v>
      </c>
      <c r="H44" s="78"/>
      <c r="I44" s="78"/>
      <c r="J44" s="99">
        <f t="shared" si="13"/>
        <v>430.23202000000015</v>
      </c>
      <c r="K44" s="2"/>
      <c r="L44" s="90" t="s">
        <v>17</v>
      </c>
      <c r="M44" s="78">
        <v>7.3</v>
      </c>
      <c r="N44" s="78">
        <v>7</v>
      </c>
      <c r="O44" s="78">
        <v>7</v>
      </c>
      <c r="P44" s="78">
        <v>2.1</v>
      </c>
      <c r="Q44" s="78">
        <v>7.2</v>
      </c>
      <c r="R44" s="78">
        <v>7.2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81.44192000000001</v>
      </c>
      <c r="C45" s="78">
        <v>80.87660000000001</v>
      </c>
      <c r="D45" s="78">
        <v>80.593940000000018</v>
      </c>
      <c r="E45" s="78">
        <v>25.483560000000004</v>
      </c>
      <c r="F45" s="78">
        <v>81.22920000000002</v>
      </c>
      <c r="G45" s="78">
        <v>80.606799999999993</v>
      </c>
      <c r="H45" s="78"/>
      <c r="I45" s="78"/>
      <c r="J45" s="99">
        <f t="shared" si="13"/>
        <v>430.23202000000015</v>
      </c>
      <c r="K45" s="2"/>
      <c r="L45" s="89" t="s">
        <v>18</v>
      </c>
      <c r="M45" s="78">
        <v>7.3</v>
      </c>
      <c r="N45" s="78">
        <v>7.1</v>
      </c>
      <c r="O45" s="78">
        <v>7</v>
      </c>
      <c r="P45" s="78">
        <v>2.1</v>
      </c>
      <c r="Q45" s="78">
        <v>7.2</v>
      </c>
      <c r="R45" s="78">
        <v>7.2</v>
      </c>
      <c r="S45" s="99">
        <f t="shared" si="14"/>
        <v>37.9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565.31999999999994</v>
      </c>
      <c r="C46" s="26">
        <f t="shared" si="15"/>
        <v>560.60900000000004</v>
      </c>
      <c r="D46" s="26">
        <f t="shared" si="15"/>
        <v>558.25350000000014</v>
      </c>
      <c r="E46" s="26">
        <f t="shared" si="15"/>
        <v>179.94900000000004</v>
      </c>
      <c r="F46" s="26">
        <f t="shared" si="15"/>
        <v>563.80100000000004</v>
      </c>
      <c r="G46" s="26">
        <f t="shared" si="15"/>
        <v>560.60900000000004</v>
      </c>
      <c r="H46" s="26">
        <f t="shared" si="15"/>
        <v>0</v>
      </c>
      <c r="I46" s="26">
        <f t="shared" si="15"/>
        <v>0</v>
      </c>
      <c r="J46" s="99">
        <f t="shared" si="13"/>
        <v>2988.5415000000003</v>
      </c>
      <c r="L46" s="76" t="s">
        <v>10</v>
      </c>
      <c r="M46" s="79">
        <f t="shared" ref="M46:R46" si="16">SUM(M39:M45)</f>
        <v>50.699999999999996</v>
      </c>
      <c r="N46" s="26">
        <f t="shared" si="16"/>
        <v>48.7</v>
      </c>
      <c r="O46" s="26">
        <f t="shared" si="16"/>
        <v>48.699999999999996</v>
      </c>
      <c r="P46" s="26">
        <f t="shared" si="16"/>
        <v>15.099999999999998</v>
      </c>
      <c r="Q46" s="26">
        <f t="shared" si="16"/>
        <v>50.1</v>
      </c>
      <c r="R46" s="26">
        <f t="shared" si="16"/>
        <v>50.300000000000004</v>
      </c>
      <c r="S46" s="99">
        <f t="shared" si="14"/>
        <v>263.59999999999997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120</v>
      </c>
      <c r="C47" s="29">
        <v>119</v>
      </c>
      <c r="D47" s="29">
        <v>118.5</v>
      </c>
      <c r="E47" s="29">
        <v>123</v>
      </c>
      <c r="F47" s="29">
        <v>119.5</v>
      </c>
      <c r="G47" s="29">
        <v>119</v>
      </c>
      <c r="H47" s="29"/>
      <c r="I47" s="29"/>
      <c r="J47" s="100">
        <f>+((J46/J48)/7)*1000</f>
        <v>119.42223776223777</v>
      </c>
      <c r="L47" s="108" t="s">
        <v>19</v>
      </c>
      <c r="M47" s="80">
        <v>127</v>
      </c>
      <c r="N47" s="29">
        <v>126.5</v>
      </c>
      <c r="O47" s="29">
        <v>126.5</v>
      </c>
      <c r="P47" s="29">
        <v>126.5</v>
      </c>
      <c r="Q47" s="29">
        <v>125.5</v>
      </c>
      <c r="R47" s="29">
        <v>126</v>
      </c>
      <c r="S47" s="100">
        <f>+((S46/S48)/7)*1000</f>
        <v>126.36625119846595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673</v>
      </c>
      <c r="D48" s="33">
        <v>673</v>
      </c>
      <c r="E48" s="33">
        <v>209</v>
      </c>
      <c r="F48" s="33">
        <v>674</v>
      </c>
      <c r="G48" s="33">
        <v>673</v>
      </c>
      <c r="H48" s="33"/>
      <c r="I48" s="33"/>
      <c r="J48" s="101">
        <f>SUM(B48:I48)</f>
        <v>3575</v>
      </c>
      <c r="K48" s="63"/>
      <c r="L48" s="92" t="s">
        <v>20</v>
      </c>
      <c r="M48" s="104">
        <v>57</v>
      </c>
      <c r="N48" s="64">
        <v>55</v>
      </c>
      <c r="O48" s="64">
        <v>55</v>
      </c>
      <c r="P48" s="64">
        <v>17</v>
      </c>
      <c r="Q48" s="64">
        <v>57</v>
      </c>
      <c r="R48" s="64">
        <v>57</v>
      </c>
      <c r="S48" s="110">
        <f>SUM(M48:R48)</f>
        <v>298</v>
      </c>
      <c r="T48" s="65"/>
    </row>
    <row r="49" spans="1:43" ht="33.75" customHeight="1" x14ac:dyDescent="0.25">
      <c r="A49" s="93" t="s">
        <v>21</v>
      </c>
      <c r="B49" s="82">
        <f t="shared" ref="B49:I49" si="17">((B48*B47)*7/1000-B39-B40)/5</f>
        <v>81.44192000000001</v>
      </c>
      <c r="C49" s="37">
        <f t="shared" si="17"/>
        <v>80.87660000000001</v>
      </c>
      <c r="D49" s="37">
        <f t="shared" si="17"/>
        <v>80.593940000000018</v>
      </c>
      <c r="E49" s="37">
        <f t="shared" si="17"/>
        <v>25.483560000000004</v>
      </c>
      <c r="F49" s="37">
        <f t="shared" si="17"/>
        <v>81.22920000000002</v>
      </c>
      <c r="G49" s="37">
        <f t="shared" si="17"/>
        <v>80.606799999999993</v>
      </c>
      <c r="H49" s="37">
        <f t="shared" si="17"/>
        <v>0</v>
      </c>
      <c r="I49" s="37">
        <f t="shared" si="17"/>
        <v>0</v>
      </c>
      <c r="J49" s="102">
        <f>((J46*1000)/J48)/7</f>
        <v>119.42223776223777</v>
      </c>
      <c r="L49" s="93" t="s">
        <v>21</v>
      </c>
      <c r="M49" s="82">
        <f t="shared" ref="M49:R49" si="18">((M48*M47)*7/1000-M39-M40)/5</f>
        <v>7.2946</v>
      </c>
      <c r="N49" s="37">
        <f t="shared" si="18"/>
        <v>7.0205000000000011</v>
      </c>
      <c r="O49" s="37">
        <f t="shared" si="18"/>
        <v>6.9405000000000001</v>
      </c>
      <c r="P49" s="37">
        <f t="shared" si="18"/>
        <v>2.0906999999999996</v>
      </c>
      <c r="Q49" s="37">
        <f t="shared" si="18"/>
        <v>7.1748999999999992</v>
      </c>
      <c r="R49" s="37">
        <f t="shared" si="18"/>
        <v>7.1747999999999994</v>
      </c>
      <c r="S49" s="111">
        <f>((S46*1000)/S48)/7</f>
        <v>126.36625119846595</v>
      </c>
      <c r="T49" s="65"/>
    </row>
    <row r="50" spans="1:43" ht="33.75" customHeight="1" x14ac:dyDescent="0.25">
      <c r="A50" s="94" t="s">
        <v>22</v>
      </c>
      <c r="B50" s="83">
        <f t="shared" ref="B50:I50" si="19">((B48*B47)*7)/1000</f>
        <v>565.32000000000005</v>
      </c>
      <c r="C50" s="41">
        <f t="shared" si="19"/>
        <v>560.60900000000004</v>
      </c>
      <c r="D50" s="41">
        <f t="shared" si="19"/>
        <v>558.25350000000003</v>
      </c>
      <c r="E50" s="41">
        <f t="shared" si="19"/>
        <v>179.94900000000001</v>
      </c>
      <c r="F50" s="41">
        <f t="shared" si="19"/>
        <v>563.80100000000004</v>
      </c>
      <c r="G50" s="41">
        <f t="shared" si="19"/>
        <v>560.60900000000004</v>
      </c>
      <c r="H50" s="41">
        <f t="shared" si="19"/>
        <v>0</v>
      </c>
      <c r="I50" s="41">
        <f t="shared" si="19"/>
        <v>0</v>
      </c>
      <c r="J50" s="85"/>
      <c r="L50" s="94" t="s">
        <v>22</v>
      </c>
      <c r="M50" s="83">
        <f t="shared" ref="M50:R50" si="20">((M48*M47)*7)/1000</f>
        <v>50.673000000000002</v>
      </c>
      <c r="N50" s="41">
        <f t="shared" si="20"/>
        <v>48.702500000000001</v>
      </c>
      <c r="O50" s="41">
        <f t="shared" si="20"/>
        <v>48.702500000000001</v>
      </c>
      <c r="P50" s="41">
        <f t="shared" si="20"/>
        <v>15.0535</v>
      </c>
      <c r="Q50" s="41">
        <f t="shared" si="20"/>
        <v>50.0745</v>
      </c>
      <c r="R50" s="41">
        <f t="shared" si="20"/>
        <v>50.274000000000001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1">+(B46/B48)/7*1000</f>
        <v>119.99999999999999</v>
      </c>
      <c r="C51" s="46">
        <f t="shared" si="21"/>
        <v>119.00000000000001</v>
      </c>
      <c r="D51" s="46">
        <f t="shared" si="21"/>
        <v>118.50000000000004</v>
      </c>
      <c r="E51" s="46">
        <f t="shared" si="21"/>
        <v>123.00000000000003</v>
      </c>
      <c r="F51" s="46">
        <f t="shared" si="21"/>
        <v>119.50000000000001</v>
      </c>
      <c r="G51" s="46">
        <f t="shared" si="21"/>
        <v>119.00000000000001</v>
      </c>
      <c r="H51" s="46" t="e">
        <f t="shared" si="21"/>
        <v>#DIV/0!</v>
      </c>
      <c r="I51" s="46" t="e">
        <f t="shared" si="21"/>
        <v>#DIV/0!</v>
      </c>
      <c r="J51" s="103"/>
      <c r="K51" s="49"/>
      <c r="L51" s="95" t="s">
        <v>23</v>
      </c>
      <c r="M51" s="84">
        <f t="shared" ref="M51:R51" si="22">+(M46/M48)/7*1000</f>
        <v>127.0676691729323</v>
      </c>
      <c r="N51" s="46">
        <f t="shared" si="22"/>
        <v>126.49350649350649</v>
      </c>
      <c r="O51" s="46">
        <f t="shared" si="22"/>
        <v>126.49350649350649</v>
      </c>
      <c r="P51" s="46">
        <f t="shared" si="22"/>
        <v>126.89075630252097</v>
      </c>
      <c r="Q51" s="46">
        <f t="shared" si="22"/>
        <v>125.5639097744361</v>
      </c>
      <c r="R51" s="46">
        <f t="shared" si="22"/>
        <v>126.06516290726819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8.5</v>
      </c>
      <c r="C58" s="78">
        <v>8.5</v>
      </c>
      <c r="D58" s="78">
        <v>8.4</v>
      </c>
      <c r="E58" s="78">
        <v>2.1</v>
      </c>
      <c r="F58" s="78">
        <v>8.4</v>
      </c>
      <c r="G58" s="78">
        <v>8.3000000000000007</v>
      </c>
      <c r="H58" s="21">
        <v>8.4</v>
      </c>
      <c r="I58" s="78">
        <v>8.4</v>
      </c>
      <c r="J58" s="78">
        <v>8.3000000000000007</v>
      </c>
      <c r="K58" s="78">
        <v>2.1</v>
      </c>
      <c r="L58" s="78">
        <v>8.3000000000000007</v>
      </c>
      <c r="M58" s="78">
        <v>8.3000000000000007</v>
      </c>
      <c r="N58" s="21">
        <v>8.5</v>
      </c>
      <c r="O58" s="78">
        <v>8.5</v>
      </c>
      <c r="P58" s="78">
        <v>8.4</v>
      </c>
      <c r="Q58" s="78">
        <v>2.1</v>
      </c>
      <c r="R58" s="78">
        <v>8.4</v>
      </c>
      <c r="S58" s="182">
        <v>8.3000000000000007</v>
      </c>
      <c r="T58" s="24">
        <f t="shared" ref="T58:T65" si="23">SUM(B58:S58)</f>
        <v>132.19999999999999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8.5</v>
      </c>
      <c r="C59" s="78">
        <v>8.5</v>
      </c>
      <c r="D59" s="78">
        <v>8.4</v>
      </c>
      <c r="E59" s="78">
        <v>2.1</v>
      </c>
      <c r="F59" s="78">
        <v>8.4</v>
      </c>
      <c r="G59" s="78">
        <v>8.3000000000000007</v>
      </c>
      <c r="H59" s="21">
        <v>8.4</v>
      </c>
      <c r="I59" s="78">
        <v>8.4</v>
      </c>
      <c r="J59" s="78">
        <v>8.3000000000000007</v>
      </c>
      <c r="K59" s="78">
        <v>2.1</v>
      </c>
      <c r="L59" s="78">
        <v>8.3000000000000007</v>
      </c>
      <c r="M59" s="78">
        <v>8.3000000000000007</v>
      </c>
      <c r="N59" s="21">
        <v>8.5</v>
      </c>
      <c r="O59" s="78">
        <v>8.5</v>
      </c>
      <c r="P59" s="78">
        <v>8.4</v>
      </c>
      <c r="Q59" s="78">
        <v>2.1</v>
      </c>
      <c r="R59" s="78">
        <v>8.4</v>
      </c>
      <c r="S59" s="182">
        <v>8.3000000000000007</v>
      </c>
      <c r="T59" s="24">
        <f t="shared" si="23"/>
        <v>132.19999999999999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</v>
      </c>
      <c r="C60" s="78">
        <v>8.6</v>
      </c>
      <c r="D60" s="78">
        <v>8.5</v>
      </c>
      <c r="E60" s="78">
        <v>2.1</v>
      </c>
      <c r="F60" s="78">
        <v>8.5</v>
      </c>
      <c r="G60" s="182">
        <v>8.4</v>
      </c>
      <c r="H60" s="21">
        <v>8.5</v>
      </c>
      <c r="I60" s="78">
        <v>8.5</v>
      </c>
      <c r="J60" s="78">
        <v>8.4</v>
      </c>
      <c r="K60" s="78">
        <v>2.1</v>
      </c>
      <c r="L60" s="78">
        <v>8.3000000000000007</v>
      </c>
      <c r="M60" s="182">
        <v>8.4</v>
      </c>
      <c r="N60" s="21">
        <v>8.5</v>
      </c>
      <c r="O60" s="78">
        <v>8.5</v>
      </c>
      <c r="P60" s="78">
        <v>8.5</v>
      </c>
      <c r="Q60" s="78">
        <v>2.1</v>
      </c>
      <c r="R60" s="78">
        <v>8.3000000000000007</v>
      </c>
      <c r="S60" s="182">
        <v>8.3000000000000007</v>
      </c>
      <c r="T60" s="24">
        <f t="shared" si="23"/>
        <v>133.1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</v>
      </c>
      <c r="C61" s="78">
        <v>8.6</v>
      </c>
      <c r="D61" s="78">
        <v>8.5</v>
      </c>
      <c r="E61" s="78">
        <v>2.1</v>
      </c>
      <c r="F61" s="78">
        <v>8.5</v>
      </c>
      <c r="G61" s="182">
        <v>8.4</v>
      </c>
      <c r="H61" s="21">
        <v>8.5</v>
      </c>
      <c r="I61" s="78">
        <v>8.5</v>
      </c>
      <c r="J61" s="78">
        <v>8.4</v>
      </c>
      <c r="K61" s="78">
        <v>2.1</v>
      </c>
      <c r="L61" s="78">
        <v>8.3000000000000007</v>
      </c>
      <c r="M61" s="182">
        <v>8.4</v>
      </c>
      <c r="N61" s="21">
        <v>8.5</v>
      </c>
      <c r="O61" s="78">
        <v>8.5</v>
      </c>
      <c r="P61" s="78">
        <v>8.5</v>
      </c>
      <c r="Q61" s="78">
        <v>2.1</v>
      </c>
      <c r="R61" s="78">
        <v>8.4</v>
      </c>
      <c r="S61" s="182">
        <v>8.4</v>
      </c>
      <c r="T61" s="24">
        <f t="shared" si="23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8.6</v>
      </c>
      <c r="C62" s="78">
        <v>8.6</v>
      </c>
      <c r="D62" s="78">
        <v>8.6</v>
      </c>
      <c r="E62" s="78">
        <v>2.1</v>
      </c>
      <c r="F62" s="78">
        <v>8.6</v>
      </c>
      <c r="G62" s="182">
        <v>8.5</v>
      </c>
      <c r="H62" s="21">
        <v>8.5</v>
      </c>
      <c r="I62" s="78">
        <v>8.5</v>
      </c>
      <c r="J62" s="78">
        <v>8.5</v>
      </c>
      <c r="K62" s="78">
        <v>2.1</v>
      </c>
      <c r="L62" s="78">
        <v>8.4</v>
      </c>
      <c r="M62" s="182">
        <v>8.5</v>
      </c>
      <c r="N62" s="21">
        <v>8.6</v>
      </c>
      <c r="O62" s="78">
        <v>8.6</v>
      </c>
      <c r="P62" s="78">
        <v>8.6</v>
      </c>
      <c r="Q62" s="78">
        <v>2.1</v>
      </c>
      <c r="R62" s="78">
        <v>8.4</v>
      </c>
      <c r="S62" s="182">
        <v>8.4</v>
      </c>
      <c r="T62" s="24">
        <f t="shared" si="23"/>
        <v>134.19999999999999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8.6</v>
      </c>
      <c r="C63" s="78">
        <v>8.6</v>
      </c>
      <c r="D63" s="78">
        <v>8.6</v>
      </c>
      <c r="E63" s="78">
        <v>2.1</v>
      </c>
      <c r="F63" s="78">
        <v>8.6</v>
      </c>
      <c r="G63" s="182">
        <v>8.5</v>
      </c>
      <c r="H63" s="21">
        <v>8.5</v>
      </c>
      <c r="I63" s="78">
        <v>8.5</v>
      </c>
      <c r="J63" s="78">
        <v>8.5</v>
      </c>
      <c r="K63" s="78">
        <v>2.1</v>
      </c>
      <c r="L63" s="78">
        <v>8.4</v>
      </c>
      <c r="M63" s="182">
        <v>8.5</v>
      </c>
      <c r="N63" s="21">
        <v>8.6</v>
      </c>
      <c r="O63" s="78">
        <v>8.6</v>
      </c>
      <c r="P63" s="78">
        <v>8.6</v>
      </c>
      <c r="Q63" s="78">
        <v>2.1</v>
      </c>
      <c r="R63" s="78">
        <v>8.4</v>
      </c>
      <c r="S63" s="182">
        <v>8.4</v>
      </c>
      <c r="T63" s="24">
        <f t="shared" si="23"/>
        <v>134.19999999999999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8.6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8.5</v>
      </c>
      <c r="H64" s="21">
        <v>8.6</v>
      </c>
      <c r="I64" s="78">
        <v>8.6</v>
      </c>
      <c r="J64" s="78">
        <v>8.5</v>
      </c>
      <c r="K64" s="78">
        <v>2.1</v>
      </c>
      <c r="L64" s="78">
        <v>8.4</v>
      </c>
      <c r="M64" s="182">
        <v>8.5</v>
      </c>
      <c r="N64" s="21">
        <v>8.6</v>
      </c>
      <c r="O64" s="78">
        <v>8.6</v>
      </c>
      <c r="P64" s="78">
        <v>8.6</v>
      </c>
      <c r="Q64" s="78">
        <v>2.1</v>
      </c>
      <c r="R64" s="78">
        <v>8.4</v>
      </c>
      <c r="S64" s="182">
        <v>8.4</v>
      </c>
      <c r="T64" s="24">
        <f t="shared" si="23"/>
        <v>134.49999999999997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60.000000000000007</v>
      </c>
      <c r="C65" s="79">
        <f t="shared" ref="C65:R65" si="24">SUM(C58:C64)</f>
        <v>60.000000000000007</v>
      </c>
      <c r="D65" s="79">
        <f t="shared" si="24"/>
        <v>59.6</v>
      </c>
      <c r="E65" s="79">
        <f t="shared" si="24"/>
        <v>14.8</v>
      </c>
      <c r="F65" s="79">
        <f t="shared" si="24"/>
        <v>59.6</v>
      </c>
      <c r="G65" s="183">
        <f t="shared" si="24"/>
        <v>58.9</v>
      </c>
      <c r="H65" s="25">
        <f t="shared" si="24"/>
        <v>59.4</v>
      </c>
      <c r="I65" s="79">
        <f t="shared" si="24"/>
        <v>59.4</v>
      </c>
      <c r="J65" s="79">
        <f t="shared" si="24"/>
        <v>58.9</v>
      </c>
      <c r="K65" s="79">
        <f t="shared" si="24"/>
        <v>14.7</v>
      </c>
      <c r="L65" s="79">
        <f t="shared" si="24"/>
        <v>58.4</v>
      </c>
      <c r="M65" s="183">
        <f t="shared" si="24"/>
        <v>58.9</v>
      </c>
      <c r="N65" s="25">
        <f t="shared" si="24"/>
        <v>59.800000000000004</v>
      </c>
      <c r="O65" s="79">
        <f t="shared" si="24"/>
        <v>59.800000000000004</v>
      </c>
      <c r="P65" s="79">
        <f t="shared" si="24"/>
        <v>59.6</v>
      </c>
      <c r="Q65" s="79">
        <f t="shared" si="24"/>
        <v>14.7</v>
      </c>
      <c r="R65" s="79">
        <f t="shared" si="24"/>
        <v>58.699999999999996</v>
      </c>
      <c r="S65" s="27">
        <f>SUM(S58:S64)</f>
        <v>58.5</v>
      </c>
      <c r="T65" s="24">
        <f t="shared" si="23"/>
        <v>933.69999999999993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132</v>
      </c>
      <c r="C66" s="80">
        <v>132</v>
      </c>
      <c r="D66" s="80">
        <v>131</v>
      </c>
      <c r="E66" s="80">
        <v>132</v>
      </c>
      <c r="F66" s="80">
        <v>131</v>
      </c>
      <c r="G66" s="184">
        <v>129.5</v>
      </c>
      <c r="H66" s="28">
        <v>130.5</v>
      </c>
      <c r="I66" s="80">
        <v>130.5</v>
      </c>
      <c r="J66" s="80">
        <v>129.5</v>
      </c>
      <c r="K66" s="80">
        <v>131.5</v>
      </c>
      <c r="L66" s="80">
        <v>128.5</v>
      </c>
      <c r="M66" s="184">
        <v>129.5</v>
      </c>
      <c r="N66" s="28">
        <v>131.5</v>
      </c>
      <c r="O66" s="80">
        <v>131.5</v>
      </c>
      <c r="P66" s="80">
        <v>131</v>
      </c>
      <c r="Q66" s="80">
        <v>131.5</v>
      </c>
      <c r="R66" s="80">
        <v>129</v>
      </c>
      <c r="S66" s="30">
        <v>128.5</v>
      </c>
      <c r="T66" s="304">
        <f>+((T65/T67)/7)*1000</f>
        <v>130.38681748359164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8.6120000000000001</v>
      </c>
      <c r="C68" s="82">
        <f t="shared" ref="C68:S68" si="25">((C67*C66)*7/1000-C58-C59)/5</f>
        <v>8.6120000000000001</v>
      </c>
      <c r="D68" s="82">
        <f t="shared" si="25"/>
        <v>8.5609999999999999</v>
      </c>
      <c r="E68" s="82">
        <f t="shared" si="25"/>
        <v>2.1168000000000005</v>
      </c>
      <c r="F68" s="82">
        <f t="shared" si="25"/>
        <v>8.5609999999999999</v>
      </c>
      <c r="G68" s="186">
        <f t="shared" si="25"/>
        <v>8.464500000000001</v>
      </c>
      <c r="H68" s="36">
        <f t="shared" si="25"/>
        <v>8.5154999999999994</v>
      </c>
      <c r="I68" s="82">
        <f t="shared" si="25"/>
        <v>8.5154999999999994</v>
      </c>
      <c r="J68" s="82">
        <f t="shared" si="25"/>
        <v>8.464500000000001</v>
      </c>
      <c r="K68" s="82">
        <f t="shared" si="25"/>
        <v>2.1055999999999999</v>
      </c>
      <c r="L68" s="82">
        <f t="shared" si="25"/>
        <v>8.3735000000000017</v>
      </c>
      <c r="M68" s="186">
        <f t="shared" si="25"/>
        <v>8.464500000000001</v>
      </c>
      <c r="N68" s="36">
        <f t="shared" si="25"/>
        <v>8.5665000000000013</v>
      </c>
      <c r="O68" s="82">
        <f t="shared" si="25"/>
        <v>8.5665000000000013</v>
      </c>
      <c r="P68" s="82">
        <f t="shared" si="25"/>
        <v>8.5609999999999999</v>
      </c>
      <c r="Q68" s="82">
        <f t="shared" si="25"/>
        <v>2.1055999999999999</v>
      </c>
      <c r="R68" s="82">
        <f t="shared" si="25"/>
        <v>8.3790000000000013</v>
      </c>
      <c r="S68" s="38">
        <f t="shared" si="25"/>
        <v>8.3735000000000017</v>
      </c>
      <c r="T68" s="306">
        <f>((T65*1000)/T67)/7</f>
        <v>130.38681748359167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60.06</v>
      </c>
      <c r="C69" s="83">
        <f t="shared" ref="C69:R69" si="26">((C67*C66)*7)/1000</f>
        <v>60.06</v>
      </c>
      <c r="D69" s="83">
        <f t="shared" si="26"/>
        <v>59.604999999999997</v>
      </c>
      <c r="E69" s="83">
        <f t="shared" si="26"/>
        <v>14.784000000000001</v>
      </c>
      <c r="F69" s="83">
        <f t="shared" si="26"/>
        <v>59.604999999999997</v>
      </c>
      <c r="G69" s="307">
        <f t="shared" si="26"/>
        <v>58.922499999999999</v>
      </c>
      <c r="H69" s="40">
        <f t="shared" si="26"/>
        <v>59.377499999999998</v>
      </c>
      <c r="I69" s="83">
        <f t="shared" si="26"/>
        <v>59.377499999999998</v>
      </c>
      <c r="J69" s="83">
        <f t="shared" si="26"/>
        <v>58.922499999999999</v>
      </c>
      <c r="K69" s="83">
        <f t="shared" si="26"/>
        <v>14.728</v>
      </c>
      <c r="L69" s="83">
        <f t="shared" si="26"/>
        <v>58.467500000000001</v>
      </c>
      <c r="M69" s="307">
        <f t="shared" si="26"/>
        <v>58.922499999999999</v>
      </c>
      <c r="N69" s="40">
        <f t="shared" si="26"/>
        <v>59.832500000000003</v>
      </c>
      <c r="O69" s="83">
        <f t="shared" si="26"/>
        <v>59.832500000000003</v>
      </c>
      <c r="P69" s="83">
        <f t="shared" si="26"/>
        <v>59.604999999999997</v>
      </c>
      <c r="Q69" s="83">
        <f t="shared" si="26"/>
        <v>14.728</v>
      </c>
      <c r="R69" s="83">
        <f t="shared" si="26"/>
        <v>58.695</v>
      </c>
      <c r="S69" s="85">
        <f>((S67*S66)*7)/1000</f>
        <v>58.467500000000001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131.86813186813191</v>
      </c>
      <c r="C70" s="84">
        <f t="shared" ref="C70:R70" si="27">+(C65/C67)/7*1000</f>
        <v>131.86813186813191</v>
      </c>
      <c r="D70" s="84">
        <f t="shared" si="27"/>
        <v>130.98901098901101</v>
      </c>
      <c r="E70" s="84">
        <f t="shared" si="27"/>
        <v>132.14285714285714</v>
      </c>
      <c r="F70" s="84">
        <f t="shared" si="27"/>
        <v>130.98901098901101</v>
      </c>
      <c r="G70" s="188">
        <f t="shared" si="27"/>
        <v>129.45054945054943</v>
      </c>
      <c r="H70" s="45">
        <f t="shared" si="27"/>
        <v>130.54945054945054</v>
      </c>
      <c r="I70" s="84">
        <f t="shared" si="27"/>
        <v>130.54945054945054</v>
      </c>
      <c r="J70" s="84">
        <f t="shared" si="27"/>
        <v>129.45054945054943</v>
      </c>
      <c r="K70" s="84">
        <f t="shared" si="27"/>
        <v>131.25</v>
      </c>
      <c r="L70" s="84">
        <f t="shared" si="27"/>
        <v>128.35164835164832</v>
      </c>
      <c r="M70" s="188">
        <f t="shared" si="27"/>
        <v>129.45054945054943</v>
      </c>
      <c r="N70" s="45">
        <f t="shared" si="27"/>
        <v>131.42857142857142</v>
      </c>
      <c r="O70" s="84">
        <f t="shared" si="27"/>
        <v>131.42857142857142</v>
      </c>
      <c r="P70" s="84">
        <f t="shared" si="27"/>
        <v>130.98901098901101</v>
      </c>
      <c r="Q70" s="84">
        <f t="shared" si="27"/>
        <v>131.25</v>
      </c>
      <c r="R70" s="84">
        <f t="shared" si="27"/>
        <v>129.01098901098902</v>
      </c>
      <c r="S70" s="47">
        <f>+(S65/S67)/7*1000</f>
        <v>128.57142857142858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6D76-60DE-4890-9560-FE2CEEE63B2D}">
  <dimension ref="A1:AQ239"/>
  <sheetViews>
    <sheetView view="pageBreakPreview" topLeftCell="A22" zoomScale="30" zoomScaleNormal="30" zoomScaleSheetLayoutView="30" workbookViewId="0">
      <selection activeCell="B18" sqref="B18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334"/>
      <c r="E3" s="334"/>
      <c r="F3" s="334"/>
      <c r="G3" s="334"/>
      <c r="H3" s="334"/>
      <c r="I3" s="334"/>
      <c r="J3" s="334"/>
      <c r="K3" s="334"/>
      <c r="L3" s="334"/>
      <c r="M3" s="334"/>
      <c r="N3" s="334"/>
      <c r="O3" s="334"/>
      <c r="P3" s="334"/>
      <c r="Q3" s="334"/>
      <c r="R3" s="334"/>
      <c r="S3" s="334"/>
      <c r="T3" s="334"/>
      <c r="U3" s="334"/>
      <c r="V3" s="334"/>
      <c r="W3" s="334"/>
      <c r="X3" s="334"/>
      <c r="Y3" s="2"/>
      <c r="Z3" s="2"/>
      <c r="AA3" s="2"/>
      <c r="AB3" s="2"/>
      <c r="AC3" s="2"/>
      <c r="AD3" s="3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34" t="s">
        <v>1</v>
      </c>
      <c r="B9" s="334"/>
      <c r="C9" s="334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34"/>
      <c r="B10" s="334"/>
      <c r="C10" s="3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34" t="s">
        <v>4</v>
      </c>
      <c r="B11" s="334"/>
      <c r="C11" s="334"/>
      <c r="D11" s="1"/>
      <c r="E11" s="335">
        <v>3</v>
      </c>
      <c r="F11" s="1"/>
      <c r="G11" s="1"/>
      <c r="H11" s="1"/>
      <c r="I11" s="1"/>
      <c r="J11" s="1"/>
      <c r="K11" s="489" t="s">
        <v>81</v>
      </c>
      <c r="L11" s="489"/>
      <c r="M11" s="336"/>
      <c r="N11" s="3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34"/>
      <c r="B12" s="334"/>
      <c r="C12" s="334"/>
      <c r="D12" s="1"/>
      <c r="E12" s="5"/>
      <c r="F12" s="1"/>
      <c r="G12" s="1"/>
      <c r="H12" s="1"/>
      <c r="I12" s="1"/>
      <c r="J12" s="1"/>
      <c r="K12" s="336"/>
      <c r="L12" s="336"/>
      <c r="M12" s="336"/>
      <c r="N12" s="3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34"/>
      <c r="B13" s="334"/>
      <c r="C13" s="334"/>
      <c r="D13" s="334"/>
      <c r="E13" s="334"/>
      <c r="F13" s="334"/>
      <c r="G13" s="334"/>
      <c r="H13" s="334"/>
      <c r="I13" s="334"/>
      <c r="J13" s="334"/>
      <c r="K13" s="334"/>
      <c r="L13" s="336"/>
      <c r="M13" s="336"/>
      <c r="N13" s="336"/>
      <c r="O13" s="336"/>
      <c r="P13" s="336"/>
      <c r="Q13" s="336"/>
      <c r="R13" s="336"/>
      <c r="S13" s="336"/>
      <c r="T13" s="336"/>
      <c r="U13" s="336"/>
      <c r="V13" s="336"/>
      <c r="W13" s="1"/>
      <c r="X13" s="1"/>
      <c r="Y13" s="1"/>
    </row>
    <row r="14" spans="1:30" s="3" customFormat="1" ht="27" thickBot="1" x14ac:dyDescent="0.3">
      <c r="A14" s="3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95.188380000000009</v>
      </c>
      <c r="C18" s="78">
        <v>94.86960000000002</v>
      </c>
      <c r="D18" s="22">
        <v>93.700739999999996</v>
      </c>
      <c r="E18" s="22">
        <v>27.154240000000005</v>
      </c>
      <c r="F18" s="22">
        <v>94.444839999999999</v>
      </c>
      <c r="G18" s="22">
        <v>94.444839999999999</v>
      </c>
      <c r="H18" s="21">
        <v>96.729759999999985</v>
      </c>
      <c r="I18" s="22">
        <v>95.518640000000005</v>
      </c>
      <c r="J18" s="22">
        <v>94.07132</v>
      </c>
      <c r="K18" s="119">
        <v>26.807299999999998</v>
      </c>
      <c r="L18" s="22">
        <v>93.174847999999997</v>
      </c>
      <c r="M18" s="22">
        <v>92.910279999999986</v>
      </c>
      <c r="N18" s="21">
        <v>95.750280000000004</v>
      </c>
      <c r="O18" s="78">
        <v>95.431919999999991</v>
      </c>
      <c r="P18" s="22">
        <v>95.006739999999994</v>
      </c>
      <c r="Q18" s="22">
        <v>27.065800000000003</v>
      </c>
      <c r="R18" s="22">
        <v>93.351519999999979</v>
      </c>
      <c r="S18" s="23">
        <v>93.099099999999979</v>
      </c>
      <c r="T18" s="24">
        <f t="shared" ref="T18:T25" si="0">SUM(B18:S18)</f>
        <v>1498.7201479999999</v>
      </c>
      <c r="V18" s="2"/>
      <c r="W18" s="18"/>
    </row>
    <row r="19" spans="1:30" ht="39.950000000000003" customHeight="1" x14ac:dyDescent="0.25">
      <c r="A19" s="157" t="s">
        <v>13</v>
      </c>
      <c r="B19" s="21">
        <v>95.188380000000009</v>
      </c>
      <c r="C19" s="78">
        <v>94.86960000000002</v>
      </c>
      <c r="D19" s="22">
        <v>93.700739999999996</v>
      </c>
      <c r="E19" s="22">
        <v>27.154240000000005</v>
      </c>
      <c r="F19" s="22">
        <v>94.444839999999999</v>
      </c>
      <c r="G19" s="22">
        <v>94.444839999999999</v>
      </c>
      <c r="H19" s="21">
        <v>96.729759999999985</v>
      </c>
      <c r="I19" s="22">
        <v>95.518640000000005</v>
      </c>
      <c r="J19" s="22">
        <v>94.07132</v>
      </c>
      <c r="K19" s="119">
        <v>26.807299999999998</v>
      </c>
      <c r="L19" s="22">
        <v>93.174847999999997</v>
      </c>
      <c r="M19" s="22">
        <v>92.910279999999986</v>
      </c>
      <c r="N19" s="21">
        <v>95.750280000000004</v>
      </c>
      <c r="O19" s="78">
        <v>95.431919999999991</v>
      </c>
      <c r="P19" s="22">
        <v>95.006739999999994</v>
      </c>
      <c r="Q19" s="22">
        <v>27.065800000000003</v>
      </c>
      <c r="R19" s="22">
        <v>93.351519999999979</v>
      </c>
      <c r="S19" s="23">
        <v>93.099099999999979</v>
      </c>
      <c r="T19" s="24">
        <f t="shared" si="0"/>
        <v>1498.7201479999999</v>
      </c>
      <c r="V19" s="2"/>
      <c r="W19" s="18"/>
    </row>
    <row r="20" spans="1:30" ht="39.75" customHeight="1" x14ac:dyDescent="0.25">
      <c r="A20" s="156" t="s">
        <v>14</v>
      </c>
      <c r="B20" s="21">
        <v>95.634</v>
      </c>
      <c r="C20" s="78">
        <v>95.937600000000003</v>
      </c>
      <c r="D20" s="22">
        <v>94.875</v>
      </c>
      <c r="E20" s="22">
        <v>27.6675</v>
      </c>
      <c r="F20" s="22">
        <v>95.381999999999991</v>
      </c>
      <c r="G20" s="22">
        <v>95.50800000000001</v>
      </c>
      <c r="H20" s="21">
        <v>97.782000000000011</v>
      </c>
      <c r="I20" s="22">
        <v>96.393000000000001</v>
      </c>
      <c r="J20" s="22">
        <v>95.003500000000003</v>
      </c>
      <c r="K20" s="119">
        <v>27.777999999999995</v>
      </c>
      <c r="L20" s="22">
        <v>94.44680000000001</v>
      </c>
      <c r="M20" s="22">
        <v>94.067800000000005</v>
      </c>
      <c r="N20" s="21">
        <v>96.872399999999985</v>
      </c>
      <c r="O20" s="78">
        <v>95.431919999999991</v>
      </c>
      <c r="P20" s="22">
        <v>96.063299999999998</v>
      </c>
      <c r="Q20" s="22">
        <v>27.468</v>
      </c>
      <c r="R20" s="22">
        <v>94.5</v>
      </c>
      <c r="S20" s="23">
        <v>93.943700000000007</v>
      </c>
      <c r="T20" s="24">
        <f t="shared" si="0"/>
        <v>1514.7545200000004</v>
      </c>
      <c r="V20" s="2"/>
      <c r="W20" s="18"/>
    </row>
    <row r="21" spans="1:30" ht="39.950000000000003" customHeight="1" x14ac:dyDescent="0.25">
      <c r="A21" s="157" t="s">
        <v>15</v>
      </c>
      <c r="B21" s="21">
        <v>97.372799999999998</v>
      </c>
      <c r="C21" s="78">
        <v>95.937600000000003</v>
      </c>
      <c r="D21" s="22">
        <v>94.875</v>
      </c>
      <c r="E21" s="22">
        <v>28.1449</v>
      </c>
      <c r="F21" s="22">
        <v>95.381999999999991</v>
      </c>
      <c r="G21" s="22">
        <v>95.50800000000001</v>
      </c>
      <c r="H21" s="21">
        <v>99.373799999999989</v>
      </c>
      <c r="I21" s="22">
        <v>98.062799999999967</v>
      </c>
      <c r="J21" s="22">
        <v>95.003500000000003</v>
      </c>
      <c r="K21" s="119">
        <v>27.777999999999995</v>
      </c>
      <c r="L21" s="22">
        <v>94.44680000000001</v>
      </c>
      <c r="M21" s="22">
        <v>94.067800000000005</v>
      </c>
      <c r="N21" s="21">
        <v>96.872399999999985</v>
      </c>
      <c r="O21" s="78">
        <v>96.569200000000009</v>
      </c>
      <c r="P21" s="22">
        <v>96.063299999999998</v>
      </c>
      <c r="Q21" s="22">
        <v>27.969400000000004</v>
      </c>
      <c r="R21" s="22">
        <v>94.5</v>
      </c>
      <c r="S21" s="23">
        <v>96.214700000000008</v>
      </c>
      <c r="T21" s="24">
        <f t="shared" si="0"/>
        <v>1524.1420000000001</v>
      </c>
      <c r="V21" s="2"/>
      <c r="W21" s="18"/>
    </row>
    <row r="22" spans="1:30" ht="39.950000000000003" customHeight="1" x14ac:dyDescent="0.25">
      <c r="A22" s="156" t="s">
        <v>16</v>
      </c>
      <c r="B22" s="21">
        <v>97.372799999999998</v>
      </c>
      <c r="C22" s="78">
        <v>95.937600000000003</v>
      </c>
      <c r="D22" s="22">
        <v>94.875</v>
      </c>
      <c r="E22" s="22">
        <v>28.1449</v>
      </c>
      <c r="F22" s="22">
        <v>95.381999999999991</v>
      </c>
      <c r="G22" s="22">
        <v>95.50800000000001</v>
      </c>
      <c r="H22" s="21">
        <v>99.373799999999989</v>
      </c>
      <c r="I22" s="22">
        <v>98.062799999999967</v>
      </c>
      <c r="J22" s="22">
        <v>95.003500000000003</v>
      </c>
      <c r="K22" s="119">
        <v>27.777999999999995</v>
      </c>
      <c r="L22" s="22">
        <v>94.44680000000001</v>
      </c>
      <c r="M22" s="22">
        <v>94.067800000000005</v>
      </c>
      <c r="N22" s="21">
        <v>96.872399999999985</v>
      </c>
      <c r="O22" s="78">
        <v>96.569200000000009</v>
      </c>
      <c r="P22" s="22">
        <v>96.063299999999998</v>
      </c>
      <c r="Q22" s="22">
        <v>27.969400000000004</v>
      </c>
      <c r="R22" s="22">
        <v>94.5</v>
      </c>
      <c r="S22" s="23">
        <v>96.214700000000008</v>
      </c>
      <c r="T22" s="24">
        <f t="shared" si="0"/>
        <v>1524.1420000000001</v>
      </c>
      <c r="V22" s="2"/>
      <c r="W22" s="18"/>
    </row>
    <row r="23" spans="1:30" ht="39.950000000000003" customHeight="1" x14ac:dyDescent="0.25">
      <c r="A23" s="157" t="s">
        <v>17</v>
      </c>
      <c r="B23" s="21">
        <v>97.372799999999998</v>
      </c>
      <c r="C23" s="78">
        <v>98.138700000000014</v>
      </c>
      <c r="D23" s="22">
        <v>97.152000000000001</v>
      </c>
      <c r="E23" s="22">
        <v>28.709100000000003</v>
      </c>
      <c r="F23" s="22">
        <v>97.577300000000008</v>
      </c>
      <c r="G23" s="22">
        <v>97.706199999999995</v>
      </c>
      <c r="H23" s="21">
        <v>101.26879999999998</v>
      </c>
      <c r="I23" s="22">
        <v>100.11210000000001</v>
      </c>
      <c r="J23" s="22">
        <v>97.198799999999991</v>
      </c>
      <c r="K23" s="119">
        <v>27.777999999999995</v>
      </c>
      <c r="L23" s="22">
        <v>96.720799999999983</v>
      </c>
      <c r="M23" s="22">
        <v>96.341800000000006</v>
      </c>
      <c r="N23" s="21">
        <v>98.994799999999984</v>
      </c>
      <c r="O23" s="78">
        <v>98.691599999999994</v>
      </c>
      <c r="P23" s="22">
        <v>98.182899999999989</v>
      </c>
      <c r="Q23" s="22">
        <v>28.558</v>
      </c>
      <c r="R23" s="22">
        <v>96.768000000000001</v>
      </c>
      <c r="S23" s="23">
        <v>98.93989999999998</v>
      </c>
      <c r="T23" s="24">
        <f t="shared" si="0"/>
        <v>1556.2116000000001</v>
      </c>
      <c r="V23" s="2"/>
      <c r="W23" s="18"/>
    </row>
    <row r="24" spans="1:30" ht="39.950000000000003" customHeight="1" x14ac:dyDescent="0.25">
      <c r="A24" s="156" t="s">
        <v>18</v>
      </c>
      <c r="B24" s="21">
        <v>99.338400000000007</v>
      </c>
      <c r="C24" s="78">
        <v>100.6434</v>
      </c>
      <c r="D24" s="22">
        <v>99.808499999999995</v>
      </c>
      <c r="E24" s="22">
        <v>28.709100000000003</v>
      </c>
      <c r="F24" s="22">
        <v>100.07539999999999</v>
      </c>
      <c r="G24" s="22">
        <v>100.20759999999999</v>
      </c>
      <c r="H24" s="21">
        <v>101.26879999999998</v>
      </c>
      <c r="I24" s="22">
        <v>100.11210000000001</v>
      </c>
      <c r="J24" s="22">
        <v>99.772600000000011</v>
      </c>
      <c r="K24" s="119">
        <v>27.777999999999995</v>
      </c>
      <c r="L24" s="22">
        <v>99.373799999999989</v>
      </c>
      <c r="M24" s="22">
        <v>99.070599999999999</v>
      </c>
      <c r="N24" s="21">
        <v>101.4204</v>
      </c>
      <c r="O24" s="78">
        <v>98.691599999999994</v>
      </c>
      <c r="P24" s="22">
        <v>100.68100000000001</v>
      </c>
      <c r="Q24" s="22">
        <v>28.558</v>
      </c>
      <c r="R24" s="22">
        <v>99.414000000000001</v>
      </c>
      <c r="S24" s="23">
        <v>101.96789999999999</v>
      </c>
      <c r="T24" s="24">
        <f t="shared" si="0"/>
        <v>1586.8911999999996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677.46755999999993</v>
      </c>
      <c r="C25" s="26">
        <f t="shared" si="1"/>
        <v>676.33410000000003</v>
      </c>
      <c r="D25" s="26">
        <f t="shared" si="1"/>
        <v>668.98698000000002</v>
      </c>
      <c r="E25" s="26">
        <f>SUM(E18:E24)</f>
        <v>195.68398000000002</v>
      </c>
      <c r="F25" s="26">
        <f t="shared" ref="F25:L25" si="2">SUM(F18:F24)</f>
        <v>672.68837999999994</v>
      </c>
      <c r="G25" s="26">
        <f t="shared" si="2"/>
        <v>673.32748000000004</v>
      </c>
      <c r="H25" s="25">
        <f t="shared" si="2"/>
        <v>692.52671999999984</v>
      </c>
      <c r="I25" s="26">
        <f t="shared" si="2"/>
        <v>683.78008000000011</v>
      </c>
      <c r="J25" s="26">
        <f>SUM(J18:J24)</f>
        <v>670.12454000000002</v>
      </c>
      <c r="K25" s="120">
        <f t="shared" ref="K25" si="3">SUM(K18:K24)</f>
        <v>192.50459999999995</v>
      </c>
      <c r="L25" s="26">
        <f t="shared" si="2"/>
        <v>665.78469599999994</v>
      </c>
      <c r="M25" s="26">
        <f>SUM(M18:M24)</f>
        <v>663.43636000000004</v>
      </c>
      <c r="N25" s="25">
        <f t="shared" ref="N25:P25" si="4">SUM(N18:N24)</f>
        <v>682.53295999999989</v>
      </c>
      <c r="O25" s="26">
        <f t="shared" si="4"/>
        <v>676.81736000000001</v>
      </c>
      <c r="P25" s="26">
        <f t="shared" si="4"/>
        <v>677.0672800000001</v>
      </c>
      <c r="Q25" s="26">
        <f>SUM(Q18:Q24)</f>
        <v>194.65440000000001</v>
      </c>
      <c r="R25" s="26">
        <f t="shared" ref="R25:S25" si="5">SUM(R18:R24)</f>
        <v>666.38504</v>
      </c>
      <c r="S25" s="27">
        <f t="shared" si="5"/>
        <v>673.4790999999999</v>
      </c>
      <c r="T25" s="24">
        <f t="shared" si="0"/>
        <v>10703.581615999998</v>
      </c>
    </row>
    <row r="26" spans="1:30" s="2" customFormat="1" ht="36.75" customHeight="1" x14ac:dyDescent="0.25">
      <c r="A26" s="158" t="s">
        <v>19</v>
      </c>
      <c r="B26" s="28">
        <v>131.4</v>
      </c>
      <c r="C26" s="80">
        <v>132.6</v>
      </c>
      <c r="D26" s="29">
        <v>131.5</v>
      </c>
      <c r="E26" s="29">
        <v>132.30000000000001</v>
      </c>
      <c r="F26" s="29">
        <v>132.19999999999999</v>
      </c>
      <c r="G26" s="29">
        <v>132.19999999999999</v>
      </c>
      <c r="H26" s="28">
        <v>133.6</v>
      </c>
      <c r="I26" s="29">
        <v>131.9</v>
      </c>
      <c r="J26" s="29">
        <v>131.80000000000001</v>
      </c>
      <c r="K26" s="121">
        <v>129.19999999999999</v>
      </c>
      <c r="L26" s="29">
        <v>131.1</v>
      </c>
      <c r="M26" s="29">
        <v>130.69999999999999</v>
      </c>
      <c r="N26" s="28">
        <v>133.80000000000001</v>
      </c>
      <c r="O26" s="29">
        <v>130.19999999999999</v>
      </c>
      <c r="P26" s="29">
        <v>133</v>
      </c>
      <c r="Q26" s="29">
        <v>131</v>
      </c>
      <c r="R26" s="29">
        <v>131.5</v>
      </c>
      <c r="S26" s="30">
        <v>134.69999999999999</v>
      </c>
      <c r="T26" s="31">
        <f>+((T25/T27)/7)*1000</f>
        <v>127.26451002913022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127.26451002913025</v>
      </c>
    </row>
    <row r="28" spans="1:30" s="2" customFormat="1" ht="33" customHeight="1" x14ac:dyDescent="0.25">
      <c r="A28" s="160" t="s">
        <v>21</v>
      </c>
      <c r="B28" s="36">
        <f>((B27*B26)*7/1000)/7</f>
        <v>99.338400000000007</v>
      </c>
      <c r="C28" s="37">
        <f t="shared" ref="C28:S28" si="6">((C27*C26)*7/1000)/7</f>
        <v>100.6434</v>
      </c>
      <c r="D28" s="37">
        <f t="shared" si="6"/>
        <v>99.808499999999995</v>
      </c>
      <c r="E28" s="37">
        <f t="shared" si="6"/>
        <v>28.709100000000003</v>
      </c>
      <c r="F28" s="37">
        <f t="shared" si="6"/>
        <v>100.07539999999999</v>
      </c>
      <c r="G28" s="37">
        <f t="shared" si="6"/>
        <v>100.20759999999999</v>
      </c>
      <c r="H28" s="36">
        <f t="shared" si="6"/>
        <v>101.26879999999998</v>
      </c>
      <c r="I28" s="37">
        <f t="shared" si="6"/>
        <v>100.11210000000001</v>
      </c>
      <c r="J28" s="37">
        <f t="shared" si="6"/>
        <v>99.772600000000011</v>
      </c>
      <c r="K28" s="123">
        <f t="shared" si="6"/>
        <v>27.777999999999995</v>
      </c>
      <c r="L28" s="37">
        <f t="shared" si="6"/>
        <v>99.373799999999989</v>
      </c>
      <c r="M28" s="37">
        <f t="shared" si="6"/>
        <v>99.070599999999999</v>
      </c>
      <c r="N28" s="36">
        <f t="shared" si="6"/>
        <v>101.4204</v>
      </c>
      <c r="O28" s="37">
        <f t="shared" si="6"/>
        <v>98.691599999999994</v>
      </c>
      <c r="P28" s="37">
        <f t="shared" si="6"/>
        <v>100.68100000000001</v>
      </c>
      <c r="Q28" s="37">
        <f t="shared" si="6"/>
        <v>28.558</v>
      </c>
      <c r="R28" s="37">
        <f t="shared" si="6"/>
        <v>99.414000000000001</v>
      </c>
      <c r="S28" s="38">
        <f t="shared" si="6"/>
        <v>101.96789999999999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695.36880000000008</v>
      </c>
      <c r="C29" s="41">
        <f t="shared" si="7"/>
        <v>704.50379999999996</v>
      </c>
      <c r="D29" s="41">
        <f t="shared" si="7"/>
        <v>698.65949999999998</v>
      </c>
      <c r="E29" s="41">
        <f>((E27*E26)*7)/1000</f>
        <v>200.96370000000002</v>
      </c>
      <c r="F29" s="41">
        <f>((F27*F26)*7)/1000</f>
        <v>700.52779999999996</v>
      </c>
      <c r="G29" s="41">
        <f t="shared" ref="G29:S29" si="8">((G27*G26)*7)/1000</f>
        <v>701.45319999999992</v>
      </c>
      <c r="H29" s="40">
        <f t="shared" si="8"/>
        <v>708.88159999999993</v>
      </c>
      <c r="I29" s="41">
        <f t="shared" si="8"/>
        <v>700.78470000000004</v>
      </c>
      <c r="J29" s="41">
        <f t="shared" si="8"/>
        <v>698.40820000000008</v>
      </c>
      <c r="K29" s="124">
        <f t="shared" si="8"/>
        <v>194.44599999999997</v>
      </c>
      <c r="L29" s="41">
        <f t="shared" si="8"/>
        <v>695.61659999999995</v>
      </c>
      <c r="M29" s="41">
        <f t="shared" si="8"/>
        <v>693.49419999999998</v>
      </c>
      <c r="N29" s="40">
        <f t="shared" si="8"/>
        <v>709.94280000000003</v>
      </c>
      <c r="O29" s="41">
        <f t="shared" si="8"/>
        <v>690.84119999999996</v>
      </c>
      <c r="P29" s="41">
        <f t="shared" si="8"/>
        <v>704.76700000000005</v>
      </c>
      <c r="Q29" s="42">
        <f t="shared" si="8"/>
        <v>199.90600000000001</v>
      </c>
      <c r="R29" s="42">
        <f t="shared" si="8"/>
        <v>695.89800000000002</v>
      </c>
      <c r="S29" s="43">
        <f t="shared" si="8"/>
        <v>713.7752999999999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128.01730158730157</v>
      </c>
      <c r="C30" s="46">
        <f t="shared" si="9"/>
        <v>127.29796725014117</v>
      </c>
      <c r="D30" s="46">
        <f t="shared" si="9"/>
        <v>125.91511010728401</v>
      </c>
      <c r="E30" s="46">
        <f>+(E25/E27)/7*1000</f>
        <v>128.82421329822253</v>
      </c>
      <c r="F30" s="46">
        <f t="shared" ref="F30:L30" si="10">+(F25/F27)/7*1000</f>
        <v>126.94628797886392</v>
      </c>
      <c r="G30" s="46">
        <f t="shared" si="10"/>
        <v>126.89926121372034</v>
      </c>
      <c r="H30" s="45">
        <f t="shared" si="10"/>
        <v>130.51766302299282</v>
      </c>
      <c r="I30" s="46">
        <f t="shared" si="10"/>
        <v>128.69943158290985</v>
      </c>
      <c r="J30" s="46">
        <f>+(J25/J27)/7*1000</f>
        <v>126.46245329307418</v>
      </c>
      <c r="K30" s="125">
        <f t="shared" ref="K30" si="11">+(K25/K27)/7*1000</f>
        <v>127.91003322259134</v>
      </c>
      <c r="L30" s="46">
        <f t="shared" si="10"/>
        <v>125.47770373162456</v>
      </c>
      <c r="M30" s="46">
        <f>+(M25/M27)/7*1000</f>
        <v>125.03512250282699</v>
      </c>
      <c r="N30" s="45">
        <f t="shared" ref="N30:S30" si="12">+(N25/N27)/7*1000</f>
        <v>128.63418017338859</v>
      </c>
      <c r="O30" s="46">
        <f t="shared" si="12"/>
        <v>127.55698454579719</v>
      </c>
      <c r="P30" s="46">
        <f t="shared" si="12"/>
        <v>127.77265144366865</v>
      </c>
      <c r="Q30" s="46">
        <f t="shared" si="12"/>
        <v>127.55858453473132</v>
      </c>
      <c r="R30" s="46">
        <f t="shared" si="12"/>
        <v>125.92309901738471</v>
      </c>
      <c r="S30" s="47">
        <f t="shared" si="12"/>
        <v>127.09550858652574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81.44192000000001</v>
      </c>
      <c r="C39" s="78">
        <v>80.87660000000001</v>
      </c>
      <c r="D39" s="78">
        <v>80.593940000000018</v>
      </c>
      <c r="E39" s="78">
        <v>25.483560000000004</v>
      </c>
      <c r="F39" s="78">
        <v>81.22920000000002</v>
      </c>
      <c r="G39" s="78">
        <v>80.606799999999993</v>
      </c>
      <c r="H39" s="78"/>
      <c r="I39" s="78"/>
      <c r="J39" s="99">
        <f t="shared" ref="J39:J46" si="13">SUM(B39:I39)</f>
        <v>430.23202000000015</v>
      </c>
      <c r="K39" s="2"/>
      <c r="L39" s="89" t="s">
        <v>12</v>
      </c>
      <c r="M39" s="78">
        <v>7.3</v>
      </c>
      <c r="N39" s="78">
        <v>7.1</v>
      </c>
      <c r="O39" s="78">
        <v>7</v>
      </c>
      <c r="P39" s="78">
        <v>2.1</v>
      </c>
      <c r="Q39" s="78">
        <v>7.2</v>
      </c>
      <c r="R39" s="78">
        <v>7.2</v>
      </c>
      <c r="S39" s="99">
        <f t="shared" ref="S39:S46" si="14">SUM(M39:R39)</f>
        <v>37.9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81.44192000000001</v>
      </c>
      <c r="C40" s="78">
        <v>80.87660000000001</v>
      </c>
      <c r="D40" s="78">
        <v>80.593940000000018</v>
      </c>
      <c r="E40" s="78">
        <v>25.483560000000004</v>
      </c>
      <c r="F40" s="78">
        <v>81.22920000000002</v>
      </c>
      <c r="G40" s="78">
        <v>80.606799999999993</v>
      </c>
      <c r="H40" s="78"/>
      <c r="I40" s="78"/>
      <c r="J40" s="99">
        <f t="shared" si="13"/>
        <v>430.23202000000015</v>
      </c>
      <c r="K40" s="2"/>
      <c r="L40" s="90" t="s">
        <v>13</v>
      </c>
      <c r="M40" s="78">
        <v>7.3</v>
      </c>
      <c r="N40" s="78">
        <v>7.1</v>
      </c>
      <c r="O40" s="78">
        <v>7</v>
      </c>
      <c r="P40" s="78">
        <v>2.1</v>
      </c>
      <c r="Q40" s="78">
        <v>7.2</v>
      </c>
      <c r="R40" s="78">
        <v>7.2</v>
      </c>
      <c r="S40" s="99">
        <f t="shared" si="14"/>
        <v>37.9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22">
        <v>82.426960000000008</v>
      </c>
      <c r="D41" s="78">
        <v>82.069623999999976</v>
      </c>
      <c r="E41" s="78">
        <v>26.527875999999999</v>
      </c>
      <c r="F41" s="78">
        <v>83.099320000000006</v>
      </c>
      <c r="G41" s="22">
        <v>82.534880000000001</v>
      </c>
      <c r="H41" s="22"/>
      <c r="I41" s="22"/>
      <c r="J41" s="99">
        <f t="shared" si="13"/>
        <v>439.97249199999993</v>
      </c>
      <c r="K41" s="2"/>
      <c r="L41" s="89" t="s">
        <v>14</v>
      </c>
      <c r="M41" s="78">
        <v>7.2</v>
      </c>
      <c r="N41" s="78">
        <v>7</v>
      </c>
      <c r="O41" s="78">
        <v>7</v>
      </c>
      <c r="P41" s="78">
        <v>2.2000000000000002</v>
      </c>
      <c r="Q41" s="78">
        <v>7.3</v>
      </c>
      <c r="R41" s="78">
        <v>7.1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82.426960000000008</v>
      </c>
      <c r="D42" s="22">
        <v>82.069623999999976</v>
      </c>
      <c r="E42" s="22">
        <v>26.527875999999999</v>
      </c>
      <c r="F42" s="22">
        <v>83.099320000000006</v>
      </c>
      <c r="G42" s="22">
        <v>82.534880000000001</v>
      </c>
      <c r="H42" s="22"/>
      <c r="I42" s="22"/>
      <c r="J42" s="99">
        <f t="shared" si="13"/>
        <v>439.97249199999993</v>
      </c>
      <c r="K42" s="2"/>
      <c r="L42" s="90" t="s">
        <v>15</v>
      </c>
      <c r="M42" s="78">
        <v>7.2</v>
      </c>
      <c r="N42" s="78">
        <v>7</v>
      </c>
      <c r="O42" s="78">
        <v>7</v>
      </c>
      <c r="P42" s="78">
        <v>2.2000000000000002</v>
      </c>
      <c r="Q42" s="78">
        <v>7.3</v>
      </c>
      <c r="R42" s="78">
        <v>7.1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82.426960000000008</v>
      </c>
      <c r="D43" s="22">
        <v>82.069623999999976</v>
      </c>
      <c r="E43" s="22">
        <v>26.527875999999999</v>
      </c>
      <c r="F43" s="22">
        <v>83.099320000000006</v>
      </c>
      <c r="G43" s="22">
        <v>82.534880000000001</v>
      </c>
      <c r="H43" s="22"/>
      <c r="I43" s="22"/>
      <c r="J43" s="99">
        <f t="shared" si="13"/>
        <v>439.97249199999993</v>
      </c>
      <c r="K43" s="2"/>
      <c r="L43" s="89" t="s">
        <v>16</v>
      </c>
      <c r="M43" s="78">
        <v>7.2</v>
      </c>
      <c r="N43" s="78">
        <v>7.1</v>
      </c>
      <c r="O43" s="78">
        <v>7.1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83.313832000000005</v>
      </c>
      <c r="C44" s="78">
        <v>82.426960000000008</v>
      </c>
      <c r="D44" s="78">
        <v>82.069623999999976</v>
      </c>
      <c r="E44" s="78">
        <v>26.527875999999999</v>
      </c>
      <c r="F44" s="78">
        <v>83.099320000000006</v>
      </c>
      <c r="G44" s="78">
        <v>82.534880000000001</v>
      </c>
      <c r="H44" s="78"/>
      <c r="I44" s="78"/>
      <c r="J44" s="99">
        <f t="shared" si="13"/>
        <v>439.97249199999993</v>
      </c>
      <c r="K44" s="2"/>
      <c r="L44" s="90" t="s">
        <v>17</v>
      </c>
      <c r="M44" s="78">
        <v>7.2</v>
      </c>
      <c r="N44" s="78">
        <v>7.1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83.313832000000005</v>
      </c>
      <c r="C45" s="78">
        <v>82.426960000000008</v>
      </c>
      <c r="D45" s="78">
        <v>82.069623999999976</v>
      </c>
      <c r="E45" s="78">
        <v>26.527875999999999</v>
      </c>
      <c r="F45" s="78">
        <v>83.099320000000006</v>
      </c>
      <c r="G45" s="78">
        <v>83.9328</v>
      </c>
      <c r="H45" s="78"/>
      <c r="I45" s="78"/>
      <c r="J45" s="99">
        <f t="shared" si="13"/>
        <v>441.37041199999993</v>
      </c>
      <c r="K45" s="2"/>
      <c r="L45" s="89" t="s">
        <v>18</v>
      </c>
      <c r="M45" s="78">
        <v>7.2</v>
      </c>
      <c r="N45" s="78">
        <v>7.1</v>
      </c>
      <c r="O45" s="78">
        <v>7.1</v>
      </c>
      <c r="P45" s="78">
        <v>2.2000000000000002</v>
      </c>
      <c r="Q45" s="78">
        <v>7.3</v>
      </c>
      <c r="R45" s="78">
        <v>7.2</v>
      </c>
      <c r="S45" s="99">
        <f t="shared" si="14"/>
        <v>38.1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579.45299999999997</v>
      </c>
      <c r="C46" s="26">
        <f t="shared" si="15"/>
        <v>573.88800000000003</v>
      </c>
      <c r="D46" s="26">
        <f t="shared" si="15"/>
        <v>571.53599999999994</v>
      </c>
      <c r="E46" s="26">
        <f t="shared" si="15"/>
        <v>183.60649999999998</v>
      </c>
      <c r="F46" s="26">
        <f t="shared" si="15"/>
        <v>577.95500000000015</v>
      </c>
      <c r="G46" s="26">
        <f t="shared" si="15"/>
        <v>575.28591999999992</v>
      </c>
      <c r="H46" s="26">
        <f t="shared" si="15"/>
        <v>0</v>
      </c>
      <c r="I46" s="26">
        <f t="shared" si="15"/>
        <v>0</v>
      </c>
      <c r="J46" s="99">
        <f t="shared" si="13"/>
        <v>3061.72442</v>
      </c>
      <c r="L46" s="76" t="s">
        <v>10</v>
      </c>
      <c r="M46" s="79">
        <f t="shared" ref="M46:R46" si="16">SUM(M39:M45)</f>
        <v>50.600000000000009</v>
      </c>
      <c r="N46" s="26">
        <f t="shared" si="16"/>
        <v>49.5</v>
      </c>
      <c r="O46" s="26">
        <f t="shared" si="16"/>
        <v>49.300000000000004</v>
      </c>
      <c r="P46" s="26">
        <f t="shared" si="16"/>
        <v>15.2</v>
      </c>
      <c r="Q46" s="26">
        <f t="shared" si="16"/>
        <v>50.899999999999991</v>
      </c>
      <c r="R46" s="26">
        <f t="shared" si="16"/>
        <v>50.000000000000007</v>
      </c>
      <c r="S46" s="99">
        <f t="shared" si="14"/>
        <v>265.5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123</v>
      </c>
      <c r="C47" s="29">
        <v>122</v>
      </c>
      <c r="D47" s="29">
        <v>121.5</v>
      </c>
      <c r="E47" s="29">
        <v>125.5</v>
      </c>
      <c r="F47" s="29">
        <v>122.5</v>
      </c>
      <c r="G47" s="29">
        <v>124.9</v>
      </c>
      <c r="H47" s="29"/>
      <c r="I47" s="29"/>
      <c r="J47" s="100">
        <f>+((J46/J48)/7)*1000</f>
        <v>122.44938489841626</v>
      </c>
      <c r="L47" s="108" t="s">
        <v>19</v>
      </c>
      <c r="M47" s="80">
        <v>129</v>
      </c>
      <c r="N47" s="29">
        <v>128.5</v>
      </c>
      <c r="O47" s="29">
        <v>128</v>
      </c>
      <c r="P47" s="29">
        <v>128</v>
      </c>
      <c r="Q47" s="29">
        <v>127.5</v>
      </c>
      <c r="R47" s="29">
        <v>127.5</v>
      </c>
      <c r="S47" s="100">
        <f>+((S46/S48)/7)*1000</f>
        <v>128.13706563706563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57</v>
      </c>
      <c r="R48" s="64">
        <v>56</v>
      </c>
      <c r="S48" s="110">
        <f>SUM(M48:R48)</f>
        <v>296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82.778999999999996</v>
      </c>
      <c r="C49" s="37">
        <f t="shared" si="17"/>
        <v>81.984000000000009</v>
      </c>
      <c r="D49" s="37">
        <f t="shared" si="17"/>
        <v>81.647999999999996</v>
      </c>
      <c r="E49" s="37">
        <f t="shared" si="17"/>
        <v>26.229500000000002</v>
      </c>
      <c r="F49" s="37">
        <f t="shared" si="17"/>
        <v>82.565000000000012</v>
      </c>
      <c r="G49" s="37">
        <f t="shared" si="17"/>
        <v>83.9328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122.44938489841626</v>
      </c>
      <c r="L49" s="93" t="s">
        <v>21</v>
      </c>
      <c r="M49" s="82">
        <f t="shared" ref="M49:R49" si="19">((M48*M47)*7/1000-M39-M40)/5</f>
        <v>7.1936000000000009</v>
      </c>
      <c r="N49" s="37">
        <f t="shared" si="19"/>
        <v>7.0544999999999991</v>
      </c>
      <c r="O49" s="37">
        <f t="shared" si="19"/>
        <v>7.056</v>
      </c>
      <c r="P49" s="37">
        <f t="shared" si="19"/>
        <v>2.2063999999999999</v>
      </c>
      <c r="Q49" s="37">
        <f t="shared" si="19"/>
        <v>7.2944999999999993</v>
      </c>
      <c r="R49" s="37">
        <f t="shared" si="19"/>
        <v>7.1159999999999979</v>
      </c>
      <c r="S49" s="111">
        <f>((S46*1000)/S48)/7</f>
        <v>128.13706563706563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579.45299999999997</v>
      </c>
      <c r="C50" s="41">
        <f t="shared" si="20"/>
        <v>573.88800000000003</v>
      </c>
      <c r="D50" s="41">
        <f t="shared" si="20"/>
        <v>571.53599999999994</v>
      </c>
      <c r="E50" s="41">
        <f t="shared" si="20"/>
        <v>183.60650000000001</v>
      </c>
      <c r="F50" s="41">
        <f t="shared" si="20"/>
        <v>577.95500000000004</v>
      </c>
      <c r="G50" s="41">
        <f t="shared" si="20"/>
        <v>587.52959999999996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50.567999999999998</v>
      </c>
      <c r="N50" s="41">
        <f t="shared" si="21"/>
        <v>49.472499999999997</v>
      </c>
      <c r="O50" s="41">
        <f t="shared" si="21"/>
        <v>49.28</v>
      </c>
      <c r="P50" s="41">
        <f t="shared" si="21"/>
        <v>15.231999999999999</v>
      </c>
      <c r="Q50" s="41">
        <f t="shared" si="21"/>
        <v>50.872500000000002</v>
      </c>
      <c r="R50" s="41">
        <f t="shared" si="21"/>
        <v>49.98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123</v>
      </c>
      <c r="C51" s="46">
        <f t="shared" si="22"/>
        <v>122.00000000000001</v>
      </c>
      <c r="D51" s="46">
        <f t="shared" si="22"/>
        <v>121.49999999999999</v>
      </c>
      <c r="E51" s="46">
        <f t="shared" si="22"/>
        <v>125.5</v>
      </c>
      <c r="F51" s="46">
        <f t="shared" si="22"/>
        <v>122.50000000000004</v>
      </c>
      <c r="G51" s="46">
        <f t="shared" si="22"/>
        <v>122.29717687074827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129.08163265306123</v>
      </c>
      <c r="N51" s="46">
        <f t="shared" si="23"/>
        <v>128.57142857142858</v>
      </c>
      <c r="O51" s="46">
        <f t="shared" si="23"/>
        <v>128.05194805194805</v>
      </c>
      <c r="P51" s="46">
        <f t="shared" si="23"/>
        <v>127.73109243697478</v>
      </c>
      <c r="Q51" s="46">
        <f t="shared" si="23"/>
        <v>127.56892230576439</v>
      </c>
      <c r="R51" s="46">
        <f t="shared" si="23"/>
        <v>127.5510204081633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8.6</v>
      </c>
      <c r="C58" s="78">
        <v>8.6</v>
      </c>
      <c r="D58" s="78">
        <v>8.6</v>
      </c>
      <c r="E58" s="78">
        <v>2.2000000000000002</v>
      </c>
      <c r="F58" s="78">
        <v>8.6</v>
      </c>
      <c r="G58" s="78">
        <v>8.5</v>
      </c>
      <c r="H58" s="21">
        <v>8.6</v>
      </c>
      <c r="I58" s="78">
        <v>8.6</v>
      </c>
      <c r="J58" s="78">
        <v>8.5</v>
      </c>
      <c r="K58" s="78">
        <v>2.1</v>
      </c>
      <c r="L58" s="78">
        <v>8.4</v>
      </c>
      <c r="M58" s="78">
        <v>8.5</v>
      </c>
      <c r="N58" s="21">
        <v>8.6</v>
      </c>
      <c r="O58" s="78">
        <v>8.6</v>
      </c>
      <c r="P58" s="78">
        <v>8.6</v>
      </c>
      <c r="Q58" s="78">
        <v>2.1</v>
      </c>
      <c r="R58" s="78">
        <v>8.4</v>
      </c>
      <c r="S58" s="182">
        <v>8.4</v>
      </c>
      <c r="T58" s="24">
        <f t="shared" ref="T58:T65" si="24">SUM(B58:S58)</f>
        <v>134.49999999999997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8.6</v>
      </c>
      <c r="C59" s="78">
        <v>8.6</v>
      </c>
      <c r="D59" s="78">
        <v>8.6</v>
      </c>
      <c r="E59" s="78">
        <v>2.2000000000000002</v>
      </c>
      <c r="F59" s="78">
        <v>8.6</v>
      </c>
      <c r="G59" s="78">
        <v>8.5</v>
      </c>
      <c r="H59" s="21">
        <v>8.6</v>
      </c>
      <c r="I59" s="78">
        <v>8.6</v>
      </c>
      <c r="J59" s="78">
        <v>8.5</v>
      </c>
      <c r="K59" s="78">
        <v>2.1</v>
      </c>
      <c r="L59" s="78">
        <v>8.4</v>
      </c>
      <c r="M59" s="78">
        <v>8.5</v>
      </c>
      <c r="N59" s="21">
        <v>8.6</v>
      </c>
      <c r="O59" s="78">
        <v>8.6</v>
      </c>
      <c r="P59" s="78">
        <v>8.6</v>
      </c>
      <c r="Q59" s="78">
        <v>2.1</v>
      </c>
      <c r="R59" s="78">
        <v>8.4</v>
      </c>
      <c r="S59" s="182">
        <v>8.4</v>
      </c>
      <c r="T59" s="24">
        <f t="shared" si="24"/>
        <v>134.49999999999997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8.6999999999999993</v>
      </c>
      <c r="C60" s="78">
        <v>8.6999999999999993</v>
      </c>
      <c r="D60" s="78">
        <v>8.6</v>
      </c>
      <c r="E60" s="78">
        <v>2.1</v>
      </c>
      <c r="F60" s="78">
        <v>8.6</v>
      </c>
      <c r="G60" s="182">
        <v>8.5</v>
      </c>
      <c r="H60" s="21">
        <v>8.6</v>
      </c>
      <c r="I60" s="78">
        <v>8.6</v>
      </c>
      <c r="J60" s="78">
        <v>8.5</v>
      </c>
      <c r="K60" s="78">
        <v>2.1</v>
      </c>
      <c r="L60" s="78">
        <v>8.5</v>
      </c>
      <c r="M60" s="182">
        <v>8.5</v>
      </c>
      <c r="N60" s="21">
        <v>8.6999999999999993</v>
      </c>
      <c r="O60" s="78">
        <v>8.6999999999999993</v>
      </c>
      <c r="P60" s="78">
        <v>8.6</v>
      </c>
      <c r="Q60" s="78">
        <v>2.2000000000000002</v>
      </c>
      <c r="R60" s="78">
        <v>8.5</v>
      </c>
      <c r="S60" s="182">
        <v>8.5</v>
      </c>
      <c r="T60" s="24">
        <f t="shared" si="24"/>
        <v>135.19999999999999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8.6999999999999993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8.5</v>
      </c>
      <c r="H61" s="21">
        <v>8.6</v>
      </c>
      <c r="I61" s="78">
        <v>8.6</v>
      </c>
      <c r="J61" s="78">
        <v>8.5</v>
      </c>
      <c r="K61" s="78">
        <v>2.1</v>
      </c>
      <c r="L61" s="78">
        <v>8.5</v>
      </c>
      <c r="M61" s="182">
        <v>8.5</v>
      </c>
      <c r="N61" s="21">
        <v>8.6999999999999993</v>
      </c>
      <c r="O61" s="78">
        <v>8.6999999999999993</v>
      </c>
      <c r="P61" s="78">
        <v>8.6</v>
      </c>
      <c r="Q61" s="78">
        <v>2.2000000000000002</v>
      </c>
      <c r="R61" s="78">
        <v>8.5</v>
      </c>
      <c r="S61" s="182">
        <v>8.5</v>
      </c>
      <c r="T61" s="24">
        <f t="shared" si="24"/>
        <v>135.19999999999999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8.6999999999999993</v>
      </c>
      <c r="E62" s="78">
        <v>2.1</v>
      </c>
      <c r="F62" s="78">
        <v>8.6999999999999993</v>
      </c>
      <c r="G62" s="182">
        <v>8.6</v>
      </c>
      <c r="H62" s="21">
        <v>8.6</v>
      </c>
      <c r="I62" s="78">
        <v>8.6</v>
      </c>
      <c r="J62" s="78">
        <v>8.6</v>
      </c>
      <c r="K62" s="78">
        <v>2.1</v>
      </c>
      <c r="L62" s="78">
        <v>8.5</v>
      </c>
      <c r="M62" s="182">
        <v>8.6</v>
      </c>
      <c r="N62" s="21">
        <v>8.6999999999999993</v>
      </c>
      <c r="O62" s="78">
        <v>8.6999999999999993</v>
      </c>
      <c r="P62" s="78">
        <v>8.6999999999999993</v>
      </c>
      <c r="Q62" s="78">
        <v>2.2000000000000002</v>
      </c>
      <c r="R62" s="78">
        <v>8.6</v>
      </c>
      <c r="S62" s="182">
        <v>8.5</v>
      </c>
      <c r="T62" s="24">
        <f t="shared" si="24"/>
        <v>136.1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8.6999999999999993</v>
      </c>
      <c r="E63" s="78">
        <v>2.1</v>
      </c>
      <c r="F63" s="78">
        <v>8.6999999999999993</v>
      </c>
      <c r="G63" s="182">
        <v>8.6</v>
      </c>
      <c r="H63" s="21">
        <v>8.6</v>
      </c>
      <c r="I63" s="78">
        <v>8.6</v>
      </c>
      <c r="J63" s="78">
        <v>8.6</v>
      </c>
      <c r="K63" s="78">
        <v>2.2000000000000002</v>
      </c>
      <c r="L63" s="78">
        <v>8.5</v>
      </c>
      <c r="M63" s="182">
        <v>8.6</v>
      </c>
      <c r="N63" s="21">
        <v>8.6999999999999993</v>
      </c>
      <c r="O63" s="78">
        <v>8.6999999999999993</v>
      </c>
      <c r="P63" s="78">
        <v>8.6999999999999993</v>
      </c>
      <c r="Q63" s="78">
        <v>2.2000000000000002</v>
      </c>
      <c r="R63" s="78">
        <v>8.6</v>
      </c>
      <c r="S63" s="182">
        <v>8.5</v>
      </c>
      <c r="T63" s="24">
        <f t="shared" si="24"/>
        <v>136.19999999999999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8.6999999999999993</v>
      </c>
      <c r="E64" s="78">
        <v>2.2000000000000002</v>
      </c>
      <c r="F64" s="78">
        <v>8.6999999999999993</v>
      </c>
      <c r="G64" s="182">
        <v>8.6</v>
      </c>
      <c r="H64" s="21">
        <v>8.6999999999999993</v>
      </c>
      <c r="I64" s="78">
        <v>8.6999999999999993</v>
      </c>
      <c r="J64" s="78">
        <v>8.6</v>
      </c>
      <c r="K64" s="78">
        <v>2.2000000000000002</v>
      </c>
      <c r="L64" s="78">
        <v>8.6</v>
      </c>
      <c r="M64" s="182">
        <v>8.6</v>
      </c>
      <c r="N64" s="21">
        <v>8.6999999999999993</v>
      </c>
      <c r="O64" s="78">
        <v>8.6999999999999993</v>
      </c>
      <c r="P64" s="78">
        <v>8.6999999999999993</v>
      </c>
      <c r="Q64" s="78">
        <v>2.2000000000000002</v>
      </c>
      <c r="R64" s="78">
        <v>8.6</v>
      </c>
      <c r="S64" s="182">
        <v>8.6</v>
      </c>
      <c r="T64" s="24">
        <f t="shared" si="24"/>
        <v>136.69999999999999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60.999999999999986</v>
      </c>
      <c r="C65" s="79">
        <f t="shared" ref="C65:R65" si="25">SUM(C58:C64)</f>
        <v>60.999999999999986</v>
      </c>
      <c r="D65" s="79">
        <f t="shared" si="25"/>
        <v>60.5</v>
      </c>
      <c r="E65" s="79">
        <f t="shared" si="25"/>
        <v>15</v>
      </c>
      <c r="F65" s="79">
        <f t="shared" si="25"/>
        <v>60.5</v>
      </c>
      <c r="G65" s="183">
        <f t="shared" si="25"/>
        <v>59.800000000000004</v>
      </c>
      <c r="H65" s="25">
        <f t="shared" si="25"/>
        <v>60.3</v>
      </c>
      <c r="I65" s="79">
        <f t="shared" si="25"/>
        <v>60.3</v>
      </c>
      <c r="J65" s="79">
        <f t="shared" si="25"/>
        <v>59.800000000000004</v>
      </c>
      <c r="K65" s="79">
        <f t="shared" si="25"/>
        <v>14.899999999999999</v>
      </c>
      <c r="L65" s="79">
        <f t="shared" si="25"/>
        <v>59.4</v>
      </c>
      <c r="M65" s="183">
        <f t="shared" si="25"/>
        <v>59.800000000000004</v>
      </c>
      <c r="N65" s="25">
        <f t="shared" si="25"/>
        <v>60.7</v>
      </c>
      <c r="O65" s="79">
        <f t="shared" si="25"/>
        <v>60.7</v>
      </c>
      <c r="P65" s="79">
        <f t="shared" si="25"/>
        <v>60.5</v>
      </c>
      <c r="Q65" s="79">
        <f t="shared" si="25"/>
        <v>15.2</v>
      </c>
      <c r="R65" s="79">
        <f t="shared" si="25"/>
        <v>59.6</v>
      </c>
      <c r="S65" s="27">
        <f>SUM(S58:S64)</f>
        <v>59.4</v>
      </c>
      <c r="T65" s="24">
        <f t="shared" si="24"/>
        <v>948.40000000000009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134</v>
      </c>
      <c r="C66" s="80">
        <v>134</v>
      </c>
      <c r="D66" s="80">
        <v>133</v>
      </c>
      <c r="E66" s="80">
        <v>134</v>
      </c>
      <c r="F66" s="80">
        <v>133</v>
      </c>
      <c r="G66" s="184">
        <v>131.5</v>
      </c>
      <c r="H66" s="28">
        <v>132.5</v>
      </c>
      <c r="I66" s="80">
        <v>132.5</v>
      </c>
      <c r="J66" s="80">
        <v>131.5</v>
      </c>
      <c r="K66" s="80">
        <v>133.5</v>
      </c>
      <c r="L66" s="80">
        <v>130.5</v>
      </c>
      <c r="M66" s="184">
        <v>131.5</v>
      </c>
      <c r="N66" s="28">
        <v>133.5</v>
      </c>
      <c r="O66" s="80">
        <v>133.5</v>
      </c>
      <c r="P66" s="80">
        <v>133</v>
      </c>
      <c r="Q66" s="80">
        <v>133.5</v>
      </c>
      <c r="R66" s="80">
        <v>131</v>
      </c>
      <c r="S66" s="30">
        <v>130.5</v>
      </c>
      <c r="T66" s="304">
        <f>+((T65/T67)/7)*1000</f>
        <v>132.43960340734534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8.7539999999999996</v>
      </c>
      <c r="C68" s="82">
        <f t="shared" ref="C68:S68" si="26">((C67*C66)*7/1000-C58-C59)/5</f>
        <v>8.7539999999999996</v>
      </c>
      <c r="D68" s="82">
        <f t="shared" si="26"/>
        <v>8.6630000000000003</v>
      </c>
      <c r="E68" s="82">
        <f t="shared" si="26"/>
        <v>2.1215999999999999</v>
      </c>
      <c r="F68" s="82">
        <f t="shared" si="26"/>
        <v>8.6630000000000003</v>
      </c>
      <c r="G68" s="186">
        <f t="shared" si="26"/>
        <v>8.5665000000000013</v>
      </c>
      <c r="H68" s="36">
        <f t="shared" si="26"/>
        <v>8.6174999999999997</v>
      </c>
      <c r="I68" s="82">
        <f t="shared" si="26"/>
        <v>8.6174999999999997</v>
      </c>
      <c r="J68" s="82">
        <f t="shared" si="26"/>
        <v>8.5665000000000013</v>
      </c>
      <c r="K68" s="82">
        <f t="shared" si="26"/>
        <v>2.1504000000000003</v>
      </c>
      <c r="L68" s="82">
        <f t="shared" si="26"/>
        <v>8.5154999999999994</v>
      </c>
      <c r="M68" s="186">
        <f t="shared" si="26"/>
        <v>8.5665000000000013</v>
      </c>
      <c r="N68" s="36">
        <f t="shared" si="26"/>
        <v>8.708499999999999</v>
      </c>
      <c r="O68" s="82">
        <f t="shared" si="26"/>
        <v>8.708499999999999</v>
      </c>
      <c r="P68" s="82">
        <f t="shared" si="26"/>
        <v>8.6630000000000003</v>
      </c>
      <c r="Q68" s="82">
        <f t="shared" si="26"/>
        <v>2.1504000000000003</v>
      </c>
      <c r="R68" s="82">
        <f t="shared" si="26"/>
        <v>8.5609999999999999</v>
      </c>
      <c r="S68" s="38">
        <f t="shared" si="26"/>
        <v>8.5154999999999994</v>
      </c>
      <c r="T68" s="306">
        <f>((T65*1000)/T67)/7</f>
        <v>132.43960340734537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60.97</v>
      </c>
      <c r="C69" s="83">
        <f t="shared" ref="C69:R69" si="27">((C67*C66)*7)/1000</f>
        <v>60.97</v>
      </c>
      <c r="D69" s="83">
        <f t="shared" si="27"/>
        <v>60.515000000000001</v>
      </c>
      <c r="E69" s="83">
        <f t="shared" si="27"/>
        <v>15.007999999999999</v>
      </c>
      <c r="F69" s="83">
        <f t="shared" si="27"/>
        <v>60.515000000000001</v>
      </c>
      <c r="G69" s="307">
        <f t="shared" si="27"/>
        <v>59.832500000000003</v>
      </c>
      <c r="H69" s="40">
        <f t="shared" si="27"/>
        <v>60.287500000000001</v>
      </c>
      <c r="I69" s="83">
        <f t="shared" si="27"/>
        <v>60.287500000000001</v>
      </c>
      <c r="J69" s="83">
        <f t="shared" si="27"/>
        <v>59.832500000000003</v>
      </c>
      <c r="K69" s="83">
        <f t="shared" si="27"/>
        <v>14.952</v>
      </c>
      <c r="L69" s="83">
        <f t="shared" si="27"/>
        <v>59.377499999999998</v>
      </c>
      <c r="M69" s="307">
        <f t="shared" si="27"/>
        <v>59.832500000000003</v>
      </c>
      <c r="N69" s="40">
        <f t="shared" si="27"/>
        <v>60.7425</v>
      </c>
      <c r="O69" s="83">
        <f t="shared" si="27"/>
        <v>60.7425</v>
      </c>
      <c r="P69" s="83">
        <f t="shared" si="27"/>
        <v>60.515000000000001</v>
      </c>
      <c r="Q69" s="83">
        <f t="shared" si="27"/>
        <v>14.952</v>
      </c>
      <c r="R69" s="83">
        <f t="shared" si="27"/>
        <v>59.604999999999997</v>
      </c>
      <c r="S69" s="85">
        <f>((S67*S66)*7)/1000</f>
        <v>59.377499999999998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134.06593406593404</v>
      </c>
      <c r="C70" s="84">
        <f t="shared" ref="C70:R70" si="28">+(C65/C67)/7*1000</f>
        <v>134.06593406593404</v>
      </c>
      <c r="D70" s="84">
        <f t="shared" si="28"/>
        <v>132.96703296703296</v>
      </c>
      <c r="E70" s="84">
        <f t="shared" si="28"/>
        <v>133.92857142857142</v>
      </c>
      <c r="F70" s="84">
        <f t="shared" si="28"/>
        <v>132.96703296703296</v>
      </c>
      <c r="G70" s="188">
        <f t="shared" si="28"/>
        <v>131.42857142857142</v>
      </c>
      <c r="H70" s="45">
        <f t="shared" si="28"/>
        <v>132.52747252747253</v>
      </c>
      <c r="I70" s="84">
        <f t="shared" si="28"/>
        <v>132.52747252747253</v>
      </c>
      <c r="J70" s="84">
        <f t="shared" si="28"/>
        <v>131.42857142857142</v>
      </c>
      <c r="K70" s="84">
        <f t="shared" si="28"/>
        <v>133.03571428571428</v>
      </c>
      <c r="L70" s="84">
        <f t="shared" si="28"/>
        <v>130.54945054945054</v>
      </c>
      <c r="M70" s="188">
        <f t="shared" si="28"/>
        <v>131.42857142857142</v>
      </c>
      <c r="N70" s="45">
        <f t="shared" si="28"/>
        <v>133.4065934065934</v>
      </c>
      <c r="O70" s="84">
        <f t="shared" si="28"/>
        <v>133.4065934065934</v>
      </c>
      <c r="P70" s="84">
        <f t="shared" si="28"/>
        <v>132.96703296703296</v>
      </c>
      <c r="Q70" s="84">
        <f t="shared" si="28"/>
        <v>135.71428571428569</v>
      </c>
      <c r="R70" s="84">
        <f t="shared" si="28"/>
        <v>130.98901098901101</v>
      </c>
      <c r="S70" s="47">
        <f>+(S65/S67)/7*1000</f>
        <v>130.54945054945054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CA3-2013-4348-9391-F4367EEF52CA}">
  <dimension ref="A1:AQ239"/>
  <sheetViews>
    <sheetView view="pageBreakPreview" topLeftCell="A36" zoomScale="30" zoomScaleNormal="30" zoomScaleSheetLayoutView="30" workbookViewId="0">
      <selection activeCell="B45" sqref="B45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  <c r="X3" s="374"/>
      <c r="Y3" s="2"/>
      <c r="Z3" s="2"/>
      <c r="AA3" s="2"/>
      <c r="AB3" s="2"/>
      <c r="AC3" s="2"/>
      <c r="AD3" s="3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74" t="s">
        <v>1</v>
      </c>
      <c r="B9" s="374"/>
      <c r="C9" s="374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74"/>
      <c r="B10" s="374"/>
      <c r="C10" s="3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74" t="s">
        <v>4</v>
      </c>
      <c r="B11" s="374"/>
      <c r="C11" s="374"/>
      <c r="D11" s="1"/>
      <c r="E11" s="375">
        <v>3</v>
      </c>
      <c r="F11" s="1"/>
      <c r="G11" s="1"/>
      <c r="H11" s="1"/>
      <c r="I11" s="1"/>
      <c r="J11" s="1"/>
      <c r="K11" s="489" t="s">
        <v>108</v>
      </c>
      <c r="L11" s="489"/>
      <c r="M11" s="376"/>
      <c r="N11" s="3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74"/>
      <c r="B12" s="374"/>
      <c r="C12" s="374"/>
      <c r="D12" s="1"/>
      <c r="E12" s="5"/>
      <c r="F12" s="1"/>
      <c r="G12" s="1"/>
      <c r="H12" s="1"/>
      <c r="I12" s="1"/>
      <c r="J12" s="1"/>
      <c r="K12" s="376"/>
      <c r="L12" s="376"/>
      <c r="M12" s="376"/>
      <c r="N12" s="3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74"/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6"/>
      <c r="M13" s="376"/>
      <c r="N13" s="376"/>
      <c r="O13" s="376"/>
      <c r="P13" s="376"/>
      <c r="Q13" s="376"/>
      <c r="R13" s="376"/>
      <c r="S13" s="376"/>
      <c r="T13" s="376"/>
      <c r="U13" s="376"/>
      <c r="V13" s="376"/>
      <c r="W13" s="1"/>
      <c r="X13" s="1"/>
      <c r="Y13" s="1"/>
    </row>
    <row r="14" spans="1:30" s="3" customFormat="1" ht="27" thickBot="1" x14ac:dyDescent="0.3">
      <c r="A14" s="3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99.338400000000007</v>
      </c>
      <c r="C18" s="78">
        <v>100.6434</v>
      </c>
      <c r="D18" s="22">
        <v>99.808499999999995</v>
      </c>
      <c r="E18" s="22">
        <v>29.360099999999999</v>
      </c>
      <c r="F18" s="22">
        <v>102.952</v>
      </c>
      <c r="G18" s="22">
        <v>103.08799999999999</v>
      </c>
      <c r="H18" s="21">
        <v>101.26879999999998</v>
      </c>
      <c r="I18" s="22">
        <v>100.11210000000001</v>
      </c>
      <c r="J18" s="22">
        <v>99.772600000000011</v>
      </c>
      <c r="K18" s="119">
        <v>27.777999999999995</v>
      </c>
      <c r="L18" s="22">
        <v>99.373799999999989</v>
      </c>
      <c r="M18" s="22">
        <v>99.070599999999999</v>
      </c>
      <c r="N18" s="21">
        <v>101.4204</v>
      </c>
      <c r="O18" s="78">
        <v>101.11720000000001</v>
      </c>
      <c r="P18" s="22">
        <v>100.68100000000001</v>
      </c>
      <c r="Q18" s="22">
        <v>28.558</v>
      </c>
      <c r="R18" s="22">
        <v>102.36240000000001</v>
      </c>
      <c r="S18" s="23">
        <v>101.96789999999999</v>
      </c>
      <c r="T18" s="24">
        <f t="shared" ref="T18:T25" si="0">SUM(B18:S18)</f>
        <v>1598.6731999999997</v>
      </c>
      <c r="V18" s="2"/>
      <c r="W18" s="18"/>
    </row>
    <row r="19" spans="1:30" ht="39.950000000000003" customHeight="1" x14ac:dyDescent="0.25">
      <c r="A19" s="157" t="s">
        <v>13</v>
      </c>
      <c r="B19" s="21">
        <v>101.682</v>
      </c>
      <c r="C19" s="78">
        <v>103.52760000000001</v>
      </c>
      <c r="D19" s="22">
        <v>99.808499999999995</v>
      </c>
      <c r="E19" s="22">
        <v>29.360099999999999</v>
      </c>
      <c r="F19" s="22">
        <v>102.952</v>
      </c>
      <c r="G19" s="22">
        <v>106.34740000000001</v>
      </c>
      <c r="H19" s="21">
        <v>103.467</v>
      </c>
      <c r="I19" s="22">
        <v>102.38910000000001</v>
      </c>
      <c r="J19" s="22">
        <v>102.72489999999998</v>
      </c>
      <c r="K19" s="119">
        <v>27.777999999999995</v>
      </c>
      <c r="L19" s="22">
        <v>102.33</v>
      </c>
      <c r="M19" s="22">
        <v>102.10259999999998</v>
      </c>
      <c r="N19" s="21">
        <v>104.14919999999999</v>
      </c>
      <c r="O19" s="78">
        <v>101.11720000000001</v>
      </c>
      <c r="P19" s="22">
        <v>103.4819</v>
      </c>
      <c r="Q19" s="22">
        <v>28.558</v>
      </c>
      <c r="R19" s="22">
        <v>102.36240000000001</v>
      </c>
      <c r="S19" s="23">
        <v>101.96789999999999</v>
      </c>
      <c r="T19" s="24">
        <f t="shared" si="0"/>
        <v>1626.1057999999998</v>
      </c>
      <c r="V19" s="2"/>
      <c r="W19" s="18"/>
    </row>
    <row r="20" spans="1:30" ht="39.75" customHeight="1" x14ac:dyDescent="0.25">
      <c r="A20" s="156" t="s">
        <v>14</v>
      </c>
      <c r="B20" s="21">
        <v>101.682</v>
      </c>
      <c r="C20" s="78">
        <v>103.52760000000001</v>
      </c>
      <c r="D20" s="22">
        <v>102.76860000000001</v>
      </c>
      <c r="E20" s="22">
        <v>29.360099999999999</v>
      </c>
      <c r="F20" s="22">
        <v>106.20710000000001</v>
      </c>
      <c r="G20" s="22">
        <v>106.34740000000001</v>
      </c>
      <c r="H20" s="21">
        <v>103.467</v>
      </c>
      <c r="I20" s="22">
        <v>102.38910000000001</v>
      </c>
      <c r="J20" s="22">
        <v>102.72489999999998</v>
      </c>
      <c r="K20" s="119">
        <v>27.777999999999995</v>
      </c>
      <c r="L20" s="22">
        <v>105.741</v>
      </c>
      <c r="M20" s="22">
        <v>102.10259999999998</v>
      </c>
      <c r="N20" s="21">
        <v>104.14919999999999</v>
      </c>
      <c r="O20" s="78">
        <v>103.92179999999999</v>
      </c>
      <c r="P20" s="22">
        <v>103.4819</v>
      </c>
      <c r="Q20" s="22">
        <v>29.255599999999998</v>
      </c>
      <c r="R20" s="22">
        <v>102.36240000000001</v>
      </c>
      <c r="S20" s="23">
        <v>105.37439999999999</v>
      </c>
      <c r="T20" s="24">
        <f t="shared" si="0"/>
        <v>1642.6406999999999</v>
      </c>
      <c r="V20" s="2"/>
      <c r="W20" s="18"/>
    </row>
    <row r="21" spans="1:30" ht="39.950000000000003" customHeight="1" x14ac:dyDescent="0.25">
      <c r="A21" s="157" t="s">
        <v>15</v>
      </c>
      <c r="B21" s="21">
        <v>104.4036</v>
      </c>
      <c r="C21" s="78">
        <v>106.7154</v>
      </c>
      <c r="D21" s="22">
        <v>102.76860000000001</v>
      </c>
      <c r="E21" s="22">
        <v>29.360099999999999</v>
      </c>
      <c r="F21" s="22">
        <v>106.20710000000001</v>
      </c>
      <c r="G21" s="22">
        <v>106.34740000000001</v>
      </c>
      <c r="H21" s="21">
        <v>103.467</v>
      </c>
      <c r="I21" s="22">
        <v>102.38910000000001</v>
      </c>
      <c r="J21" s="22">
        <v>102.72489999999998</v>
      </c>
      <c r="K21" s="119">
        <v>29.003499999999999</v>
      </c>
      <c r="L21" s="22">
        <v>105.741</v>
      </c>
      <c r="M21" s="22">
        <v>105.5136</v>
      </c>
      <c r="N21" s="21">
        <v>107.25699999999999</v>
      </c>
      <c r="O21" s="78">
        <v>103.92179999999999</v>
      </c>
      <c r="P21" s="22">
        <v>103.4819</v>
      </c>
      <c r="Q21" s="22">
        <v>29.255599999999998</v>
      </c>
      <c r="R21" s="22">
        <v>102.36240000000001</v>
      </c>
      <c r="S21" s="23">
        <v>105.37439999999999</v>
      </c>
      <c r="T21" s="24">
        <f t="shared" si="0"/>
        <v>1656.2944</v>
      </c>
      <c r="V21" s="2"/>
      <c r="W21" s="18"/>
    </row>
    <row r="22" spans="1:30" ht="39.950000000000003" customHeight="1" x14ac:dyDescent="0.25">
      <c r="A22" s="156" t="s">
        <v>16</v>
      </c>
      <c r="B22" s="21">
        <v>104.4036</v>
      </c>
      <c r="C22" s="78">
        <v>106.7154</v>
      </c>
      <c r="D22" s="22">
        <v>106.10820000000002</v>
      </c>
      <c r="E22" s="22">
        <v>30.097899999999999</v>
      </c>
      <c r="F22" s="22">
        <v>109.8407</v>
      </c>
      <c r="G22" s="22">
        <v>106.34740000000001</v>
      </c>
      <c r="H22" s="21">
        <v>105.9684</v>
      </c>
      <c r="I22" s="22">
        <v>104.74199999999999</v>
      </c>
      <c r="J22" s="22">
        <v>106.0557</v>
      </c>
      <c r="K22" s="119">
        <v>29.003499999999999</v>
      </c>
      <c r="L22" s="22">
        <v>109.4552</v>
      </c>
      <c r="M22" s="22">
        <v>105.5136</v>
      </c>
      <c r="N22" s="21">
        <v>107.25699999999999</v>
      </c>
      <c r="O22" s="78">
        <v>107.02959999999999</v>
      </c>
      <c r="P22" s="22">
        <v>106.6613</v>
      </c>
      <c r="Q22" s="22">
        <v>29.255599999999998</v>
      </c>
      <c r="R22" s="22">
        <v>105.6888</v>
      </c>
      <c r="S22" s="23">
        <v>105.37439999999999</v>
      </c>
      <c r="T22" s="24">
        <f t="shared" si="0"/>
        <v>1685.5183</v>
      </c>
      <c r="V22" s="2"/>
      <c r="W22" s="18"/>
    </row>
    <row r="23" spans="1:30" ht="39.950000000000003" customHeight="1" x14ac:dyDescent="0.25">
      <c r="A23" s="157" t="s">
        <v>17</v>
      </c>
      <c r="B23" s="21">
        <v>107.352</v>
      </c>
      <c r="C23" s="78">
        <v>106.7154</v>
      </c>
      <c r="D23" s="22">
        <v>106.10820000000002</v>
      </c>
      <c r="E23" s="22">
        <v>30.097899999999999</v>
      </c>
      <c r="F23" s="22">
        <v>109.8407</v>
      </c>
      <c r="G23" s="22">
        <v>109.9858</v>
      </c>
      <c r="H23" s="21">
        <v>105.9684</v>
      </c>
      <c r="I23" s="22">
        <v>104.74199999999999</v>
      </c>
      <c r="J23" s="22">
        <v>106.0557</v>
      </c>
      <c r="K23" s="119">
        <v>29.003499999999999</v>
      </c>
      <c r="L23" s="22">
        <v>109.4552</v>
      </c>
      <c r="M23" s="22">
        <v>109.30359999999999</v>
      </c>
      <c r="N23" s="21">
        <v>107.25699999999999</v>
      </c>
      <c r="O23" s="78">
        <v>107.02959999999999</v>
      </c>
      <c r="P23" s="22">
        <v>106.6613</v>
      </c>
      <c r="Q23" s="22">
        <v>30.018599999999996</v>
      </c>
      <c r="R23" s="22">
        <v>105.6888</v>
      </c>
      <c r="S23" s="23">
        <v>109.15939999999999</v>
      </c>
      <c r="T23" s="24">
        <f t="shared" si="0"/>
        <v>1700.4431000000002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107.352</v>
      </c>
      <c r="C24" s="78">
        <v>106.7154</v>
      </c>
      <c r="D24" s="22">
        <v>106.10820000000002</v>
      </c>
      <c r="E24" s="22">
        <v>30.097899999999999</v>
      </c>
      <c r="F24" s="22">
        <v>109.8407</v>
      </c>
      <c r="G24" s="22">
        <v>109.9858</v>
      </c>
      <c r="H24" s="21">
        <v>105.9684</v>
      </c>
      <c r="I24" s="22">
        <v>104.74199999999999</v>
      </c>
      <c r="J24" s="22">
        <v>106.0557</v>
      </c>
      <c r="K24" s="119">
        <v>29.003499999999999</v>
      </c>
      <c r="L24" s="22">
        <v>109.4552</v>
      </c>
      <c r="M24" s="22">
        <v>109.30359999999999</v>
      </c>
      <c r="N24" s="21">
        <v>107.25699999999999</v>
      </c>
      <c r="O24" s="78">
        <v>107.02959999999999</v>
      </c>
      <c r="P24" s="22">
        <v>106.6613</v>
      </c>
      <c r="Q24" s="22">
        <v>30.018599999999996</v>
      </c>
      <c r="R24" s="22">
        <v>105.6888</v>
      </c>
      <c r="S24" s="23">
        <v>109.15939999999999</v>
      </c>
      <c r="T24" s="24">
        <f t="shared" si="0"/>
        <v>1700.4431000000002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726.21359999999993</v>
      </c>
      <c r="C25" s="26">
        <f t="shared" si="1"/>
        <v>734.56020000000012</v>
      </c>
      <c r="D25" s="26">
        <f t="shared" si="1"/>
        <v>723.47880000000009</v>
      </c>
      <c r="E25" s="26">
        <f>SUM(E18:E24)</f>
        <v>207.73410000000001</v>
      </c>
      <c r="F25" s="26">
        <f t="shared" ref="F25:L25" si="2">SUM(F18:F24)</f>
        <v>747.84029999999996</v>
      </c>
      <c r="G25" s="26">
        <f t="shared" si="2"/>
        <v>748.44920000000013</v>
      </c>
      <c r="H25" s="25">
        <f t="shared" si="2"/>
        <v>729.57499999999993</v>
      </c>
      <c r="I25" s="26">
        <f t="shared" si="2"/>
        <v>721.5053999999999</v>
      </c>
      <c r="J25" s="26">
        <f>SUM(J18:J24)</f>
        <v>726.11439999999993</v>
      </c>
      <c r="K25" s="120">
        <f t="shared" ref="K25" si="3">SUM(K18:K24)</f>
        <v>199.34799999999998</v>
      </c>
      <c r="L25" s="26">
        <f t="shared" si="2"/>
        <v>741.55139999999994</v>
      </c>
      <c r="M25" s="26">
        <f>SUM(M18:M24)</f>
        <v>732.9101999999998</v>
      </c>
      <c r="N25" s="25">
        <f t="shared" ref="N25:P25" si="4">SUM(N18:N24)</f>
        <v>738.74679999999989</v>
      </c>
      <c r="O25" s="26">
        <f t="shared" si="4"/>
        <v>731.16679999999985</v>
      </c>
      <c r="P25" s="26">
        <f t="shared" si="4"/>
        <v>731.11059999999998</v>
      </c>
      <c r="Q25" s="26">
        <f>SUM(Q18:Q24)</f>
        <v>204.92</v>
      </c>
      <c r="R25" s="26">
        <f t="shared" ref="R25:S25" si="5">SUM(R18:R24)</f>
        <v>726.51600000000008</v>
      </c>
      <c r="S25" s="27">
        <f t="shared" si="5"/>
        <v>738.37779999999998</v>
      </c>
      <c r="T25" s="24">
        <f t="shared" si="0"/>
        <v>11610.118599999998</v>
      </c>
    </row>
    <row r="26" spans="1:30" s="2" customFormat="1" ht="36.75" customHeight="1" x14ac:dyDescent="0.25">
      <c r="A26" s="158" t="s">
        <v>19</v>
      </c>
      <c r="B26" s="28">
        <v>142</v>
      </c>
      <c r="C26" s="80">
        <v>140.6</v>
      </c>
      <c r="D26" s="29">
        <v>139.80000000000001</v>
      </c>
      <c r="E26" s="29">
        <v>138.69999999999999</v>
      </c>
      <c r="F26" s="29">
        <v>145.1</v>
      </c>
      <c r="G26" s="29">
        <v>145.1</v>
      </c>
      <c r="H26" s="28">
        <v>139.80000000000001</v>
      </c>
      <c r="I26" s="29">
        <v>138</v>
      </c>
      <c r="J26" s="29">
        <v>140.1</v>
      </c>
      <c r="K26" s="121">
        <v>134.9</v>
      </c>
      <c r="L26" s="29">
        <v>144.4</v>
      </c>
      <c r="M26" s="29">
        <v>144.19999999999999</v>
      </c>
      <c r="N26" s="28">
        <v>141.5</v>
      </c>
      <c r="O26" s="29">
        <v>141.19999999999999</v>
      </c>
      <c r="P26" s="29">
        <v>140.9</v>
      </c>
      <c r="Q26" s="29">
        <v>137.69999999999999</v>
      </c>
      <c r="R26" s="29">
        <v>139.80000000000001</v>
      </c>
      <c r="S26" s="30">
        <v>144.19999999999999</v>
      </c>
      <c r="T26" s="31">
        <f>+((T25/T27)/7)*1000</f>
        <v>138.04314368943579</v>
      </c>
    </row>
    <row r="27" spans="1:30" s="2" customFormat="1" ht="33" customHeight="1" x14ac:dyDescent="0.25">
      <c r="A27" s="159" t="s">
        <v>20</v>
      </c>
      <c r="B27" s="32">
        <v>756</v>
      </c>
      <c r="C27" s="81">
        <v>759</v>
      </c>
      <c r="D27" s="33">
        <v>759</v>
      </c>
      <c r="E27" s="33">
        <v>217</v>
      </c>
      <c r="F27" s="33">
        <v>757</v>
      </c>
      <c r="G27" s="33">
        <v>758</v>
      </c>
      <c r="H27" s="32">
        <v>758</v>
      </c>
      <c r="I27" s="33">
        <v>759</v>
      </c>
      <c r="J27" s="33">
        <v>757</v>
      </c>
      <c r="K27" s="122">
        <v>215</v>
      </c>
      <c r="L27" s="33">
        <v>758</v>
      </c>
      <c r="M27" s="33">
        <v>758</v>
      </c>
      <c r="N27" s="32">
        <v>758</v>
      </c>
      <c r="O27" s="33">
        <v>758</v>
      </c>
      <c r="P27" s="33">
        <v>757</v>
      </c>
      <c r="Q27" s="33">
        <v>218</v>
      </c>
      <c r="R27" s="33">
        <v>756</v>
      </c>
      <c r="S27" s="34">
        <v>757</v>
      </c>
      <c r="T27" s="35">
        <f>SUM(B27:S27)</f>
        <v>12015</v>
      </c>
      <c r="U27" s="2">
        <f>((T25*1000)/T27)/7</f>
        <v>138.04314368943579</v>
      </c>
    </row>
    <row r="28" spans="1:30" s="2" customFormat="1" ht="33" customHeight="1" x14ac:dyDescent="0.25">
      <c r="A28" s="160" t="s">
        <v>21</v>
      </c>
      <c r="B28" s="36">
        <f>((B27*B26)*7/1000)/7</f>
        <v>107.352</v>
      </c>
      <c r="C28" s="37">
        <f t="shared" ref="C28:S28" si="6">((C27*C26)*7/1000)/7</f>
        <v>106.7154</v>
      </c>
      <c r="D28" s="37">
        <f t="shared" si="6"/>
        <v>106.10820000000002</v>
      </c>
      <c r="E28" s="37">
        <f t="shared" si="6"/>
        <v>30.097899999999999</v>
      </c>
      <c r="F28" s="37">
        <f t="shared" si="6"/>
        <v>109.8407</v>
      </c>
      <c r="G28" s="37">
        <f t="shared" si="6"/>
        <v>109.9858</v>
      </c>
      <c r="H28" s="36">
        <f t="shared" si="6"/>
        <v>105.9684</v>
      </c>
      <c r="I28" s="37">
        <f t="shared" si="6"/>
        <v>104.74199999999999</v>
      </c>
      <c r="J28" s="37">
        <f t="shared" si="6"/>
        <v>106.0557</v>
      </c>
      <c r="K28" s="123">
        <f t="shared" si="6"/>
        <v>29.003499999999999</v>
      </c>
      <c r="L28" s="37">
        <f t="shared" si="6"/>
        <v>109.4552</v>
      </c>
      <c r="M28" s="37">
        <f t="shared" si="6"/>
        <v>109.30359999999999</v>
      </c>
      <c r="N28" s="36">
        <f t="shared" si="6"/>
        <v>107.25699999999999</v>
      </c>
      <c r="O28" s="37">
        <f t="shared" si="6"/>
        <v>107.02959999999999</v>
      </c>
      <c r="P28" s="37">
        <f t="shared" si="6"/>
        <v>106.6613</v>
      </c>
      <c r="Q28" s="37">
        <f t="shared" si="6"/>
        <v>30.018599999999996</v>
      </c>
      <c r="R28" s="37">
        <f t="shared" si="6"/>
        <v>105.6888</v>
      </c>
      <c r="S28" s="38">
        <f t="shared" si="6"/>
        <v>109.15939999999999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751.46400000000006</v>
      </c>
      <c r="C29" s="41">
        <f t="shared" si="7"/>
        <v>747.00779999999997</v>
      </c>
      <c r="D29" s="41">
        <f t="shared" si="7"/>
        <v>742.75740000000019</v>
      </c>
      <c r="E29" s="41">
        <f>((E27*E26)*7)/1000</f>
        <v>210.68529999999998</v>
      </c>
      <c r="F29" s="41">
        <f>((F27*F26)*7)/1000</f>
        <v>768.88490000000002</v>
      </c>
      <c r="G29" s="41">
        <f t="shared" ref="G29:S29" si="8">((G27*G26)*7)/1000</f>
        <v>769.90059999999994</v>
      </c>
      <c r="H29" s="40">
        <f t="shared" si="8"/>
        <v>741.77880000000005</v>
      </c>
      <c r="I29" s="41">
        <f t="shared" si="8"/>
        <v>733.19399999999996</v>
      </c>
      <c r="J29" s="41">
        <f t="shared" si="8"/>
        <v>742.38990000000001</v>
      </c>
      <c r="K29" s="124">
        <f t="shared" si="8"/>
        <v>203.02449999999999</v>
      </c>
      <c r="L29" s="41">
        <f t="shared" si="8"/>
        <v>766.18640000000005</v>
      </c>
      <c r="M29" s="41">
        <f t="shared" si="8"/>
        <v>765.12519999999995</v>
      </c>
      <c r="N29" s="40">
        <f t="shared" si="8"/>
        <v>750.79899999999998</v>
      </c>
      <c r="O29" s="41">
        <f t="shared" si="8"/>
        <v>749.20719999999994</v>
      </c>
      <c r="P29" s="41">
        <f t="shared" si="8"/>
        <v>746.62909999999999</v>
      </c>
      <c r="Q29" s="42">
        <f t="shared" si="8"/>
        <v>210.13019999999997</v>
      </c>
      <c r="R29" s="42">
        <f t="shared" si="8"/>
        <v>739.82159999999999</v>
      </c>
      <c r="S29" s="43">
        <f t="shared" si="8"/>
        <v>764.11579999999992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137.22857142857143</v>
      </c>
      <c r="C30" s="46">
        <f t="shared" si="9"/>
        <v>138.2571428571429</v>
      </c>
      <c r="D30" s="46">
        <f t="shared" si="9"/>
        <v>136.17142857142858</v>
      </c>
      <c r="E30" s="46">
        <f>+(E25/E27)/7*1000</f>
        <v>136.75714285714287</v>
      </c>
      <c r="F30" s="46">
        <f t="shared" ref="F30:L30" si="10">+(F25/F27)/7*1000</f>
        <v>141.12857142857141</v>
      </c>
      <c r="G30" s="46">
        <f t="shared" si="10"/>
        <v>141.05714285714288</v>
      </c>
      <c r="H30" s="45">
        <f t="shared" si="10"/>
        <v>137.49999999999997</v>
      </c>
      <c r="I30" s="46">
        <f t="shared" si="10"/>
        <v>135.79999999999998</v>
      </c>
      <c r="J30" s="46">
        <f>+(J25/J27)/7*1000</f>
        <v>137.02857142857141</v>
      </c>
      <c r="K30" s="125">
        <f t="shared" ref="K30" si="11">+(K25/K27)/7*1000</f>
        <v>132.45714285714286</v>
      </c>
      <c r="L30" s="46">
        <f t="shared" si="10"/>
        <v>139.75714285714287</v>
      </c>
      <c r="M30" s="46">
        <f>+(M25/M27)/7*1000</f>
        <v>138.12857142857141</v>
      </c>
      <c r="N30" s="45">
        <f t="shared" ref="N30:S30" si="12">+(N25/N27)/7*1000</f>
        <v>139.22857142857143</v>
      </c>
      <c r="O30" s="46">
        <f t="shared" si="12"/>
        <v>137.79999999999998</v>
      </c>
      <c r="P30" s="46">
        <f t="shared" si="12"/>
        <v>137.97142857142859</v>
      </c>
      <c r="Q30" s="46">
        <f t="shared" si="12"/>
        <v>134.28571428571428</v>
      </c>
      <c r="R30" s="46">
        <f t="shared" si="12"/>
        <v>137.28571428571428</v>
      </c>
      <c r="S30" s="47">
        <f t="shared" si="12"/>
        <v>139.34285714285713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83.313832000000005</v>
      </c>
      <c r="C39" s="78">
        <v>82.426960000000008</v>
      </c>
      <c r="D39" s="78">
        <v>82.069623999999976</v>
      </c>
      <c r="E39" s="78">
        <v>26.527875999999999</v>
      </c>
      <c r="F39" s="78">
        <v>83.099320000000006</v>
      </c>
      <c r="G39" s="78">
        <v>83.9328</v>
      </c>
      <c r="H39" s="78"/>
      <c r="I39" s="78"/>
      <c r="J39" s="99">
        <f t="shared" ref="J39:J46" si="13">SUM(B39:I39)</f>
        <v>441.37041199999993</v>
      </c>
      <c r="K39" s="2"/>
      <c r="L39" s="89" t="s">
        <v>12</v>
      </c>
      <c r="M39" s="78">
        <v>7.2</v>
      </c>
      <c r="N39" s="78">
        <v>7.1</v>
      </c>
      <c r="O39" s="78">
        <v>7.1</v>
      </c>
      <c r="P39" s="78">
        <v>2.2000000000000002</v>
      </c>
      <c r="Q39" s="78">
        <v>7.3</v>
      </c>
      <c r="R39" s="78">
        <v>7.2</v>
      </c>
      <c r="S39" s="99">
        <f t="shared" ref="S39:S46" si="14">SUM(M39:R39)</f>
        <v>38.1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83.313832000000005</v>
      </c>
      <c r="C40" s="78">
        <v>82.426960000000008</v>
      </c>
      <c r="D40" s="78">
        <v>82.069623999999976</v>
      </c>
      <c r="E40" s="78">
        <v>26.527875999999999</v>
      </c>
      <c r="F40" s="78">
        <v>84.519600000000011</v>
      </c>
      <c r="G40" s="78">
        <v>83.9328</v>
      </c>
      <c r="H40" s="78"/>
      <c r="I40" s="78"/>
      <c r="J40" s="99">
        <f t="shared" si="13"/>
        <v>442.79069199999998</v>
      </c>
      <c r="K40" s="2"/>
      <c r="L40" s="90" t="s">
        <v>13</v>
      </c>
      <c r="M40" s="78">
        <v>7.2</v>
      </c>
      <c r="N40" s="78">
        <v>7.1</v>
      </c>
      <c r="O40" s="78">
        <v>7.1</v>
      </c>
      <c r="P40" s="78">
        <v>2.2000000000000002</v>
      </c>
      <c r="Q40" s="78">
        <v>7.3</v>
      </c>
      <c r="R40" s="78">
        <v>7.2</v>
      </c>
      <c r="S40" s="99">
        <f t="shared" si="14"/>
        <v>38.1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83.313832000000005</v>
      </c>
      <c r="C41" s="78">
        <v>82.426960000000008</v>
      </c>
      <c r="D41" s="78">
        <v>82.069623999999976</v>
      </c>
      <c r="E41" s="78">
        <v>26.527875999999999</v>
      </c>
      <c r="F41" s="78">
        <v>84.519600000000011</v>
      </c>
      <c r="G41" s="78">
        <v>83.9328</v>
      </c>
      <c r="H41" s="22"/>
      <c r="I41" s="22"/>
      <c r="J41" s="99">
        <f t="shared" si="13"/>
        <v>442.79069199999998</v>
      </c>
      <c r="K41" s="2"/>
      <c r="L41" s="89" t="s">
        <v>14</v>
      </c>
      <c r="M41" s="78">
        <v>7.4</v>
      </c>
      <c r="N41" s="78">
        <v>7.1</v>
      </c>
      <c r="O41" s="78">
        <v>7.1</v>
      </c>
      <c r="P41" s="78">
        <v>2.2000000000000002</v>
      </c>
      <c r="Q41" s="78">
        <v>7.2</v>
      </c>
      <c r="R41" s="78">
        <v>6.9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83.313832000000005</v>
      </c>
      <c r="C42" s="22">
        <v>83.9328</v>
      </c>
      <c r="D42" s="22">
        <v>83.596800000000002</v>
      </c>
      <c r="E42" s="78">
        <v>26.527875999999999</v>
      </c>
      <c r="F42" s="22">
        <v>84.519600000000011</v>
      </c>
      <c r="G42" s="22">
        <v>83.9328</v>
      </c>
      <c r="H42" s="22"/>
      <c r="I42" s="22"/>
      <c r="J42" s="99">
        <f t="shared" si="13"/>
        <v>445.82370800000001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2.2000000000000002</v>
      </c>
      <c r="Q42" s="78">
        <v>7.2</v>
      </c>
      <c r="R42" s="78">
        <v>6.9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83.313832000000005</v>
      </c>
      <c r="C43" s="22">
        <v>83.9328</v>
      </c>
      <c r="D43" s="22">
        <v>83.596800000000002</v>
      </c>
      <c r="E43" s="78">
        <v>26.527875999999999</v>
      </c>
      <c r="F43" s="22">
        <v>84.519600000000011</v>
      </c>
      <c r="G43" s="22">
        <v>83.9328</v>
      </c>
      <c r="H43" s="22"/>
      <c r="I43" s="22"/>
      <c r="J43" s="99">
        <f t="shared" si="13"/>
        <v>445.82370800000001</v>
      </c>
      <c r="K43" s="2"/>
      <c r="L43" s="89" t="s">
        <v>16</v>
      </c>
      <c r="M43" s="78">
        <v>7.3</v>
      </c>
      <c r="N43" s="78">
        <v>7.2</v>
      </c>
      <c r="O43" s="78">
        <v>7.1</v>
      </c>
      <c r="P43" s="78">
        <v>2.2000000000000002</v>
      </c>
      <c r="Q43" s="78">
        <v>7.2</v>
      </c>
      <c r="R43" s="78">
        <v>6.9</v>
      </c>
      <c r="S43" s="99">
        <f t="shared" si="14"/>
        <v>37.9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78">
        <v>83.9328</v>
      </c>
      <c r="D44" s="78">
        <v>83.596800000000002</v>
      </c>
      <c r="E44" s="78">
        <v>26.772899999999996</v>
      </c>
      <c r="F44" s="78">
        <v>84.519600000000011</v>
      </c>
      <c r="G44" s="78">
        <v>86.217600000000019</v>
      </c>
      <c r="H44" s="78"/>
      <c r="I44" s="78"/>
      <c r="J44" s="99">
        <f t="shared" si="13"/>
        <v>449.70310000000006</v>
      </c>
      <c r="K44" s="2"/>
      <c r="L44" s="90" t="s">
        <v>17</v>
      </c>
      <c r="M44" s="78">
        <v>7.3</v>
      </c>
      <c r="N44" s="78">
        <v>7.2</v>
      </c>
      <c r="O44" s="78">
        <v>7.2</v>
      </c>
      <c r="P44" s="78">
        <v>2.2000000000000002</v>
      </c>
      <c r="Q44" s="78">
        <v>7.2</v>
      </c>
      <c r="R44" s="78">
        <v>6.9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78">
        <v>83.9328</v>
      </c>
      <c r="D45" s="78">
        <v>83.596800000000002</v>
      </c>
      <c r="E45" s="78">
        <v>26.772899999999996</v>
      </c>
      <c r="F45" s="78">
        <v>84.519600000000011</v>
      </c>
      <c r="G45" s="78">
        <v>86.217600000000019</v>
      </c>
      <c r="H45" s="78"/>
      <c r="I45" s="78"/>
      <c r="J45" s="99">
        <f t="shared" si="13"/>
        <v>449.70310000000006</v>
      </c>
      <c r="K45" s="2"/>
      <c r="L45" s="89" t="s">
        <v>18</v>
      </c>
      <c r="M45" s="78">
        <v>7.3</v>
      </c>
      <c r="N45" s="78">
        <v>7.2</v>
      </c>
      <c r="O45" s="78">
        <v>7.2</v>
      </c>
      <c r="P45" s="78">
        <v>2.2000000000000002</v>
      </c>
      <c r="Q45" s="78">
        <v>7.2</v>
      </c>
      <c r="R45" s="78">
        <v>6.9</v>
      </c>
      <c r="S45" s="99">
        <f t="shared" si="14"/>
        <v>38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585.89596000000006</v>
      </c>
      <c r="C46" s="26">
        <f t="shared" si="15"/>
        <v>583.01207999999997</v>
      </c>
      <c r="D46" s="26">
        <f t="shared" si="15"/>
        <v>580.59607200000005</v>
      </c>
      <c r="E46" s="26">
        <f t="shared" si="15"/>
        <v>186.18517999999997</v>
      </c>
      <c r="F46" s="26">
        <f t="shared" si="15"/>
        <v>590.21692000000007</v>
      </c>
      <c r="G46" s="26">
        <f t="shared" si="15"/>
        <v>592.0992</v>
      </c>
      <c r="H46" s="26">
        <f t="shared" si="15"/>
        <v>0</v>
      </c>
      <c r="I46" s="26">
        <f t="shared" si="15"/>
        <v>0</v>
      </c>
      <c r="J46" s="99">
        <f t="shared" si="13"/>
        <v>3118.005412</v>
      </c>
      <c r="L46" s="76" t="s">
        <v>10</v>
      </c>
      <c r="M46" s="79">
        <f t="shared" ref="M46:R46" si="16">SUM(M39:M45)</f>
        <v>51.099999999999994</v>
      </c>
      <c r="N46" s="26">
        <f t="shared" si="16"/>
        <v>50.1</v>
      </c>
      <c r="O46" s="26">
        <f t="shared" si="16"/>
        <v>49.900000000000006</v>
      </c>
      <c r="P46" s="26">
        <f t="shared" si="16"/>
        <v>15.399999999999999</v>
      </c>
      <c r="Q46" s="26">
        <f t="shared" si="16"/>
        <v>50.600000000000009</v>
      </c>
      <c r="R46" s="26">
        <f t="shared" si="16"/>
        <v>48.9</v>
      </c>
      <c r="S46" s="99">
        <f t="shared" si="14"/>
        <v>266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124.9</v>
      </c>
      <c r="D47" s="29">
        <v>124.4</v>
      </c>
      <c r="E47" s="29">
        <v>128.1</v>
      </c>
      <c r="F47" s="29">
        <v>125.4</v>
      </c>
      <c r="G47" s="29">
        <v>128.30000000000001</v>
      </c>
      <c r="H47" s="29"/>
      <c r="I47" s="29"/>
      <c r="J47" s="100">
        <f>+((J46/J48)/7)*1000</f>
        <v>124.70026443768997</v>
      </c>
      <c r="L47" s="108" t="s">
        <v>19</v>
      </c>
      <c r="M47" s="80">
        <v>130.5</v>
      </c>
      <c r="N47" s="29">
        <v>130</v>
      </c>
      <c r="O47" s="29">
        <v>129.5</v>
      </c>
      <c r="P47" s="29">
        <v>129.5</v>
      </c>
      <c r="Q47" s="29">
        <v>129</v>
      </c>
      <c r="R47" s="29">
        <v>129.5</v>
      </c>
      <c r="S47" s="100">
        <f>+((S46/S48)/7)*1000</f>
        <v>129.69283276450511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672</v>
      </c>
      <c r="E48" s="33">
        <v>209</v>
      </c>
      <c r="F48" s="33">
        <v>674</v>
      </c>
      <c r="G48" s="33">
        <v>672</v>
      </c>
      <c r="H48" s="33"/>
      <c r="I48" s="33"/>
      <c r="J48" s="101">
        <f>SUM(B48:I48)</f>
        <v>3572</v>
      </c>
      <c r="K48" s="63"/>
      <c r="L48" s="92" t="s">
        <v>20</v>
      </c>
      <c r="M48" s="104">
        <v>56</v>
      </c>
      <c r="N48" s="64">
        <v>55</v>
      </c>
      <c r="O48" s="64">
        <v>55</v>
      </c>
      <c r="P48" s="64">
        <v>17</v>
      </c>
      <c r="Q48" s="64">
        <v>56</v>
      </c>
      <c r="R48" s="64">
        <v>54</v>
      </c>
      <c r="S48" s="110">
        <f>SUM(M48:R48)</f>
        <v>293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83.9328</v>
      </c>
      <c r="D49" s="37">
        <f t="shared" si="17"/>
        <v>83.596800000000002</v>
      </c>
      <c r="E49" s="37">
        <f t="shared" si="17"/>
        <v>26.772899999999996</v>
      </c>
      <c r="F49" s="37">
        <f t="shared" si="17"/>
        <v>84.519600000000011</v>
      </c>
      <c r="G49" s="37">
        <f t="shared" si="17"/>
        <v>86.217600000000019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124.70026443768997</v>
      </c>
      <c r="L49" s="93" t="s">
        <v>21</v>
      </c>
      <c r="M49" s="82">
        <f t="shared" ref="M49:R49" si="19">((M48*M47)*7/1000-M39-M40)/5</f>
        <v>7.3511999999999986</v>
      </c>
      <c r="N49" s="37">
        <f t="shared" si="19"/>
        <v>7.169999999999999</v>
      </c>
      <c r="O49" s="37">
        <f t="shared" si="19"/>
        <v>7.1315</v>
      </c>
      <c r="P49" s="37">
        <f t="shared" si="19"/>
        <v>2.2021000000000002</v>
      </c>
      <c r="Q49" s="37">
        <f t="shared" si="19"/>
        <v>7.1936000000000009</v>
      </c>
      <c r="R49" s="37">
        <f t="shared" si="19"/>
        <v>6.9101999999999988</v>
      </c>
      <c r="S49" s="111">
        <f>((S46*1000)/S48)/7</f>
        <v>129.69283276450511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587.52959999999996</v>
      </c>
      <c r="D50" s="41">
        <f t="shared" si="20"/>
        <v>585.17759999999998</v>
      </c>
      <c r="E50" s="41">
        <f t="shared" si="20"/>
        <v>187.41029999999998</v>
      </c>
      <c r="F50" s="41">
        <f t="shared" si="20"/>
        <v>591.63720000000012</v>
      </c>
      <c r="G50" s="41">
        <f t="shared" si="20"/>
        <v>603.52320000000009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51.155999999999999</v>
      </c>
      <c r="N50" s="41">
        <f t="shared" si="21"/>
        <v>50.05</v>
      </c>
      <c r="O50" s="41">
        <f t="shared" si="21"/>
        <v>49.857500000000002</v>
      </c>
      <c r="P50" s="41">
        <f t="shared" si="21"/>
        <v>15.410500000000001</v>
      </c>
      <c r="Q50" s="41">
        <f t="shared" si="21"/>
        <v>50.567999999999998</v>
      </c>
      <c r="R50" s="41">
        <f t="shared" si="21"/>
        <v>48.951000000000001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124.36764168966251</v>
      </c>
      <c r="C51" s="46">
        <f t="shared" si="22"/>
        <v>123.93964285714286</v>
      </c>
      <c r="D51" s="46">
        <f t="shared" si="22"/>
        <v>123.42603571428572</v>
      </c>
      <c r="E51" s="46">
        <f t="shared" si="22"/>
        <v>127.26259740259738</v>
      </c>
      <c r="F51" s="46">
        <f t="shared" si="22"/>
        <v>125.09896566341672</v>
      </c>
      <c r="G51" s="46">
        <f t="shared" si="22"/>
        <v>125.87142857142858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130.35714285714283</v>
      </c>
      <c r="N51" s="46">
        <f t="shared" si="23"/>
        <v>130.12987012987011</v>
      </c>
      <c r="O51" s="46">
        <f t="shared" si="23"/>
        <v>129.61038961038963</v>
      </c>
      <c r="P51" s="46">
        <f t="shared" si="23"/>
        <v>129.41176470588235</v>
      </c>
      <c r="Q51" s="46">
        <f t="shared" si="23"/>
        <v>129.08163265306123</v>
      </c>
      <c r="R51" s="46">
        <f t="shared" si="23"/>
        <v>129.36507936507937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8.6999999999999993</v>
      </c>
      <c r="E58" s="78">
        <v>2.2000000000000002</v>
      </c>
      <c r="F58" s="78">
        <v>8.6999999999999993</v>
      </c>
      <c r="G58" s="78">
        <v>8.6</v>
      </c>
      <c r="H58" s="21">
        <v>8.6999999999999993</v>
      </c>
      <c r="I58" s="78">
        <v>8.6999999999999993</v>
      </c>
      <c r="J58" s="78">
        <v>8.6</v>
      </c>
      <c r="K58" s="78">
        <v>2.2000000000000002</v>
      </c>
      <c r="L58" s="78">
        <v>8.6</v>
      </c>
      <c r="M58" s="78">
        <v>8.6</v>
      </c>
      <c r="N58" s="21">
        <v>8.6999999999999993</v>
      </c>
      <c r="O58" s="78">
        <v>8.6999999999999993</v>
      </c>
      <c r="P58" s="78">
        <v>8.6999999999999993</v>
      </c>
      <c r="Q58" s="78">
        <v>2.2000000000000002</v>
      </c>
      <c r="R58" s="78">
        <v>8.6</v>
      </c>
      <c r="S58" s="182">
        <v>8.6</v>
      </c>
      <c r="T58" s="24">
        <f t="shared" ref="T58:T65" si="24">SUM(B58:S58)</f>
        <v>136.69999999999999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8.6999999999999993</v>
      </c>
      <c r="E59" s="78">
        <v>2.2000000000000002</v>
      </c>
      <c r="F59" s="78">
        <v>8.6999999999999993</v>
      </c>
      <c r="G59" s="78">
        <v>8.6</v>
      </c>
      <c r="H59" s="21">
        <v>8.6999999999999993</v>
      </c>
      <c r="I59" s="78">
        <v>8.6999999999999993</v>
      </c>
      <c r="J59" s="78">
        <v>8.6</v>
      </c>
      <c r="K59" s="78">
        <v>2.2000000000000002</v>
      </c>
      <c r="L59" s="78">
        <v>8.6</v>
      </c>
      <c r="M59" s="78">
        <v>8.6</v>
      </c>
      <c r="N59" s="21">
        <v>8.6999999999999993</v>
      </c>
      <c r="O59" s="78">
        <v>8.6999999999999993</v>
      </c>
      <c r="P59" s="78">
        <v>8.6999999999999993</v>
      </c>
      <c r="Q59" s="78">
        <v>2.2000000000000002</v>
      </c>
      <c r="R59" s="78">
        <v>8.6</v>
      </c>
      <c r="S59" s="182">
        <v>8.6</v>
      </c>
      <c r="T59" s="24">
        <f t="shared" si="24"/>
        <v>136.69999999999999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8.8000000000000007</v>
      </c>
      <c r="C60" s="78">
        <v>8.8000000000000007</v>
      </c>
      <c r="D60" s="78">
        <v>8.6999999999999993</v>
      </c>
      <c r="E60" s="78">
        <v>2.1</v>
      </c>
      <c r="F60" s="78">
        <v>8.6999999999999993</v>
      </c>
      <c r="G60" s="182">
        <v>8.6</v>
      </c>
      <c r="H60" s="21">
        <v>8.6999999999999993</v>
      </c>
      <c r="I60" s="78">
        <v>8.6999999999999993</v>
      </c>
      <c r="J60" s="78">
        <v>8.6</v>
      </c>
      <c r="K60" s="78">
        <v>2.1</v>
      </c>
      <c r="L60" s="78">
        <v>8.5</v>
      </c>
      <c r="M60" s="182">
        <v>8.6</v>
      </c>
      <c r="N60" s="21">
        <v>8.8000000000000007</v>
      </c>
      <c r="O60" s="78">
        <v>8.8000000000000007</v>
      </c>
      <c r="P60" s="78">
        <v>8.8000000000000007</v>
      </c>
      <c r="Q60" s="78">
        <v>2.1</v>
      </c>
      <c r="R60" s="78">
        <v>8.6</v>
      </c>
      <c r="S60" s="182">
        <v>8.6</v>
      </c>
      <c r="T60" s="24">
        <f t="shared" si="24"/>
        <v>136.59999999999997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8.8000000000000007</v>
      </c>
      <c r="C61" s="78">
        <v>8.8000000000000007</v>
      </c>
      <c r="D61" s="78">
        <v>8.6999999999999993</v>
      </c>
      <c r="E61" s="78">
        <v>2.1</v>
      </c>
      <c r="F61" s="78">
        <v>8.6999999999999993</v>
      </c>
      <c r="G61" s="182">
        <v>8.6</v>
      </c>
      <c r="H61" s="21">
        <v>8.6999999999999993</v>
      </c>
      <c r="I61" s="78">
        <v>8.6999999999999993</v>
      </c>
      <c r="J61" s="78">
        <v>8.6</v>
      </c>
      <c r="K61" s="78">
        <v>2.1</v>
      </c>
      <c r="L61" s="78">
        <v>8.5</v>
      </c>
      <c r="M61" s="182">
        <v>8.6</v>
      </c>
      <c r="N61" s="21">
        <v>8.8000000000000007</v>
      </c>
      <c r="O61" s="78">
        <v>8.8000000000000007</v>
      </c>
      <c r="P61" s="78">
        <v>8.8000000000000007</v>
      </c>
      <c r="Q61" s="78">
        <v>2.1</v>
      </c>
      <c r="R61" s="78">
        <v>8.6</v>
      </c>
      <c r="S61" s="182">
        <v>8.6</v>
      </c>
      <c r="T61" s="24">
        <f t="shared" si="24"/>
        <v>136.59999999999997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8.8000000000000007</v>
      </c>
      <c r="C62" s="78">
        <v>8.8000000000000007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8.6999999999999993</v>
      </c>
      <c r="I62" s="78">
        <v>8.6999999999999993</v>
      </c>
      <c r="J62" s="78">
        <v>8.6999999999999993</v>
      </c>
      <c r="K62" s="78">
        <v>2.1</v>
      </c>
      <c r="L62" s="78">
        <v>8.6</v>
      </c>
      <c r="M62" s="182">
        <v>8.6999999999999993</v>
      </c>
      <c r="N62" s="21">
        <v>8.8000000000000007</v>
      </c>
      <c r="O62" s="78">
        <v>8.8000000000000007</v>
      </c>
      <c r="P62" s="78">
        <v>8.8000000000000007</v>
      </c>
      <c r="Q62" s="78">
        <v>2.1</v>
      </c>
      <c r="R62" s="78">
        <v>8.6999999999999993</v>
      </c>
      <c r="S62" s="182">
        <v>8.6999999999999993</v>
      </c>
      <c r="T62" s="24">
        <f t="shared" si="24"/>
        <v>137.49999999999997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8.8000000000000007</v>
      </c>
      <c r="C63" s="78">
        <v>8.8000000000000007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8.6999999999999993</v>
      </c>
      <c r="I63" s="78">
        <v>8.6999999999999993</v>
      </c>
      <c r="J63" s="78">
        <v>8.6999999999999993</v>
      </c>
      <c r="K63" s="78">
        <v>2.2000000000000002</v>
      </c>
      <c r="L63" s="78">
        <v>8.6</v>
      </c>
      <c r="M63" s="182">
        <v>8.6999999999999993</v>
      </c>
      <c r="N63" s="21">
        <v>8.9</v>
      </c>
      <c r="O63" s="78">
        <v>8.8000000000000007</v>
      </c>
      <c r="P63" s="78">
        <v>8.8000000000000007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137.80000000000001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8.8000000000000007</v>
      </c>
      <c r="C64" s="78">
        <v>8.8000000000000007</v>
      </c>
      <c r="D64" s="78">
        <v>8.8000000000000007</v>
      </c>
      <c r="E64" s="78">
        <v>2.2000000000000002</v>
      </c>
      <c r="F64" s="78">
        <v>8.8000000000000007</v>
      </c>
      <c r="G64" s="182">
        <v>8.6999999999999993</v>
      </c>
      <c r="H64" s="21">
        <v>8.8000000000000007</v>
      </c>
      <c r="I64" s="78">
        <v>8.8000000000000007</v>
      </c>
      <c r="J64" s="78">
        <v>8.6999999999999993</v>
      </c>
      <c r="K64" s="78">
        <v>2.2000000000000002</v>
      </c>
      <c r="L64" s="78">
        <v>8.6</v>
      </c>
      <c r="M64" s="182">
        <v>8.6999999999999993</v>
      </c>
      <c r="N64" s="21">
        <v>8.9</v>
      </c>
      <c r="O64" s="78">
        <v>8.8000000000000007</v>
      </c>
      <c r="P64" s="78">
        <v>8.8000000000000007</v>
      </c>
      <c r="Q64" s="78">
        <v>2.2000000000000002</v>
      </c>
      <c r="R64" s="78">
        <v>8.6999999999999993</v>
      </c>
      <c r="S64" s="182">
        <v>8.6999999999999993</v>
      </c>
      <c r="T64" s="24">
        <f t="shared" si="24"/>
        <v>138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61.599999999999994</v>
      </c>
      <c r="C65" s="79">
        <f t="shared" ref="C65:R65" si="25">SUM(C58:C64)</f>
        <v>61.599999999999994</v>
      </c>
      <c r="D65" s="79">
        <f t="shared" si="25"/>
        <v>61.199999999999989</v>
      </c>
      <c r="E65" s="79">
        <f t="shared" si="25"/>
        <v>15.2</v>
      </c>
      <c r="F65" s="79">
        <f t="shared" si="25"/>
        <v>61.199999999999989</v>
      </c>
      <c r="G65" s="183">
        <f t="shared" si="25"/>
        <v>60.5</v>
      </c>
      <c r="H65" s="25">
        <f t="shared" si="25"/>
        <v>61</v>
      </c>
      <c r="I65" s="79">
        <f t="shared" si="25"/>
        <v>61</v>
      </c>
      <c r="J65" s="79">
        <f t="shared" si="25"/>
        <v>60.5</v>
      </c>
      <c r="K65" s="79">
        <f t="shared" si="25"/>
        <v>15.099999999999998</v>
      </c>
      <c r="L65" s="79">
        <f t="shared" si="25"/>
        <v>60.000000000000007</v>
      </c>
      <c r="M65" s="183">
        <f t="shared" si="25"/>
        <v>60.5</v>
      </c>
      <c r="N65" s="25">
        <f t="shared" si="25"/>
        <v>61.599999999999994</v>
      </c>
      <c r="O65" s="79">
        <f t="shared" si="25"/>
        <v>61.399999999999991</v>
      </c>
      <c r="P65" s="79">
        <f t="shared" si="25"/>
        <v>61.399999999999991</v>
      </c>
      <c r="Q65" s="79">
        <f t="shared" si="25"/>
        <v>15.099999999999998</v>
      </c>
      <c r="R65" s="79">
        <f t="shared" si="25"/>
        <v>60.5</v>
      </c>
      <c r="S65" s="27">
        <f>SUM(S58:S64)</f>
        <v>60.5</v>
      </c>
      <c r="T65" s="24">
        <f t="shared" si="24"/>
        <v>959.9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135.5</v>
      </c>
      <c r="C66" s="80">
        <v>135.5</v>
      </c>
      <c r="D66" s="80">
        <v>134.5</v>
      </c>
      <c r="E66" s="80">
        <v>135.5</v>
      </c>
      <c r="F66" s="80">
        <v>134.5</v>
      </c>
      <c r="G66" s="184">
        <v>133</v>
      </c>
      <c r="H66" s="28">
        <v>134</v>
      </c>
      <c r="I66" s="80">
        <v>134</v>
      </c>
      <c r="J66" s="80">
        <v>133</v>
      </c>
      <c r="K66" s="80">
        <v>135</v>
      </c>
      <c r="L66" s="80">
        <v>132</v>
      </c>
      <c r="M66" s="184">
        <v>133</v>
      </c>
      <c r="N66" s="28">
        <v>135.5</v>
      </c>
      <c r="O66" s="80">
        <v>135</v>
      </c>
      <c r="P66" s="80">
        <v>135</v>
      </c>
      <c r="Q66" s="80">
        <v>135</v>
      </c>
      <c r="R66" s="80">
        <v>133</v>
      </c>
      <c r="S66" s="30">
        <v>133</v>
      </c>
      <c r="T66" s="304">
        <f>+((T65/T67)/7)*1000</f>
        <v>134.04552436810502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8.8105000000000011</v>
      </c>
      <c r="C68" s="82">
        <f t="shared" ref="C68:S68" si="26">((C67*C66)*7/1000-C58-C59)/5</f>
        <v>8.8105000000000011</v>
      </c>
      <c r="D68" s="82">
        <f t="shared" si="26"/>
        <v>8.7594999999999992</v>
      </c>
      <c r="E68" s="82">
        <f t="shared" si="26"/>
        <v>2.1551999999999998</v>
      </c>
      <c r="F68" s="82">
        <f t="shared" si="26"/>
        <v>8.7594999999999992</v>
      </c>
      <c r="G68" s="186">
        <f t="shared" si="26"/>
        <v>8.6630000000000003</v>
      </c>
      <c r="H68" s="36">
        <f t="shared" si="26"/>
        <v>8.7139999999999986</v>
      </c>
      <c r="I68" s="82">
        <f t="shared" si="26"/>
        <v>8.7139999999999986</v>
      </c>
      <c r="J68" s="82">
        <f t="shared" si="26"/>
        <v>8.6630000000000003</v>
      </c>
      <c r="K68" s="82">
        <f t="shared" si="26"/>
        <v>2.1439999999999997</v>
      </c>
      <c r="L68" s="82">
        <f t="shared" si="26"/>
        <v>8.5719999999999992</v>
      </c>
      <c r="M68" s="186">
        <f t="shared" si="26"/>
        <v>8.6630000000000003</v>
      </c>
      <c r="N68" s="36">
        <f t="shared" si="26"/>
        <v>8.8505000000000003</v>
      </c>
      <c r="O68" s="82">
        <f t="shared" si="26"/>
        <v>8.8049999999999979</v>
      </c>
      <c r="P68" s="82">
        <f t="shared" si="26"/>
        <v>8.8049999999999979</v>
      </c>
      <c r="Q68" s="82">
        <f t="shared" si="26"/>
        <v>2.1439999999999997</v>
      </c>
      <c r="R68" s="82">
        <f t="shared" si="26"/>
        <v>8.6630000000000003</v>
      </c>
      <c r="S68" s="38">
        <f t="shared" si="26"/>
        <v>8.6630000000000003</v>
      </c>
      <c r="T68" s="306">
        <f>((T65*1000)/T67)/7</f>
        <v>134.04552436810502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61.652500000000003</v>
      </c>
      <c r="C69" s="83">
        <f t="shared" ref="C69:R69" si="27">((C67*C66)*7)/1000</f>
        <v>61.652500000000003</v>
      </c>
      <c r="D69" s="83">
        <f t="shared" si="27"/>
        <v>61.197499999999998</v>
      </c>
      <c r="E69" s="83">
        <f t="shared" si="27"/>
        <v>15.176</v>
      </c>
      <c r="F69" s="83">
        <f t="shared" si="27"/>
        <v>61.197499999999998</v>
      </c>
      <c r="G69" s="307">
        <f t="shared" si="27"/>
        <v>60.515000000000001</v>
      </c>
      <c r="H69" s="40">
        <f t="shared" si="27"/>
        <v>60.97</v>
      </c>
      <c r="I69" s="83">
        <f t="shared" si="27"/>
        <v>60.97</v>
      </c>
      <c r="J69" s="83">
        <f t="shared" si="27"/>
        <v>60.515000000000001</v>
      </c>
      <c r="K69" s="83">
        <f t="shared" si="27"/>
        <v>15.12</v>
      </c>
      <c r="L69" s="83">
        <f t="shared" si="27"/>
        <v>60.06</v>
      </c>
      <c r="M69" s="307">
        <f t="shared" si="27"/>
        <v>60.515000000000001</v>
      </c>
      <c r="N69" s="40">
        <f t="shared" si="27"/>
        <v>61.652500000000003</v>
      </c>
      <c r="O69" s="83">
        <f t="shared" si="27"/>
        <v>61.424999999999997</v>
      </c>
      <c r="P69" s="83">
        <f t="shared" si="27"/>
        <v>61.424999999999997</v>
      </c>
      <c r="Q69" s="83">
        <f t="shared" si="27"/>
        <v>15.12</v>
      </c>
      <c r="R69" s="83">
        <f t="shared" si="27"/>
        <v>60.515000000000001</v>
      </c>
      <c r="S69" s="85">
        <f>((S67*S66)*7)/1000</f>
        <v>60.515000000000001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135.38461538461539</v>
      </c>
      <c r="C70" s="84">
        <f t="shared" ref="C70:R70" si="28">+(C65/C67)/7*1000</f>
        <v>135.38461538461539</v>
      </c>
      <c r="D70" s="84">
        <f t="shared" si="28"/>
        <v>134.50549450549448</v>
      </c>
      <c r="E70" s="84">
        <f t="shared" si="28"/>
        <v>135.71428571428569</v>
      </c>
      <c r="F70" s="84">
        <f t="shared" si="28"/>
        <v>134.50549450549448</v>
      </c>
      <c r="G70" s="188">
        <f t="shared" si="28"/>
        <v>132.96703296703296</v>
      </c>
      <c r="H70" s="45">
        <f t="shared" si="28"/>
        <v>134.06593406593407</v>
      </c>
      <c r="I70" s="84">
        <f t="shared" si="28"/>
        <v>134.06593406593407</v>
      </c>
      <c r="J70" s="84">
        <f t="shared" si="28"/>
        <v>132.96703296703296</v>
      </c>
      <c r="K70" s="84">
        <f t="shared" si="28"/>
        <v>134.82142857142856</v>
      </c>
      <c r="L70" s="84">
        <f t="shared" si="28"/>
        <v>131.86813186813191</v>
      </c>
      <c r="M70" s="188">
        <f t="shared" si="28"/>
        <v>132.96703296703296</v>
      </c>
      <c r="N70" s="45">
        <f t="shared" si="28"/>
        <v>135.38461538461539</v>
      </c>
      <c r="O70" s="84">
        <f t="shared" si="28"/>
        <v>134.94505494505492</v>
      </c>
      <c r="P70" s="84">
        <f t="shared" si="28"/>
        <v>134.94505494505492</v>
      </c>
      <c r="Q70" s="84">
        <f t="shared" si="28"/>
        <v>134.82142857142856</v>
      </c>
      <c r="R70" s="84">
        <f t="shared" si="28"/>
        <v>132.96703296703296</v>
      </c>
      <c r="S70" s="47">
        <f>+(S65/S67)/7*1000</f>
        <v>132.96703296703296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F501-941C-4F0E-B097-BD110E29EF93}">
  <dimension ref="A1:AQ239"/>
  <sheetViews>
    <sheetView view="pageBreakPreview" topLeftCell="A47" zoomScale="30" zoomScaleNormal="30" zoomScaleSheetLayoutView="30" workbookViewId="0">
      <selection activeCell="B42" sqref="B42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00"/>
      <c r="E3" s="400"/>
      <c r="F3" s="400"/>
      <c r="G3" s="400"/>
      <c r="H3" s="400"/>
      <c r="I3" s="400"/>
      <c r="J3" s="400"/>
      <c r="K3" s="400"/>
      <c r="L3" s="400"/>
      <c r="M3" s="400"/>
      <c r="N3" s="400"/>
      <c r="O3" s="400"/>
      <c r="P3" s="400"/>
      <c r="Q3" s="400"/>
      <c r="R3" s="400"/>
      <c r="S3" s="400"/>
      <c r="T3" s="400"/>
      <c r="U3" s="400"/>
      <c r="V3" s="400"/>
      <c r="W3" s="400"/>
      <c r="X3" s="400"/>
      <c r="Y3" s="2"/>
      <c r="Z3" s="2"/>
      <c r="AA3" s="2"/>
      <c r="AB3" s="2"/>
      <c r="AC3" s="2"/>
      <c r="AD3" s="40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0" t="s">
        <v>1</v>
      </c>
      <c r="B9" s="400"/>
      <c r="C9" s="400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0"/>
      <c r="B10" s="400"/>
      <c r="C10" s="40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0" t="s">
        <v>4</v>
      </c>
      <c r="B11" s="400"/>
      <c r="C11" s="400"/>
      <c r="D11" s="1"/>
      <c r="E11" s="398">
        <v>3</v>
      </c>
      <c r="F11" s="1"/>
      <c r="G11" s="1"/>
      <c r="H11" s="1"/>
      <c r="I11" s="1"/>
      <c r="J11" s="1"/>
      <c r="K11" s="489" t="s">
        <v>136</v>
      </c>
      <c r="L11" s="489"/>
      <c r="M11" s="399"/>
      <c r="N11" s="39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0"/>
      <c r="B12" s="400"/>
      <c r="C12" s="400"/>
      <c r="D12" s="1"/>
      <c r="E12" s="5"/>
      <c r="F12" s="1"/>
      <c r="G12" s="1"/>
      <c r="H12" s="1"/>
      <c r="I12" s="1"/>
      <c r="J12" s="1"/>
      <c r="K12" s="399"/>
      <c r="L12" s="399"/>
      <c r="M12" s="399"/>
      <c r="N12" s="39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0"/>
      <c r="B13" s="400"/>
      <c r="C13" s="400"/>
      <c r="D13" s="400"/>
      <c r="E13" s="400"/>
      <c r="F13" s="400"/>
      <c r="G13" s="400"/>
      <c r="H13" s="400"/>
      <c r="I13" s="400"/>
      <c r="J13" s="400"/>
      <c r="K13" s="400"/>
      <c r="L13" s="399"/>
      <c r="M13" s="399"/>
      <c r="N13" s="399"/>
      <c r="O13" s="399"/>
      <c r="P13" s="399"/>
      <c r="Q13" s="399"/>
      <c r="R13" s="399"/>
      <c r="S13" s="399"/>
      <c r="T13" s="399"/>
      <c r="U13" s="399"/>
      <c r="V13" s="399"/>
      <c r="W13" s="1"/>
      <c r="X13" s="1"/>
      <c r="Y13" s="1"/>
    </row>
    <row r="14" spans="1:30" s="3" customFormat="1" ht="27" thickBot="1" x14ac:dyDescent="0.3">
      <c r="A14" s="40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107.352</v>
      </c>
      <c r="C18" s="78">
        <v>109.70150000000001</v>
      </c>
      <c r="D18" s="22">
        <v>109.46220000000001</v>
      </c>
      <c r="E18" s="22">
        <v>30.514251439999999</v>
      </c>
      <c r="F18" s="22">
        <v>113.77357238000003</v>
      </c>
      <c r="G18" s="22">
        <v>113.92386772000002</v>
      </c>
      <c r="H18" s="21">
        <v>108.58102172000001</v>
      </c>
      <c r="I18" s="22">
        <v>107.58481776000001</v>
      </c>
      <c r="J18" s="22">
        <v>109.08145497</v>
      </c>
      <c r="K18" s="119">
        <v>29.481489750000001</v>
      </c>
      <c r="L18" s="22">
        <v>113.42610938</v>
      </c>
      <c r="M18" s="22">
        <v>113.31028838</v>
      </c>
      <c r="N18" s="21">
        <v>110.49549743000001</v>
      </c>
      <c r="O18" s="78">
        <v>110.32857893000001</v>
      </c>
      <c r="P18" s="22">
        <v>110.16166043000001</v>
      </c>
      <c r="Q18" s="22">
        <v>30.474951400000002</v>
      </c>
      <c r="R18" s="22">
        <v>109.20470245</v>
      </c>
      <c r="S18" s="23">
        <v>113.16060503999999</v>
      </c>
      <c r="T18" s="24">
        <f t="shared" ref="T18:T25" si="0">SUM(B18:S18)</f>
        <v>1750.0185691800002</v>
      </c>
      <c r="V18" s="2"/>
      <c r="W18" s="18"/>
    </row>
    <row r="19" spans="1:30" ht="39.950000000000003" customHeight="1" x14ac:dyDescent="0.25">
      <c r="A19" s="157" t="s">
        <v>13</v>
      </c>
      <c r="B19" s="21">
        <v>110.24371047000001</v>
      </c>
      <c r="C19" s="78">
        <v>113.58849669999999</v>
      </c>
      <c r="D19" s="22">
        <v>113.55</v>
      </c>
      <c r="E19" s="22">
        <v>30.514251439999999</v>
      </c>
      <c r="F19" s="22">
        <v>113.77357238000003</v>
      </c>
      <c r="G19" s="22">
        <v>113.92386772000002</v>
      </c>
      <c r="H19" s="21">
        <v>108.58102172000001</v>
      </c>
      <c r="I19" s="22">
        <v>107.58481776000001</v>
      </c>
      <c r="J19" s="22">
        <v>109.08145497</v>
      </c>
      <c r="K19" s="119">
        <v>29.481489750000001</v>
      </c>
      <c r="L19" s="22">
        <v>113.42610938</v>
      </c>
      <c r="M19" s="22">
        <v>113.31028838</v>
      </c>
      <c r="N19" s="21">
        <v>114.2313</v>
      </c>
      <c r="O19" s="78">
        <v>110.32857893000001</v>
      </c>
      <c r="P19" s="22">
        <v>110.16166043000001</v>
      </c>
      <c r="Q19" s="22">
        <v>30.474951400000002</v>
      </c>
      <c r="R19" s="22">
        <v>113.2419517</v>
      </c>
      <c r="S19" s="23">
        <v>117.67367556000002</v>
      </c>
      <c r="T19" s="24">
        <f t="shared" si="0"/>
        <v>1773.17119869</v>
      </c>
      <c r="V19" s="2"/>
      <c r="W19" s="18"/>
    </row>
    <row r="20" spans="1:30" ht="39.75" customHeight="1" x14ac:dyDescent="0.25">
      <c r="A20" s="156" t="s">
        <v>14</v>
      </c>
      <c r="B20" s="21">
        <v>110.24371047000001</v>
      </c>
      <c r="C20" s="78">
        <v>113.58849669999999</v>
      </c>
      <c r="D20" s="22">
        <v>113.55</v>
      </c>
      <c r="E20" s="22">
        <v>30.514251439999999</v>
      </c>
      <c r="F20" s="22">
        <v>113.77357238000003</v>
      </c>
      <c r="G20" s="22">
        <v>113.92386772000002</v>
      </c>
      <c r="H20" s="21">
        <v>108.58102172000001</v>
      </c>
      <c r="I20" s="22">
        <v>107.58481776000001</v>
      </c>
      <c r="J20" s="22">
        <v>109.08145497</v>
      </c>
      <c r="K20" s="119">
        <v>29.481489750000001</v>
      </c>
      <c r="L20" s="22">
        <v>113.42610938</v>
      </c>
      <c r="M20" s="22">
        <v>113.31028838</v>
      </c>
      <c r="N20" s="21">
        <v>114.2313</v>
      </c>
      <c r="O20" s="78">
        <v>110.32857893000001</v>
      </c>
      <c r="P20" s="22">
        <v>110.16166043000001</v>
      </c>
      <c r="Q20" s="22">
        <v>30.474951400000002</v>
      </c>
      <c r="R20" s="22">
        <v>113.2419517</v>
      </c>
      <c r="S20" s="23">
        <v>117.67367556000002</v>
      </c>
      <c r="T20" s="24">
        <f t="shared" si="0"/>
        <v>1773.17119869</v>
      </c>
      <c r="V20" s="2"/>
      <c r="W20" s="18"/>
    </row>
    <row r="21" spans="1:30" ht="39.950000000000003" customHeight="1" x14ac:dyDescent="0.25">
      <c r="A21" s="157" t="s">
        <v>15</v>
      </c>
      <c r="B21" s="21">
        <v>113.86364502000004</v>
      </c>
      <c r="C21" s="78">
        <v>117.81813505</v>
      </c>
      <c r="D21" s="22">
        <v>113.55</v>
      </c>
      <c r="E21" s="22">
        <v>31.42525586</v>
      </c>
      <c r="F21" s="22">
        <v>118.07005457000002</v>
      </c>
      <c r="G21" s="22">
        <v>118.22602558000004</v>
      </c>
      <c r="H21" s="21">
        <v>111.66392693</v>
      </c>
      <c r="I21" s="22">
        <v>110.84962643999999</v>
      </c>
      <c r="J21" s="22">
        <v>113.05718202</v>
      </c>
      <c r="K21" s="119">
        <v>30.311595480000001</v>
      </c>
      <c r="L21" s="22">
        <v>117.88951007000001</v>
      </c>
      <c r="M21" s="22">
        <v>117.82932857000002</v>
      </c>
      <c r="N21" s="21">
        <v>118.31078057000002</v>
      </c>
      <c r="O21" s="78">
        <v>114.12103537999998</v>
      </c>
      <c r="P21" s="22">
        <v>114.00521438000001</v>
      </c>
      <c r="Q21" s="22">
        <v>31.429880349999994</v>
      </c>
      <c r="R21" s="22">
        <v>117.63806754999999</v>
      </c>
      <c r="S21" s="23">
        <v>122.55516</v>
      </c>
      <c r="T21" s="24">
        <f t="shared" si="0"/>
        <v>1832.61442382</v>
      </c>
      <c r="V21" s="2"/>
      <c r="W21" s="18"/>
    </row>
    <row r="22" spans="1:30" ht="39.950000000000003" customHeight="1" x14ac:dyDescent="0.25">
      <c r="A22" s="156" t="s">
        <v>16</v>
      </c>
      <c r="B22" s="21">
        <v>113.86364502000004</v>
      </c>
      <c r="C22" s="78">
        <v>117.81813505</v>
      </c>
      <c r="D22" s="22">
        <v>113.55</v>
      </c>
      <c r="E22" s="22">
        <v>31.42525586</v>
      </c>
      <c r="F22" s="22">
        <v>118.07005457000002</v>
      </c>
      <c r="G22" s="22">
        <v>118.22602558000004</v>
      </c>
      <c r="H22" s="21">
        <v>111.66392693</v>
      </c>
      <c r="I22" s="22">
        <v>110.84962643999999</v>
      </c>
      <c r="J22" s="22">
        <v>113.05718202</v>
      </c>
      <c r="K22" s="119">
        <v>30.311595480000001</v>
      </c>
      <c r="L22" s="22">
        <v>117.88951007000001</v>
      </c>
      <c r="M22" s="22">
        <v>117.82932857000002</v>
      </c>
      <c r="N22" s="21">
        <v>118.31078057000002</v>
      </c>
      <c r="O22" s="78">
        <v>114.12103537999998</v>
      </c>
      <c r="P22" s="22">
        <v>114.00521438000001</v>
      </c>
      <c r="Q22" s="22">
        <v>31.429880349999994</v>
      </c>
      <c r="R22" s="22">
        <v>117.63806754999999</v>
      </c>
      <c r="S22" s="23">
        <v>122.55516</v>
      </c>
      <c r="T22" s="24">
        <f t="shared" si="0"/>
        <v>1832.61442382</v>
      </c>
      <c r="V22" s="2"/>
      <c r="W22" s="18"/>
    </row>
    <row r="23" spans="1:30" ht="39.950000000000003" customHeight="1" x14ac:dyDescent="0.25">
      <c r="A23" s="157" t="s">
        <v>17</v>
      </c>
      <c r="B23" s="21">
        <v>113.86364502000004</v>
      </c>
      <c r="C23" s="78">
        <v>117.81813505</v>
      </c>
      <c r="D23" s="22">
        <v>113.55</v>
      </c>
      <c r="E23" s="22">
        <v>31.42525586</v>
      </c>
      <c r="F23" s="22">
        <v>118.07005457000002</v>
      </c>
      <c r="G23" s="22">
        <v>118.22602558000004</v>
      </c>
      <c r="H23" s="21">
        <v>111.66392693</v>
      </c>
      <c r="I23" s="22">
        <v>110.84962643999999</v>
      </c>
      <c r="J23" s="22">
        <v>113.05718202</v>
      </c>
      <c r="K23" s="119">
        <v>30.311595480000001</v>
      </c>
      <c r="L23" s="22">
        <v>117.88951007000001</v>
      </c>
      <c r="M23" s="22">
        <v>117.82932857000002</v>
      </c>
      <c r="N23" s="21">
        <v>118.31078057000002</v>
      </c>
      <c r="O23" s="78">
        <v>114.12103537999998</v>
      </c>
      <c r="P23" s="22">
        <v>114.00521438000001</v>
      </c>
      <c r="Q23" s="22">
        <v>31.429880349999994</v>
      </c>
      <c r="R23" s="22">
        <v>117.63806754999999</v>
      </c>
      <c r="S23" s="23">
        <v>122.55516</v>
      </c>
      <c r="T23" s="24">
        <f t="shared" si="0"/>
        <v>1832.61442382</v>
      </c>
      <c r="V23" s="2"/>
      <c r="W23" s="18"/>
    </row>
    <row r="24" spans="1:30" ht="39.950000000000003" customHeight="1" x14ac:dyDescent="0.25">
      <c r="A24" s="156" t="s">
        <v>18</v>
      </c>
      <c r="B24" s="21">
        <v>113.86364502000004</v>
      </c>
      <c r="C24" s="78">
        <v>117.81813505</v>
      </c>
      <c r="D24" s="22">
        <v>113.55</v>
      </c>
      <c r="E24" s="22">
        <v>31.42525586</v>
      </c>
      <c r="F24" s="22">
        <v>118.07005457000002</v>
      </c>
      <c r="G24" s="22">
        <v>118.22602558000004</v>
      </c>
      <c r="H24" s="21">
        <v>111.66392693</v>
      </c>
      <c r="I24" s="22">
        <v>110.84962643999999</v>
      </c>
      <c r="J24" s="22">
        <v>113.05718202</v>
      </c>
      <c r="K24" s="119">
        <v>30.311595480000001</v>
      </c>
      <c r="L24" s="22">
        <v>117.88951007000001</v>
      </c>
      <c r="M24" s="22">
        <v>117.82932857000002</v>
      </c>
      <c r="N24" s="21">
        <v>118.31078057000002</v>
      </c>
      <c r="O24" s="78">
        <v>114.12103537999998</v>
      </c>
      <c r="P24" s="22">
        <v>114.00521438000001</v>
      </c>
      <c r="Q24" s="22">
        <v>31.429880349999994</v>
      </c>
      <c r="R24" s="22">
        <v>117.63806754999999</v>
      </c>
      <c r="S24" s="23">
        <v>122.55516</v>
      </c>
      <c r="T24" s="24">
        <f t="shared" si="0"/>
        <v>1832.61442382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783.29400102000022</v>
      </c>
      <c r="C25" s="26">
        <f t="shared" si="1"/>
        <v>808.15103360000012</v>
      </c>
      <c r="D25" s="26">
        <f t="shared" si="1"/>
        <v>790.76219999999989</v>
      </c>
      <c r="E25" s="26">
        <f>SUM(E18:E24)</f>
        <v>217.24377775999997</v>
      </c>
      <c r="F25" s="26">
        <f t="shared" ref="F25:L25" si="2">SUM(F18:F24)</f>
        <v>813.60093542000027</v>
      </c>
      <c r="G25" s="26">
        <f t="shared" si="2"/>
        <v>814.67570548000026</v>
      </c>
      <c r="H25" s="25">
        <f t="shared" si="2"/>
        <v>772.39877288000002</v>
      </c>
      <c r="I25" s="26">
        <f t="shared" si="2"/>
        <v>766.15295903999993</v>
      </c>
      <c r="J25" s="26">
        <f>SUM(J18:J24)</f>
        <v>779.47309299000005</v>
      </c>
      <c r="K25" s="120">
        <f t="shared" ref="K25" si="3">SUM(K18:K24)</f>
        <v>209.69085116999997</v>
      </c>
      <c r="L25" s="26">
        <f t="shared" si="2"/>
        <v>811.8363684200001</v>
      </c>
      <c r="M25" s="26">
        <f>SUM(M18:M24)</f>
        <v>811.24817942000016</v>
      </c>
      <c r="N25" s="25">
        <f t="shared" ref="N25:P25" si="4">SUM(N18:N24)</f>
        <v>812.20121971000015</v>
      </c>
      <c r="O25" s="26">
        <f t="shared" si="4"/>
        <v>787.4698783099999</v>
      </c>
      <c r="P25" s="26">
        <f t="shared" si="4"/>
        <v>786.50583881</v>
      </c>
      <c r="Q25" s="26">
        <f>SUM(Q18:Q24)</f>
        <v>217.14437559999996</v>
      </c>
      <c r="R25" s="26">
        <f t="shared" ref="R25:S25" si="5">SUM(R18:R24)</f>
        <v>806.24087604999988</v>
      </c>
      <c r="S25" s="27">
        <f t="shared" si="5"/>
        <v>838.72859616000005</v>
      </c>
      <c r="T25" s="24">
        <f t="shared" si="0"/>
        <v>12626.81866184</v>
      </c>
    </row>
    <row r="26" spans="1:30" s="2" customFormat="1" ht="36.75" customHeight="1" x14ac:dyDescent="0.25">
      <c r="A26" s="158" t="s">
        <v>19</v>
      </c>
      <c r="B26" s="402">
        <v>151.21334000000004</v>
      </c>
      <c r="C26" s="405">
        <v>156.05051</v>
      </c>
      <c r="D26" s="29">
        <v>150</v>
      </c>
      <c r="E26" s="401">
        <v>146.84699000000001</v>
      </c>
      <c r="F26" s="401">
        <v>155.97101000000004</v>
      </c>
      <c r="G26" s="401">
        <v>155.97101000000004</v>
      </c>
      <c r="H26" s="402">
        <v>147.50849000000002</v>
      </c>
      <c r="I26" s="401">
        <v>146.62649000000002</v>
      </c>
      <c r="J26" s="401">
        <v>150.14233999999999</v>
      </c>
      <c r="K26" s="403">
        <v>142.30796000000001</v>
      </c>
      <c r="L26" s="401">
        <v>155.73251000000002</v>
      </c>
      <c r="M26" s="401">
        <v>155.65301000000002</v>
      </c>
      <c r="N26" s="402">
        <v>156.28901000000005</v>
      </c>
      <c r="O26" s="401">
        <v>150.75433999999998</v>
      </c>
      <c r="P26" s="401">
        <v>150.60134000000002</v>
      </c>
      <c r="Q26" s="401">
        <v>146.18548999999999</v>
      </c>
      <c r="R26" s="401">
        <v>155.81200999999999</v>
      </c>
      <c r="S26" s="404">
        <v>162.11000000000001</v>
      </c>
      <c r="T26" s="31">
        <f>+((T25/T27)/7)*1000</f>
        <v>150.51996306790002</v>
      </c>
    </row>
    <row r="27" spans="1:30" s="2" customFormat="1" ht="33" customHeight="1" x14ac:dyDescent="0.25">
      <c r="A27" s="159" t="s">
        <v>20</v>
      </c>
      <c r="B27" s="32">
        <v>753</v>
      </c>
      <c r="C27" s="81">
        <v>755</v>
      </c>
      <c r="D27" s="33">
        <v>757</v>
      </c>
      <c r="E27" s="33">
        <v>214</v>
      </c>
      <c r="F27" s="33">
        <v>757</v>
      </c>
      <c r="G27" s="33">
        <v>758</v>
      </c>
      <c r="H27" s="32">
        <v>757</v>
      </c>
      <c r="I27" s="33">
        <v>756</v>
      </c>
      <c r="J27" s="33">
        <v>753</v>
      </c>
      <c r="K27" s="122">
        <v>213</v>
      </c>
      <c r="L27" s="33">
        <v>757</v>
      </c>
      <c r="M27" s="33">
        <v>757</v>
      </c>
      <c r="N27" s="32">
        <v>757</v>
      </c>
      <c r="O27" s="33">
        <v>757</v>
      </c>
      <c r="P27" s="33">
        <v>757</v>
      </c>
      <c r="Q27" s="33">
        <v>215</v>
      </c>
      <c r="R27" s="33">
        <v>755</v>
      </c>
      <c r="S27" s="34">
        <v>756</v>
      </c>
      <c r="T27" s="35">
        <f>SUM(B27:S27)</f>
        <v>11984</v>
      </c>
      <c r="U27" s="2">
        <f>((T25*1000)/T27)/7</f>
        <v>150.51996306790005</v>
      </c>
    </row>
    <row r="28" spans="1:30" s="2" customFormat="1" ht="33" customHeight="1" x14ac:dyDescent="0.25">
      <c r="A28" s="160" t="s">
        <v>21</v>
      </c>
      <c r="B28" s="36">
        <f>((B27*B26)*7/1000)/7</f>
        <v>113.86364502000004</v>
      </c>
      <c r="C28" s="37">
        <f t="shared" ref="C28:S28" si="6">((C27*C26)*7/1000)/7</f>
        <v>117.81813505</v>
      </c>
      <c r="D28" s="37">
        <f t="shared" si="6"/>
        <v>113.55</v>
      </c>
      <c r="E28" s="37">
        <f t="shared" si="6"/>
        <v>31.42525586</v>
      </c>
      <c r="F28" s="37">
        <f t="shared" si="6"/>
        <v>118.07005457000002</v>
      </c>
      <c r="G28" s="37">
        <f t="shared" si="6"/>
        <v>118.22602558000004</v>
      </c>
      <c r="H28" s="36">
        <f t="shared" si="6"/>
        <v>111.66392693</v>
      </c>
      <c r="I28" s="37">
        <f t="shared" si="6"/>
        <v>110.84962643999999</v>
      </c>
      <c r="J28" s="37">
        <f t="shared" si="6"/>
        <v>113.05718202</v>
      </c>
      <c r="K28" s="123">
        <f t="shared" si="6"/>
        <v>30.311595480000001</v>
      </c>
      <c r="L28" s="37">
        <f t="shared" si="6"/>
        <v>117.88951007000001</v>
      </c>
      <c r="M28" s="37">
        <f t="shared" si="6"/>
        <v>117.82932857000002</v>
      </c>
      <c r="N28" s="36">
        <f t="shared" si="6"/>
        <v>118.31078057000002</v>
      </c>
      <c r="O28" s="37">
        <f t="shared" si="6"/>
        <v>114.12103537999998</v>
      </c>
      <c r="P28" s="37">
        <f t="shared" si="6"/>
        <v>114.00521438000001</v>
      </c>
      <c r="Q28" s="37">
        <f t="shared" si="6"/>
        <v>31.429880349999994</v>
      </c>
      <c r="R28" s="37">
        <f t="shared" si="6"/>
        <v>117.63806754999999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797.04551514000025</v>
      </c>
      <c r="C29" s="41">
        <f t="shared" si="7"/>
        <v>824.72694534999994</v>
      </c>
      <c r="D29" s="41">
        <f t="shared" si="7"/>
        <v>794.85</v>
      </c>
      <c r="E29" s="41">
        <f>((E27*E26)*7)/1000</f>
        <v>219.97679102000001</v>
      </c>
      <c r="F29" s="41">
        <f>((F27*F26)*7)/1000</f>
        <v>826.49038199000017</v>
      </c>
      <c r="G29" s="41">
        <f t="shared" ref="G29:S29" si="8">((G27*G26)*7)/1000</f>
        <v>827.58217906000027</v>
      </c>
      <c r="H29" s="40">
        <f t="shared" si="8"/>
        <v>781.64748851000002</v>
      </c>
      <c r="I29" s="41">
        <f t="shared" si="8"/>
        <v>775.94738508</v>
      </c>
      <c r="J29" s="41">
        <f t="shared" si="8"/>
        <v>791.40027413999996</v>
      </c>
      <c r="K29" s="124">
        <f t="shared" si="8"/>
        <v>212.18116836000002</v>
      </c>
      <c r="L29" s="41">
        <f t="shared" si="8"/>
        <v>825.22657049000009</v>
      </c>
      <c r="M29" s="41">
        <f t="shared" si="8"/>
        <v>824.80529999000009</v>
      </c>
      <c r="N29" s="40">
        <f t="shared" si="8"/>
        <v>828.17546399000014</v>
      </c>
      <c r="O29" s="41">
        <f t="shared" si="8"/>
        <v>798.84724765999988</v>
      </c>
      <c r="P29" s="41">
        <f t="shared" si="8"/>
        <v>798.03650066000012</v>
      </c>
      <c r="Q29" s="42">
        <f t="shared" si="8"/>
        <v>220.00916244999996</v>
      </c>
      <c r="R29" s="42">
        <f t="shared" si="8"/>
        <v>823.46647284999995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148.60443957882757</v>
      </c>
      <c r="C30" s="46">
        <f t="shared" si="9"/>
        <v>152.91410285714289</v>
      </c>
      <c r="D30" s="46">
        <f t="shared" si="9"/>
        <v>149.2285714285714</v>
      </c>
      <c r="E30" s="46">
        <f>+(E25/E27)/7*1000</f>
        <v>145.02254857142856</v>
      </c>
      <c r="F30" s="46">
        <f t="shared" ref="F30:L30" si="10">+(F25/F27)/7*1000</f>
        <v>153.53858000000002</v>
      </c>
      <c r="G30" s="46">
        <f t="shared" si="10"/>
        <v>153.53858000000002</v>
      </c>
      <c r="H30" s="45">
        <f t="shared" si="10"/>
        <v>145.76311999999999</v>
      </c>
      <c r="I30" s="46">
        <f t="shared" si="10"/>
        <v>144.77569142857141</v>
      </c>
      <c r="J30" s="46">
        <f>+(J25/J27)/7*1000</f>
        <v>147.87954714285715</v>
      </c>
      <c r="K30" s="125">
        <f t="shared" ref="K30" si="11">+(K25/K27)/7*1000</f>
        <v>140.63772714285713</v>
      </c>
      <c r="L30" s="46">
        <f t="shared" si="10"/>
        <v>153.20558000000003</v>
      </c>
      <c r="M30" s="46">
        <f>+(M25/M27)/7*1000</f>
        <v>153.09458000000004</v>
      </c>
      <c r="N30" s="45">
        <f t="shared" ref="N30:S30" si="12">+(N25/N27)/7*1000</f>
        <v>153.2744328571429</v>
      </c>
      <c r="O30" s="46">
        <f t="shared" si="12"/>
        <v>148.60726142857141</v>
      </c>
      <c r="P30" s="46">
        <f t="shared" si="12"/>
        <v>148.42533285714285</v>
      </c>
      <c r="Q30" s="46">
        <f t="shared" si="12"/>
        <v>144.28197714285713</v>
      </c>
      <c r="R30" s="46">
        <f t="shared" si="12"/>
        <v>152.55267285714285</v>
      </c>
      <c r="S30" s="47">
        <f t="shared" si="12"/>
        <v>158.48990857142857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84.663399999999996</v>
      </c>
      <c r="C39" s="78">
        <v>83.9328</v>
      </c>
      <c r="D39" s="78">
        <v>83.596800000000002</v>
      </c>
      <c r="E39" s="78">
        <v>26.772899999999996</v>
      </c>
      <c r="F39" s="78">
        <v>86.615099999999998</v>
      </c>
      <c r="G39" s="78">
        <v>86.217600000000019</v>
      </c>
      <c r="H39" s="78"/>
      <c r="I39" s="78"/>
      <c r="J39" s="99">
        <f t="shared" ref="J39:J46" si="13">SUM(B39:I39)</f>
        <v>451.79860000000002</v>
      </c>
      <c r="K39" s="2"/>
      <c r="L39" s="89" t="s">
        <v>12</v>
      </c>
      <c r="M39" s="78">
        <v>7.3</v>
      </c>
      <c r="N39" s="78">
        <v>7.2</v>
      </c>
      <c r="O39" s="78">
        <v>7.2</v>
      </c>
      <c r="P39" s="78">
        <v>2.2000000000000002</v>
      </c>
      <c r="Q39" s="78">
        <v>7.2</v>
      </c>
      <c r="R39" s="78">
        <v>6.9</v>
      </c>
      <c r="S39" s="99">
        <f t="shared" ref="S39:S46" si="14">SUM(M39:R39)</f>
        <v>38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84.663399999999996</v>
      </c>
      <c r="C40" s="78">
        <v>83.9328</v>
      </c>
      <c r="D40" s="78">
        <v>83.596800000000002</v>
      </c>
      <c r="E40" s="78">
        <v>26.772899999999996</v>
      </c>
      <c r="F40" s="78">
        <v>86.615099999999998</v>
      </c>
      <c r="G40" s="78">
        <v>88.374899999999997</v>
      </c>
      <c r="H40" s="78"/>
      <c r="I40" s="78"/>
      <c r="J40" s="99">
        <f t="shared" si="13"/>
        <v>453.95590000000004</v>
      </c>
      <c r="K40" s="2"/>
      <c r="L40" s="90" t="s">
        <v>13</v>
      </c>
      <c r="M40" s="78">
        <v>7.3</v>
      </c>
      <c r="N40" s="78">
        <v>7.2</v>
      </c>
      <c r="O40" s="78">
        <v>7.2</v>
      </c>
      <c r="P40" s="78">
        <v>2.2000000000000002</v>
      </c>
      <c r="Q40" s="78">
        <v>7.2</v>
      </c>
      <c r="R40" s="78">
        <v>6.9</v>
      </c>
      <c r="S40" s="99">
        <f t="shared" si="14"/>
        <v>38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84.663399999999996</v>
      </c>
      <c r="C41" s="78">
        <v>83.9328</v>
      </c>
      <c r="D41" s="78">
        <v>83.596800000000002</v>
      </c>
      <c r="E41" s="78">
        <v>26.772899999999996</v>
      </c>
      <c r="F41" s="78">
        <v>86.615099999999998</v>
      </c>
      <c r="G41" s="78">
        <v>88.374899999999997</v>
      </c>
      <c r="H41" s="22"/>
      <c r="I41" s="22"/>
      <c r="J41" s="99">
        <f t="shared" si="13"/>
        <v>453.95590000000004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2.2000000000000002</v>
      </c>
      <c r="Q41" s="78">
        <v>7.3</v>
      </c>
      <c r="R41" s="78">
        <v>7.1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84.663399999999996</v>
      </c>
      <c r="C42" s="22">
        <v>86.201270399999984</v>
      </c>
      <c r="D42" s="22">
        <v>85.794865200000004</v>
      </c>
      <c r="E42" s="78">
        <v>27.022503199999996</v>
      </c>
      <c r="F42" s="22">
        <v>89.166577599999997</v>
      </c>
      <c r="G42" s="78">
        <v>88.374899999999997</v>
      </c>
      <c r="H42" s="22"/>
      <c r="I42" s="22"/>
      <c r="J42" s="99">
        <f t="shared" si="13"/>
        <v>461.22351639999999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2.2000000000000002</v>
      </c>
      <c r="Q42" s="78">
        <v>7.3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84.663399999999996</v>
      </c>
      <c r="C43" s="22">
        <v>86.201270399999984</v>
      </c>
      <c r="D43" s="22">
        <v>85.794865200000004</v>
      </c>
      <c r="E43" s="78">
        <v>27.022503199999996</v>
      </c>
      <c r="F43" s="22">
        <v>89.166577599999997</v>
      </c>
      <c r="G43" s="78">
        <v>88.374899999999997</v>
      </c>
      <c r="H43" s="22"/>
      <c r="I43" s="22"/>
      <c r="J43" s="99">
        <f t="shared" si="13"/>
        <v>461.22351639999999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2.2000000000000002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84.663399999999996</v>
      </c>
      <c r="C44" s="22">
        <v>86.201270399999984</v>
      </c>
      <c r="D44" s="22">
        <v>85.794865200000004</v>
      </c>
      <c r="E44" s="78">
        <v>27.022503199999996</v>
      </c>
      <c r="F44" s="22">
        <v>89.166577599999997</v>
      </c>
      <c r="G44" s="78">
        <v>88.374899999999997</v>
      </c>
      <c r="H44" s="78"/>
      <c r="I44" s="78"/>
      <c r="J44" s="99">
        <f t="shared" si="13"/>
        <v>461.22351639999999</v>
      </c>
      <c r="K44" s="2"/>
      <c r="L44" s="90" t="s">
        <v>17</v>
      </c>
      <c r="M44" s="78">
        <v>7.4</v>
      </c>
      <c r="N44" s="78">
        <v>7.2</v>
      </c>
      <c r="O44" s="78">
        <v>6.8</v>
      </c>
      <c r="P44" s="78">
        <v>2.2000000000000002</v>
      </c>
      <c r="Q44" s="78">
        <v>7.3</v>
      </c>
      <c r="R44" s="78">
        <v>7.1</v>
      </c>
      <c r="S44" s="99">
        <f t="shared" si="14"/>
        <v>38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84.663399999999996</v>
      </c>
      <c r="C45" s="22">
        <v>86.201270399999984</v>
      </c>
      <c r="D45" s="22">
        <v>85.794865200000004</v>
      </c>
      <c r="E45" s="78">
        <v>27.022503199999996</v>
      </c>
      <c r="F45" s="22">
        <v>89.166577599999997</v>
      </c>
      <c r="G45" s="78">
        <v>88.374899999999997</v>
      </c>
      <c r="H45" s="78"/>
      <c r="I45" s="78"/>
      <c r="J45" s="99">
        <f t="shared" si="13"/>
        <v>461.22351639999999</v>
      </c>
      <c r="K45" s="2"/>
      <c r="L45" s="89" t="s">
        <v>18</v>
      </c>
      <c r="M45" s="78">
        <v>7.4</v>
      </c>
      <c r="N45" s="78">
        <v>7.2</v>
      </c>
      <c r="O45" s="78">
        <v>6.8</v>
      </c>
      <c r="P45" s="78">
        <v>2.2999999999999998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592.64380000000006</v>
      </c>
      <c r="C46" s="26">
        <f t="shared" si="15"/>
        <v>596.60348160000001</v>
      </c>
      <c r="D46" s="26">
        <f t="shared" si="15"/>
        <v>593.96986079999999</v>
      </c>
      <c r="E46" s="26">
        <f t="shared" si="15"/>
        <v>188.40871279999996</v>
      </c>
      <c r="F46" s="26">
        <f t="shared" si="15"/>
        <v>616.5116104</v>
      </c>
      <c r="G46" s="26">
        <f t="shared" si="15"/>
        <v>616.4670000000001</v>
      </c>
      <c r="H46" s="26">
        <f t="shared" si="15"/>
        <v>0</v>
      </c>
      <c r="I46" s="26">
        <f t="shared" si="15"/>
        <v>0</v>
      </c>
      <c r="J46" s="99">
        <f t="shared" si="13"/>
        <v>3204.6044655999999</v>
      </c>
      <c r="L46" s="76" t="s">
        <v>10</v>
      </c>
      <c r="M46" s="79">
        <f t="shared" ref="M46:R46" si="16">SUM(M39:M45)</f>
        <v>51.499999999999993</v>
      </c>
      <c r="N46" s="26">
        <f t="shared" si="16"/>
        <v>50.400000000000006</v>
      </c>
      <c r="O46" s="26">
        <f t="shared" si="16"/>
        <v>48.399999999999991</v>
      </c>
      <c r="P46" s="26">
        <f t="shared" si="16"/>
        <v>15.5</v>
      </c>
      <c r="Q46" s="26">
        <f t="shared" si="16"/>
        <v>50.999999999999993</v>
      </c>
      <c r="R46" s="26">
        <f t="shared" si="16"/>
        <v>49.300000000000004</v>
      </c>
      <c r="S46" s="99">
        <f t="shared" si="14"/>
        <v>266.10000000000002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125.8</v>
      </c>
      <c r="C47" s="29">
        <v>128.2757</v>
      </c>
      <c r="D47" s="29">
        <v>127.8612</v>
      </c>
      <c r="E47" s="29">
        <v>131.1772</v>
      </c>
      <c r="F47" s="29">
        <v>132.49119999999999</v>
      </c>
      <c r="G47" s="29">
        <v>132.1</v>
      </c>
      <c r="H47" s="29"/>
      <c r="I47" s="29"/>
      <c r="J47" s="100">
        <f>+((J46/J48)/7)*1000</f>
        <v>128.45135744749078</v>
      </c>
      <c r="L47" s="108" t="s">
        <v>19</v>
      </c>
      <c r="M47" s="80">
        <v>131.5</v>
      </c>
      <c r="N47" s="29">
        <v>131</v>
      </c>
      <c r="O47" s="29">
        <v>130.5</v>
      </c>
      <c r="P47" s="29">
        <v>130.5</v>
      </c>
      <c r="Q47" s="29">
        <v>130</v>
      </c>
      <c r="R47" s="29">
        <v>130.5</v>
      </c>
      <c r="S47" s="100">
        <f>+((S46/S48)/7)*1000</f>
        <v>130.63328424153167</v>
      </c>
      <c r="T47" s="62"/>
    </row>
    <row r="48" spans="1:30" ht="33.75" customHeight="1" x14ac:dyDescent="0.25">
      <c r="A48" s="92" t="s">
        <v>20</v>
      </c>
      <c r="B48" s="81">
        <v>673</v>
      </c>
      <c r="C48" s="33">
        <v>672</v>
      </c>
      <c r="D48" s="33">
        <v>671</v>
      </c>
      <c r="E48" s="33">
        <v>206</v>
      </c>
      <c r="F48" s="33">
        <v>673</v>
      </c>
      <c r="G48" s="33">
        <v>669</v>
      </c>
      <c r="H48" s="33"/>
      <c r="I48" s="33"/>
      <c r="J48" s="101">
        <f>SUM(B48:I48)</f>
        <v>3564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84.663399999999996</v>
      </c>
      <c r="C49" s="37">
        <f t="shared" si="17"/>
        <v>86.201270399999984</v>
      </c>
      <c r="D49" s="37">
        <f t="shared" si="17"/>
        <v>85.794865200000004</v>
      </c>
      <c r="E49" s="37">
        <f t="shared" si="17"/>
        <v>27.022503199999996</v>
      </c>
      <c r="F49" s="37">
        <f t="shared" si="17"/>
        <v>89.166577599999997</v>
      </c>
      <c r="G49" s="37">
        <f t="shared" si="17"/>
        <v>88.374899999999997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128.45135744749078</v>
      </c>
      <c r="L49" s="93" t="s">
        <v>21</v>
      </c>
      <c r="M49" s="82">
        <f t="shared" ref="M49:R49" si="19">((M48*M47)*7/1000-M39-M40)/5</f>
        <v>7.3896000000000015</v>
      </c>
      <c r="N49" s="37">
        <f t="shared" si="19"/>
        <v>7.206999999999999</v>
      </c>
      <c r="O49" s="37">
        <f t="shared" si="19"/>
        <v>6.8030999999999988</v>
      </c>
      <c r="P49" s="37">
        <f t="shared" si="19"/>
        <v>2.2259000000000002</v>
      </c>
      <c r="Q49" s="37">
        <f t="shared" si="19"/>
        <v>7.3119999999999994</v>
      </c>
      <c r="R49" s="37">
        <f t="shared" si="19"/>
        <v>7.1058000000000003</v>
      </c>
      <c r="S49" s="111">
        <f>((S46*1000)/S48)/7</f>
        <v>130.63328424153167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592.64379999999994</v>
      </c>
      <c r="C50" s="41">
        <f t="shared" si="20"/>
        <v>603.40889279999988</v>
      </c>
      <c r="D50" s="41">
        <f t="shared" si="20"/>
        <v>600.56405640000003</v>
      </c>
      <c r="E50" s="41">
        <f t="shared" si="20"/>
        <v>189.15752239999998</v>
      </c>
      <c r="F50" s="41">
        <f t="shared" si="20"/>
        <v>624.16604319999999</v>
      </c>
      <c r="G50" s="41">
        <f t="shared" si="20"/>
        <v>618.62429999999995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51.548000000000002</v>
      </c>
      <c r="N50" s="41">
        <f t="shared" si="21"/>
        <v>50.435000000000002</v>
      </c>
      <c r="O50" s="41">
        <f t="shared" si="21"/>
        <v>48.415500000000002</v>
      </c>
      <c r="P50" s="41">
        <f t="shared" si="21"/>
        <v>15.529500000000001</v>
      </c>
      <c r="Q50" s="41">
        <f t="shared" si="21"/>
        <v>50.96</v>
      </c>
      <c r="R50" s="41">
        <f t="shared" si="21"/>
        <v>49.329000000000001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125.8</v>
      </c>
      <c r="C51" s="46">
        <f t="shared" si="22"/>
        <v>126.82897142857144</v>
      </c>
      <c r="D51" s="46">
        <f t="shared" si="22"/>
        <v>126.45728354268681</v>
      </c>
      <c r="E51" s="46">
        <f t="shared" si="22"/>
        <v>130.65791456310677</v>
      </c>
      <c r="F51" s="46">
        <f t="shared" si="22"/>
        <v>130.8664</v>
      </c>
      <c r="G51" s="46">
        <f t="shared" si="22"/>
        <v>131.63933376041001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131.37755102040813</v>
      </c>
      <c r="N51" s="46">
        <f t="shared" si="23"/>
        <v>130.90909090909091</v>
      </c>
      <c r="O51" s="46">
        <f t="shared" si="23"/>
        <v>130.45822102425871</v>
      </c>
      <c r="P51" s="46">
        <f t="shared" si="23"/>
        <v>130.25210084033614</v>
      </c>
      <c r="Q51" s="46">
        <f t="shared" si="23"/>
        <v>130.10204081632651</v>
      </c>
      <c r="R51" s="46">
        <f t="shared" si="23"/>
        <v>130.42328042328043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8.8000000000000007</v>
      </c>
      <c r="C58" s="78">
        <v>8.8000000000000007</v>
      </c>
      <c r="D58" s="78">
        <v>8.8000000000000007</v>
      </c>
      <c r="E58" s="78">
        <v>2.2000000000000002</v>
      </c>
      <c r="F58" s="78">
        <v>8.8000000000000007</v>
      </c>
      <c r="G58" s="78">
        <v>8.6999999999999993</v>
      </c>
      <c r="H58" s="21">
        <v>8.8000000000000007</v>
      </c>
      <c r="I58" s="78">
        <v>8.8000000000000007</v>
      </c>
      <c r="J58" s="78">
        <v>8.6999999999999993</v>
      </c>
      <c r="K58" s="78">
        <v>2.2000000000000002</v>
      </c>
      <c r="L58" s="78">
        <v>8.6</v>
      </c>
      <c r="M58" s="78">
        <v>8.6999999999999993</v>
      </c>
      <c r="N58" s="21">
        <v>8.9</v>
      </c>
      <c r="O58" s="78">
        <v>8.8000000000000007</v>
      </c>
      <c r="P58" s="78">
        <v>8.8000000000000007</v>
      </c>
      <c r="Q58" s="78">
        <v>2.2000000000000002</v>
      </c>
      <c r="R58" s="78">
        <v>8.6999999999999993</v>
      </c>
      <c r="S58" s="182">
        <v>8.6999999999999993</v>
      </c>
      <c r="T58" s="24">
        <f t="shared" ref="T58:T65" si="24">SUM(B58:S58)</f>
        <v>138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8.8000000000000007</v>
      </c>
      <c r="C59" s="78">
        <v>8.8000000000000007</v>
      </c>
      <c r="D59" s="78">
        <v>8.8000000000000007</v>
      </c>
      <c r="E59" s="78">
        <v>2.2000000000000002</v>
      </c>
      <c r="F59" s="78">
        <v>8.8000000000000007</v>
      </c>
      <c r="G59" s="78">
        <v>8.6999999999999993</v>
      </c>
      <c r="H59" s="21">
        <v>8.8000000000000007</v>
      </c>
      <c r="I59" s="78">
        <v>8.8000000000000007</v>
      </c>
      <c r="J59" s="78">
        <v>8.6999999999999993</v>
      </c>
      <c r="K59" s="78">
        <v>2.2000000000000002</v>
      </c>
      <c r="L59" s="78">
        <v>8.6</v>
      </c>
      <c r="M59" s="78">
        <v>8.6999999999999993</v>
      </c>
      <c r="N59" s="21">
        <v>8.9</v>
      </c>
      <c r="O59" s="78">
        <v>8.8000000000000007</v>
      </c>
      <c r="P59" s="78">
        <v>8.8000000000000007</v>
      </c>
      <c r="Q59" s="78">
        <v>2.2000000000000002</v>
      </c>
      <c r="R59" s="78">
        <v>8.6999999999999993</v>
      </c>
      <c r="S59" s="182">
        <v>8.6999999999999993</v>
      </c>
      <c r="T59" s="24">
        <f t="shared" si="24"/>
        <v>138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2.1</v>
      </c>
      <c r="F60" s="78">
        <v>8.8000000000000007</v>
      </c>
      <c r="G60" s="182">
        <v>8.6999999999999993</v>
      </c>
      <c r="H60" s="21">
        <v>8.8000000000000007</v>
      </c>
      <c r="I60" s="78">
        <v>8.8000000000000007</v>
      </c>
      <c r="J60" s="78">
        <v>8.6999999999999993</v>
      </c>
      <c r="K60" s="78">
        <v>2.1</v>
      </c>
      <c r="L60" s="78">
        <v>8.6</v>
      </c>
      <c r="M60" s="182">
        <v>8.6999999999999993</v>
      </c>
      <c r="N60" s="21">
        <v>8.8000000000000007</v>
      </c>
      <c r="O60" s="78">
        <v>8.9</v>
      </c>
      <c r="P60" s="78">
        <v>8.8000000000000007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137.89999999999998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182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2.1</v>
      </c>
      <c r="L61" s="78">
        <v>8.6</v>
      </c>
      <c r="M61" s="182">
        <v>8.6999999999999993</v>
      </c>
      <c r="N61" s="21">
        <v>8.8000000000000007</v>
      </c>
      <c r="O61" s="78">
        <v>8.9</v>
      </c>
      <c r="P61" s="78">
        <v>8.8000000000000007</v>
      </c>
      <c r="Q61" s="78">
        <v>2.1</v>
      </c>
      <c r="R61" s="78">
        <v>8.6999999999999993</v>
      </c>
      <c r="S61" s="182">
        <v>8.6999999999999993</v>
      </c>
      <c r="T61" s="24">
        <f t="shared" si="24"/>
        <v>137.99999999999997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182">
        <v>8.6999999999999993</v>
      </c>
      <c r="H62" s="21">
        <v>8.8000000000000007</v>
      </c>
      <c r="I62" s="78">
        <v>8.8000000000000007</v>
      </c>
      <c r="J62" s="78">
        <v>8.6999999999999993</v>
      </c>
      <c r="K62" s="78">
        <v>2.2000000000000002</v>
      </c>
      <c r="L62" s="78">
        <v>8.6999999999999993</v>
      </c>
      <c r="M62" s="182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182">
        <v>8.6999999999999993</v>
      </c>
      <c r="H63" s="21">
        <v>8.8000000000000007</v>
      </c>
      <c r="I63" s="78">
        <v>8.8000000000000007</v>
      </c>
      <c r="J63" s="78">
        <v>8.6999999999999993</v>
      </c>
      <c r="K63" s="78">
        <v>2.2000000000000002</v>
      </c>
      <c r="L63" s="78">
        <v>8.6999999999999993</v>
      </c>
      <c r="M63" s="182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8.6999999999999993</v>
      </c>
      <c r="T63" s="24">
        <f t="shared" si="24"/>
        <v>138.5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8.8000000000000007</v>
      </c>
      <c r="E64" s="78">
        <v>2.2000000000000002</v>
      </c>
      <c r="F64" s="78">
        <v>8.8000000000000007</v>
      </c>
      <c r="G64" s="182">
        <v>8.8000000000000007</v>
      </c>
      <c r="H64" s="21">
        <v>8.8000000000000007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182">
        <v>8.8000000000000007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139.00000000000003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62.099999999999994</v>
      </c>
      <c r="C65" s="79">
        <f t="shared" ref="C65:R65" si="25">SUM(C58:C64)</f>
        <v>62.099999999999994</v>
      </c>
      <c r="D65" s="79">
        <f t="shared" si="25"/>
        <v>61.599999999999994</v>
      </c>
      <c r="E65" s="79">
        <f t="shared" si="25"/>
        <v>15.299999999999997</v>
      </c>
      <c r="F65" s="79">
        <f t="shared" si="25"/>
        <v>61.599999999999994</v>
      </c>
      <c r="G65" s="183">
        <f t="shared" si="25"/>
        <v>61</v>
      </c>
      <c r="H65" s="25">
        <f t="shared" si="25"/>
        <v>61.599999999999994</v>
      </c>
      <c r="I65" s="79">
        <f t="shared" si="25"/>
        <v>61.599999999999994</v>
      </c>
      <c r="J65" s="79">
        <f t="shared" si="25"/>
        <v>61</v>
      </c>
      <c r="K65" s="79">
        <f t="shared" si="25"/>
        <v>15.2</v>
      </c>
      <c r="L65" s="79">
        <f t="shared" si="25"/>
        <v>60.5</v>
      </c>
      <c r="M65" s="183">
        <f t="shared" si="25"/>
        <v>61</v>
      </c>
      <c r="N65" s="25">
        <f t="shared" si="25"/>
        <v>62.1</v>
      </c>
      <c r="O65" s="79">
        <f t="shared" si="25"/>
        <v>62.099999999999994</v>
      </c>
      <c r="P65" s="79">
        <f t="shared" si="25"/>
        <v>61.9</v>
      </c>
      <c r="Q65" s="79">
        <f t="shared" si="25"/>
        <v>15.2</v>
      </c>
      <c r="R65" s="79">
        <f t="shared" si="25"/>
        <v>61</v>
      </c>
      <c r="S65" s="27">
        <f>SUM(S58:S64)</f>
        <v>61</v>
      </c>
      <c r="T65" s="24">
        <f t="shared" si="24"/>
        <v>967.90000000000009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136.5</v>
      </c>
      <c r="C66" s="80">
        <v>136.5</v>
      </c>
      <c r="D66" s="80">
        <v>135.5</v>
      </c>
      <c r="E66" s="80">
        <v>136.5</v>
      </c>
      <c r="F66" s="80">
        <v>135.5</v>
      </c>
      <c r="G66" s="184">
        <v>134</v>
      </c>
      <c r="H66" s="28">
        <v>135.5</v>
      </c>
      <c r="I66" s="80">
        <v>135</v>
      </c>
      <c r="J66" s="80">
        <v>134</v>
      </c>
      <c r="K66" s="80">
        <v>136</v>
      </c>
      <c r="L66" s="80">
        <v>133</v>
      </c>
      <c r="M66" s="184">
        <v>134</v>
      </c>
      <c r="N66" s="28">
        <v>136.5</v>
      </c>
      <c r="O66" s="80">
        <v>136.5</v>
      </c>
      <c r="P66" s="80">
        <v>136</v>
      </c>
      <c r="Q66" s="80">
        <v>136</v>
      </c>
      <c r="R66" s="80">
        <v>134</v>
      </c>
      <c r="S66" s="30">
        <v>134</v>
      </c>
      <c r="T66" s="304">
        <f>+((T65/T67)/7)*1000</f>
        <v>135.16268677559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65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((B67*B66)*7/1000-B58-B59)/5</f>
        <v>8.9015000000000022</v>
      </c>
      <c r="C68" s="82">
        <f t="shared" ref="C68:S68" si="26">((C67*C66)*7/1000-C58-C59)/5</f>
        <v>8.9015000000000022</v>
      </c>
      <c r="D68" s="82">
        <f t="shared" si="26"/>
        <v>8.8105000000000011</v>
      </c>
      <c r="E68" s="82">
        <f t="shared" si="26"/>
        <v>2.1776000000000004</v>
      </c>
      <c r="F68" s="82">
        <f t="shared" si="26"/>
        <v>8.8105000000000011</v>
      </c>
      <c r="G68" s="186">
        <f t="shared" si="26"/>
        <v>8.7139999999999986</v>
      </c>
      <c r="H68" s="36">
        <f t="shared" si="26"/>
        <v>8.8105000000000011</v>
      </c>
      <c r="I68" s="82">
        <f t="shared" si="26"/>
        <v>8.7650000000000006</v>
      </c>
      <c r="J68" s="82">
        <f t="shared" si="26"/>
        <v>8.7139999999999986</v>
      </c>
      <c r="K68" s="82">
        <f t="shared" si="26"/>
        <v>2.1664000000000003</v>
      </c>
      <c r="L68" s="82">
        <f t="shared" si="26"/>
        <v>8.6630000000000003</v>
      </c>
      <c r="M68" s="186">
        <f t="shared" si="26"/>
        <v>8.7139999999999986</v>
      </c>
      <c r="N68" s="36">
        <f t="shared" si="26"/>
        <v>8.8615000000000013</v>
      </c>
      <c r="O68" s="82">
        <f t="shared" si="26"/>
        <v>8.9015000000000022</v>
      </c>
      <c r="P68" s="82">
        <f t="shared" si="26"/>
        <v>8.8559999999999999</v>
      </c>
      <c r="Q68" s="82">
        <f t="shared" si="26"/>
        <v>2.1664000000000003</v>
      </c>
      <c r="R68" s="82">
        <f t="shared" si="26"/>
        <v>8.7139999999999986</v>
      </c>
      <c r="S68" s="38">
        <f t="shared" si="26"/>
        <v>8.7139999999999986</v>
      </c>
      <c r="T68" s="306">
        <f>((T65*1000)/T67)/7</f>
        <v>135.16268677559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62.107500000000002</v>
      </c>
      <c r="C69" s="83">
        <f t="shared" ref="C69:R69" si="27">((C67*C66)*7)/1000</f>
        <v>62.107500000000002</v>
      </c>
      <c r="D69" s="83">
        <f t="shared" si="27"/>
        <v>61.652500000000003</v>
      </c>
      <c r="E69" s="83">
        <f t="shared" si="27"/>
        <v>15.288</v>
      </c>
      <c r="F69" s="83">
        <f t="shared" si="27"/>
        <v>61.652500000000003</v>
      </c>
      <c r="G69" s="307">
        <f t="shared" si="27"/>
        <v>60.97</v>
      </c>
      <c r="H69" s="40">
        <f t="shared" si="27"/>
        <v>61.652500000000003</v>
      </c>
      <c r="I69" s="83">
        <f t="shared" si="27"/>
        <v>61.424999999999997</v>
      </c>
      <c r="J69" s="83">
        <f t="shared" si="27"/>
        <v>60.97</v>
      </c>
      <c r="K69" s="83">
        <f t="shared" si="27"/>
        <v>15.231999999999999</v>
      </c>
      <c r="L69" s="83">
        <f t="shared" si="27"/>
        <v>60.515000000000001</v>
      </c>
      <c r="M69" s="307">
        <f t="shared" si="27"/>
        <v>60.97</v>
      </c>
      <c r="N69" s="40">
        <f t="shared" si="27"/>
        <v>62.107500000000002</v>
      </c>
      <c r="O69" s="83">
        <f t="shared" si="27"/>
        <v>62.107500000000002</v>
      </c>
      <c r="P69" s="83">
        <f t="shared" si="27"/>
        <v>61.88</v>
      </c>
      <c r="Q69" s="83">
        <f t="shared" si="27"/>
        <v>15.231999999999999</v>
      </c>
      <c r="R69" s="83">
        <f t="shared" si="27"/>
        <v>60.97</v>
      </c>
      <c r="S69" s="85">
        <f>((S67*S66)*7)/1000</f>
        <v>60.97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136.48351648351647</v>
      </c>
      <c r="C70" s="84">
        <f t="shared" ref="C70:R70" si="28">+(C65/C67)/7*1000</f>
        <v>136.48351648351647</v>
      </c>
      <c r="D70" s="84">
        <f t="shared" si="28"/>
        <v>135.38461538461539</v>
      </c>
      <c r="E70" s="84">
        <f t="shared" si="28"/>
        <v>136.60714285714283</v>
      </c>
      <c r="F70" s="84">
        <f t="shared" si="28"/>
        <v>135.38461538461539</v>
      </c>
      <c r="G70" s="188">
        <f t="shared" si="28"/>
        <v>134.06593406593407</v>
      </c>
      <c r="H70" s="45">
        <f t="shared" si="28"/>
        <v>135.38461538461539</v>
      </c>
      <c r="I70" s="84">
        <f t="shared" si="28"/>
        <v>135.38461538461539</v>
      </c>
      <c r="J70" s="84">
        <f t="shared" si="28"/>
        <v>134.06593406593407</v>
      </c>
      <c r="K70" s="84">
        <f t="shared" si="28"/>
        <v>135.71428571428569</v>
      </c>
      <c r="L70" s="84">
        <f t="shared" si="28"/>
        <v>132.96703296703296</v>
      </c>
      <c r="M70" s="188">
        <f t="shared" si="28"/>
        <v>134.06593406593407</v>
      </c>
      <c r="N70" s="45">
        <f t="shared" si="28"/>
        <v>136.48351648351647</v>
      </c>
      <c r="O70" s="84">
        <f t="shared" si="28"/>
        <v>136.48351648351647</v>
      </c>
      <c r="P70" s="84">
        <f t="shared" si="28"/>
        <v>136.04395604395606</v>
      </c>
      <c r="Q70" s="84">
        <f t="shared" si="28"/>
        <v>135.71428571428569</v>
      </c>
      <c r="R70" s="84">
        <f t="shared" si="28"/>
        <v>134.06593406593407</v>
      </c>
      <c r="S70" s="47">
        <f>+(S65/S67)/7*1000</f>
        <v>134.06593406593407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239"/>
  <sheetViews>
    <sheetView topLeftCell="A38" zoomScale="30" zoomScaleNormal="30" workbookViewId="0">
      <selection activeCell="G64" sqref="G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0" width="33.42578125" style="17" bestFit="1" customWidth="1"/>
    <col min="11" max="12" width="21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138"/>
      <c r="S3" s="138"/>
      <c r="T3" s="138"/>
      <c r="U3" s="138"/>
      <c r="V3" s="138"/>
      <c r="W3" s="138"/>
      <c r="X3" s="138"/>
      <c r="Y3" s="2"/>
      <c r="Z3" s="2"/>
      <c r="AA3" s="2"/>
      <c r="AB3" s="2"/>
      <c r="AC3" s="2"/>
      <c r="AD3" s="13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8" t="s">
        <v>1</v>
      </c>
      <c r="B9" s="138"/>
      <c r="C9" s="138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8"/>
      <c r="B10" s="138"/>
      <c r="C10" s="13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8" t="s">
        <v>4</v>
      </c>
      <c r="B11" s="138"/>
      <c r="C11" s="138"/>
      <c r="D11" s="1"/>
      <c r="E11" s="139">
        <v>3</v>
      </c>
      <c r="F11" s="1"/>
      <c r="G11" s="1"/>
      <c r="H11" s="1"/>
      <c r="I11" s="1"/>
      <c r="J11" s="1"/>
      <c r="K11" s="489" t="s">
        <v>53</v>
      </c>
      <c r="L11" s="489"/>
      <c r="M11" s="140"/>
      <c r="N11" s="14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8"/>
      <c r="B12" s="138"/>
      <c r="C12" s="138"/>
      <c r="D12" s="1"/>
      <c r="E12" s="5"/>
      <c r="F12" s="1"/>
      <c r="G12" s="1"/>
      <c r="H12" s="1"/>
      <c r="I12" s="1"/>
      <c r="J12" s="1"/>
      <c r="K12" s="140"/>
      <c r="L12" s="140"/>
      <c r="M12" s="140"/>
      <c r="N12" s="14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8"/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"/>
      <c r="X13" s="1"/>
      <c r="Y13" s="1"/>
    </row>
    <row r="14" spans="1:30" s="3" customFormat="1" ht="27" thickBot="1" x14ac:dyDescent="0.3">
      <c r="A14" s="13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98" t="s">
        <v>8</v>
      </c>
      <c r="C15" s="499"/>
      <c r="D15" s="499"/>
      <c r="E15" s="499"/>
      <c r="F15" s="499"/>
      <c r="G15" s="499"/>
      <c r="H15" s="499"/>
      <c r="I15" s="500"/>
      <c r="J15" s="492" t="s">
        <v>50</v>
      </c>
      <c r="K15" s="493"/>
      <c r="L15" s="493"/>
      <c r="M15" s="493"/>
      <c r="N15" s="493"/>
      <c r="O15" s="493"/>
      <c r="P15" s="493"/>
      <c r="Q15" s="494"/>
      <c r="R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37"/>
      <c r="I16" s="128"/>
      <c r="J16" s="126"/>
      <c r="K16" s="127"/>
      <c r="L16" s="127"/>
      <c r="M16" s="127"/>
      <c r="N16" s="127"/>
      <c r="O16" s="127"/>
      <c r="P16" s="127"/>
      <c r="Q16" s="128"/>
      <c r="R16" s="16" t="s">
        <v>10</v>
      </c>
      <c r="T16" s="18"/>
      <c r="U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19">
        <v>4</v>
      </c>
      <c r="N17" s="19">
        <v>5</v>
      </c>
      <c r="O17" s="19">
        <v>6</v>
      </c>
      <c r="P17" s="19">
        <v>7</v>
      </c>
      <c r="Q17" s="20">
        <v>8</v>
      </c>
      <c r="R17" s="16"/>
      <c r="T17" s="2"/>
      <c r="U17" s="18"/>
    </row>
    <row r="18" spans="1:30" ht="39.950000000000003" customHeight="1" x14ac:dyDescent="0.25">
      <c r="A18" s="89" t="s">
        <v>12</v>
      </c>
      <c r="B18" s="21">
        <v>24.362100000000002</v>
      </c>
      <c r="C18" s="22">
        <v>33.402999999999999</v>
      </c>
      <c r="D18" s="22">
        <v>31.524000000000001</v>
      </c>
      <c r="E18" s="22">
        <v>27.037600000000005</v>
      </c>
      <c r="F18" s="22">
        <v>17.785199999999996</v>
      </c>
      <c r="G18" s="22">
        <v>20.6038</v>
      </c>
      <c r="H18" s="22">
        <v>13.781600000000001</v>
      </c>
      <c r="I18" s="23">
        <v>9.8216000000000001</v>
      </c>
      <c r="J18" s="21">
        <v>28.094100000000005</v>
      </c>
      <c r="K18" s="22">
        <v>28.542400000000004</v>
      </c>
      <c r="L18" s="22">
        <v>30.54</v>
      </c>
      <c r="M18" s="22">
        <v>24.018500000000003</v>
      </c>
      <c r="N18" s="22">
        <v>25.103600000000004</v>
      </c>
      <c r="O18" s="22">
        <v>16.299700000000001</v>
      </c>
      <c r="P18" s="22">
        <v>14.169599999999999</v>
      </c>
      <c r="Q18" s="23">
        <v>11.140799999999999</v>
      </c>
      <c r="R18" s="24">
        <f t="shared" ref="R18:R25" si="0">SUM(B18:Q18)</f>
        <v>356.22760000000011</v>
      </c>
      <c r="T18" s="2"/>
      <c r="U18" s="18"/>
    </row>
    <row r="19" spans="1:30" ht="39.950000000000003" customHeight="1" x14ac:dyDescent="0.25">
      <c r="A19" s="90" t="s">
        <v>13</v>
      </c>
      <c r="B19" s="21">
        <v>24.362100000000002</v>
      </c>
      <c r="C19" s="22">
        <v>33.402999999999999</v>
      </c>
      <c r="D19" s="22">
        <v>31.524000000000001</v>
      </c>
      <c r="E19" s="22">
        <v>27.037600000000005</v>
      </c>
      <c r="F19" s="22">
        <v>17.785199999999996</v>
      </c>
      <c r="G19" s="22">
        <v>20.6038</v>
      </c>
      <c r="H19" s="22">
        <v>13.781600000000001</v>
      </c>
      <c r="I19" s="23">
        <v>9.8216000000000001</v>
      </c>
      <c r="J19" s="21">
        <v>28.094100000000005</v>
      </c>
      <c r="K19" s="22">
        <v>28.542400000000004</v>
      </c>
      <c r="L19" s="22">
        <v>30.54</v>
      </c>
      <c r="M19" s="22">
        <v>24.018500000000003</v>
      </c>
      <c r="N19" s="22">
        <v>25.103600000000004</v>
      </c>
      <c r="O19" s="22">
        <v>16.299700000000001</v>
      </c>
      <c r="P19" s="22">
        <v>14.169599999999999</v>
      </c>
      <c r="Q19" s="23">
        <v>11.140799999999999</v>
      </c>
      <c r="R19" s="24">
        <f t="shared" si="0"/>
        <v>356.22760000000011</v>
      </c>
      <c r="T19" s="2"/>
      <c r="U19" s="18"/>
    </row>
    <row r="20" spans="1:30" ht="39.75" customHeight="1" x14ac:dyDescent="0.25">
      <c r="A20" s="89" t="s">
        <v>14</v>
      </c>
      <c r="B20" s="75">
        <v>29.908760000000001</v>
      </c>
      <c r="C20" s="22">
        <v>41.574800000000003</v>
      </c>
      <c r="D20" s="22">
        <v>39.650999999999996</v>
      </c>
      <c r="E20" s="22">
        <v>35.021660000000004</v>
      </c>
      <c r="F20" s="22">
        <v>22.948820000000001</v>
      </c>
      <c r="G20" s="22">
        <v>27.982079999999996</v>
      </c>
      <c r="H20" s="22">
        <v>18.64996</v>
      </c>
      <c r="I20" s="23">
        <v>13.257759999999999</v>
      </c>
      <c r="J20" s="21">
        <v>34.394660000000002</v>
      </c>
      <c r="K20" s="22">
        <v>35.555839999999996</v>
      </c>
      <c r="L20" s="22">
        <v>39.136000000000003</v>
      </c>
      <c r="M20" s="22">
        <v>31.10949999999999</v>
      </c>
      <c r="N20" s="22">
        <v>33.036559999999994</v>
      </c>
      <c r="O20" s="22">
        <v>21.713920000000002</v>
      </c>
      <c r="P20" s="22">
        <v>19.141559999999998</v>
      </c>
      <c r="Q20" s="23">
        <v>15.132480000000001</v>
      </c>
      <c r="R20" s="24">
        <f t="shared" si="0"/>
        <v>458.21536000000003</v>
      </c>
      <c r="T20" s="2"/>
      <c r="U20" s="18"/>
    </row>
    <row r="21" spans="1:30" ht="39.950000000000003" customHeight="1" x14ac:dyDescent="0.25">
      <c r="A21" s="90" t="s">
        <v>15</v>
      </c>
      <c r="B21" s="21">
        <v>29.908760000000001</v>
      </c>
      <c r="C21" s="22">
        <v>41.574800000000003</v>
      </c>
      <c r="D21" s="22">
        <v>39.650999999999996</v>
      </c>
      <c r="E21" s="22">
        <v>35.021660000000004</v>
      </c>
      <c r="F21" s="22">
        <v>22.948820000000001</v>
      </c>
      <c r="G21" s="22">
        <v>27.982079999999996</v>
      </c>
      <c r="H21" s="22">
        <v>18.64996</v>
      </c>
      <c r="I21" s="23">
        <v>13.257759999999999</v>
      </c>
      <c r="J21" s="21">
        <v>34.394660000000002</v>
      </c>
      <c r="K21" s="22">
        <v>35.555839999999996</v>
      </c>
      <c r="L21" s="22">
        <v>39.136000000000003</v>
      </c>
      <c r="M21" s="22">
        <v>31.10949999999999</v>
      </c>
      <c r="N21" s="22">
        <v>33.036559999999994</v>
      </c>
      <c r="O21" s="22">
        <v>21.713920000000002</v>
      </c>
      <c r="P21" s="22">
        <v>19.141559999999998</v>
      </c>
      <c r="Q21" s="23">
        <v>15.132480000000001</v>
      </c>
      <c r="R21" s="24">
        <f t="shared" si="0"/>
        <v>458.21536000000003</v>
      </c>
      <c r="T21" s="2"/>
      <c r="U21" s="18"/>
    </row>
    <row r="22" spans="1:30" ht="39.950000000000003" customHeight="1" x14ac:dyDescent="0.25">
      <c r="A22" s="89" t="s">
        <v>16</v>
      </c>
      <c r="B22" s="21">
        <v>29.908760000000001</v>
      </c>
      <c r="C22" s="22">
        <v>41.574800000000003</v>
      </c>
      <c r="D22" s="22">
        <v>39.650999999999996</v>
      </c>
      <c r="E22" s="22">
        <v>35.021660000000004</v>
      </c>
      <c r="F22" s="22">
        <v>22.948820000000001</v>
      </c>
      <c r="G22" s="22">
        <v>27.982079999999996</v>
      </c>
      <c r="H22" s="22">
        <v>18.64996</v>
      </c>
      <c r="I22" s="23">
        <v>13.257759999999999</v>
      </c>
      <c r="J22" s="21">
        <v>34.394660000000002</v>
      </c>
      <c r="K22" s="22">
        <v>35.555839999999996</v>
      </c>
      <c r="L22" s="22">
        <v>39.136000000000003</v>
      </c>
      <c r="M22" s="22">
        <v>31.10949999999999</v>
      </c>
      <c r="N22" s="22">
        <v>33.036559999999994</v>
      </c>
      <c r="O22" s="22">
        <v>21.713920000000002</v>
      </c>
      <c r="P22" s="22">
        <v>19.141559999999998</v>
      </c>
      <c r="Q22" s="23">
        <v>15.132480000000001</v>
      </c>
      <c r="R22" s="24">
        <f t="shared" si="0"/>
        <v>458.21536000000003</v>
      </c>
      <c r="T22" s="2"/>
      <c r="U22" s="18"/>
    </row>
    <row r="23" spans="1:30" ht="39.950000000000003" customHeight="1" x14ac:dyDescent="0.25">
      <c r="A23" s="90" t="s">
        <v>17</v>
      </c>
      <c r="B23" s="21">
        <v>29.908760000000001</v>
      </c>
      <c r="C23" s="22">
        <v>41.574800000000003</v>
      </c>
      <c r="D23" s="22">
        <v>39.650999999999996</v>
      </c>
      <c r="E23" s="22">
        <v>35.021660000000004</v>
      </c>
      <c r="F23" s="22">
        <v>22.948820000000001</v>
      </c>
      <c r="G23" s="22">
        <v>27.982079999999996</v>
      </c>
      <c r="H23" s="22">
        <v>18.64996</v>
      </c>
      <c r="I23" s="23">
        <v>13.257759999999999</v>
      </c>
      <c r="J23" s="21">
        <v>34.394660000000002</v>
      </c>
      <c r="K23" s="22">
        <v>35.555839999999996</v>
      </c>
      <c r="L23" s="22">
        <v>39.136000000000003</v>
      </c>
      <c r="M23" s="22">
        <v>31.10949999999999</v>
      </c>
      <c r="N23" s="22">
        <v>33.036559999999994</v>
      </c>
      <c r="O23" s="22">
        <v>21.713920000000002</v>
      </c>
      <c r="P23" s="22">
        <v>19.141559999999998</v>
      </c>
      <c r="Q23" s="23">
        <v>15.132480000000001</v>
      </c>
      <c r="R23" s="24">
        <f t="shared" si="0"/>
        <v>458.21536000000003</v>
      </c>
      <c r="T23" s="2"/>
      <c r="U23" s="18"/>
    </row>
    <row r="24" spans="1:30" ht="39.950000000000003" customHeight="1" x14ac:dyDescent="0.25">
      <c r="A24" s="89" t="s">
        <v>18</v>
      </c>
      <c r="B24" s="21">
        <v>29.908760000000001</v>
      </c>
      <c r="C24" s="22">
        <v>41.574800000000003</v>
      </c>
      <c r="D24" s="22">
        <v>39.650999999999996</v>
      </c>
      <c r="E24" s="22">
        <v>35.021660000000004</v>
      </c>
      <c r="F24" s="22">
        <v>22.948820000000001</v>
      </c>
      <c r="G24" s="22">
        <v>27.982079999999996</v>
      </c>
      <c r="H24" s="22">
        <v>18.64996</v>
      </c>
      <c r="I24" s="23">
        <v>13.257759999999999</v>
      </c>
      <c r="J24" s="21">
        <v>34.394660000000002</v>
      </c>
      <c r="K24" s="22">
        <v>35.555839999999996</v>
      </c>
      <c r="L24" s="22">
        <v>39.136000000000003</v>
      </c>
      <c r="M24" s="22">
        <v>31.10949999999999</v>
      </c>
      <c r="N24" s="22">
        <v>33.036559999999994</v>
      </c>
      <c r="O24" s="22">
        <v>21.713920000000002</v>
      </c>
      <c r="P24" s="22">
        <v>19.141559999999998</v>
      </c>
      <c r="Q24" s="23">
        <v>15.132480000000001</v>
      </c>
      <c r="R24" s="24">
        <f t="shared" si="0"/>
        <v>458.21536000000003</v>
      </c>
      <c r="T24" s="2"/>
    </row>
    <row r="25" spans="1:30" ht="41.45" customHeight="1" x14ac:dyDescent="0.25">
      <c r="A25" s="90" t="s">
        <v>10</v>
      </c>
      <c r="B25" s="25">
        <f t="shared" ref="B25:C25" si="1">SUM(B18:B24)</f>
        <v>198.268</v>
      </c>
      <c r="C25" s="26">
        <f t="shared" si="1"/>
        <v>274.68</v>
      </c>
      <c r="D25" s="26">
        <f>SUM(D18:D24)</f>
        <v>261.303</v>
      </c>
      <c r="E25" s="26">
        <f t="shared" ref="E25:G25" si="2">SUM(E18:E24)</f>
        <v>229.18350000000001</v>
      </c>
      <c r="F25" s="26">
        <f t="shared" si="2"/>
        <v>150.31449999999998</v>
      </c>
      <c r="G25" s="26">
        <f t="shared" si="2"/>
        <v>181.11799999999999</v>
      </c>
      <c r="H25" s="26">
        <f>SUM(H18:H24)</f>
        <v>120.81299999999999</v>
      </c>
      <c r="I25" s="27">
        <f t="shared" ref="I25" si="3">SUM(I18:I24)</f>
        <v>85.932000000000002</v>
      </c>
      <c r="J25" s="25">
        <f>SUM(J18:J24)</f>
        <v>228.16149999999999</v>
      </c>
      <c r="K25" s="26">
        <f t="shared" ref="K25:M25" si="4">SUM(K18:K24)</f>
        <v>234.86399999999998</v>
      </c>
      <c r="L25" s="26">
        <f t="shared" si="4"/>
        <v>256.76</v>
      </c>
      <c r="M25" s="26">
        <f t="shared" si="4"/>
        <v>203.58449999999999</v>
      </c>
      <c r="N25" s="26">
        <f>SUM(N18:N24)</f>
        <v>215.39</v>
      </c>
      <c r="O25" s="26">
        <f t="shared" ref="O25" si="5">SUM(O18:O24)</f>
        <v>141.16900000000001</v>
      </c>
      <c r="P25" s="26">
        <f>SUM(P18:P24)</f>
        <v>124.047</v>
      </c>
      <c r="Q25" s="27">
        <f t="shared" ref="Q25" si="6">SUM(Q18:Q24)</f>
        <v>97.944000000000003</v>
      </c>
      <c r="R25" s="24">
        <f t="shared" si="0"/>
        <v>3003.5319999999997</v>
      </c>
    </row>
    <row r="26" spans="1:30" s="2" customFormat="1" ht="36.75" customHeight="1" x14ac:dyDescent="0.25">
      <c r="A26" s="91" t="s">
        <v>19</v>
      </c>
      <c r="B26" s="28">
        <v>36.5</v>
      </c>
      <c r="C26" s="29">
        <v>36</v>
      </c>
      <c r="D26" s="29">
        <v>34.5</v>
      </c>
      <c r="E26" s="29">
        <v>34.5</v>
      </c>
      <c r="F26" s="29">
        <v>33.5</v>
      </c>
      <c r="G26" s="29">
        <v>34</v>
      </c>
      <c r="H26" s="29">
        <v>33</v>
      </c>
      <c r="I26" s="30">
        <v>33</v>
      </c>
      <c r="J26" s="28">
        <v>36.5</v>
      </c>
      <c r="K26" s="29">
        <v>36</v>
      </c>
      <c r="L26" s="29">
        <v>35</v>
      </c>
      <c r="M26" s="29">
        <v>34.5</v>
      </c>
      <c r="N26" s="29">
        <v>34</v>
      </c>
      <c r="O26" s="29">
        <v>33.5</v>
      </c>
      <c r="P26" s="29">
        <v>33</v>
      </c>
      <c r="Q26" s="30">
        <v>33</v>
      </c>
      <c r="R26" s="31">
        <f>+((R25/R27)/7)*1000</f>
        <v>34.664404588786553</v>
      </c>
    </row>
    <row r="27" spans="1:30" s="2" customFormat="1" ht="33" customHeight="1" x14ac:dyDescent="0.25">
      <c r="A27" s="92" t="s">
        <v>20</v>
      </c>
      <c r="B27" s="32">
        <v>776</v>
      </c>
      <c r="C27" s="33">
        <v>1090</v>
      </c>
      <c r="D27" s="33">
        <v>1082</v>
      </c>
      <c r="E27" s="33">
        <v>949</v>
      </c>
      <c r="F27" s="33">
        <v>641</v>
      </c>
      <c r="G27" s="33">
        <v>761</v>
      </c>
      <c r="H27" s="33">
        <v>523</v>
      </c>
      <c r="I27" s="34">
        <v>372</v>
      </c>
      <c r="J27" s="32">
        <v>893</v>
      </c>
      <c r="K27" s="33">
        <v>932</v>
      </c>
      <c r="L27" s="33">
        <v>1048</v>
      </c>
      <c r="M27" s="33">
        <v>843</v>
      </c>
      <c r="N27" s="33">
        <v>905</v>
      </c>
      <c r="O27" s="33">
        <v>602</v>
      </c>
      <c r="P27" s="33">
        <v>537</v>
      </c>
      <c r="Q27" s="34">
        <v>424</v>
      </c>
      <c r="R27" s="35">
        <f>SUM(B27:Q27)</f>
        <v>12378</v>
      </c>
      <c r="S27" s="2">
        <f>((R25*1000)/R27)/7</f>
        <v>34.664404588786553</v>
      </c>
    </row>
    <row r="28" spans="1:30" s="2" customFormat="1" ht="33" customHeight="1" x14ac:dyDescent="0.25">
      <c r="A28" s="93" t="s">
        <v>21</v>
      </c>
      <c r="B28" s="36">
        <f>((B27*B26)*7/1000-B18-B19)/5</f>
        <v>29.908760000000001</v>
      </c>
      <c r="C28" s="37">
        <f t="shared" ref="C28:Q28" si="7">((C27*C26)*7/1000-C18-C19)/5</f>
        <v>41.574800000000003</v>
      </c>
      <c r="D28" s="37">
        <f t="shared" si="7"/>
        <v>39.650999999999996</v>
      </c>
      <c r="E28" s="37">
        <f t="shared" si="7"/>
        <v>35.021660000000004</v>
      </c>
      <c r="F28" s="37">
        <f t="shared" si="7"/>
        <v>22.948820000000001</v>
      </c>
      <c r="G28" s="37">
        <f t="shared" si="7"/>
        <v>27.982079999999996</v>
      </c>
      <c r="H28" s="37">
        <f t="shared" si="7"/>
        <v>18.64996</v>
      </c>
      <c r="I28" s="38">
        <f t="shared" si="7"/>
        <v>13.257759999999999</v>
      </c>
      <c r="J28" s="36">
        <f t="shared" si="7"/>
        <v>34.394660000000002</v>
      </c>
      <c r="K28" s="37">
        <f t="shared" si="7"/>
        <v>35.555839999999996</v>
      </c>
      <c r="L28" s="37">
        <f t="shared" si="7"/>
        <v>39.136000000000003</v>
      </c>
      <c r="M28" s="37">
        <f t="shared" si="7"/>
        <v>31.10949999999999</v>
      </c>
      <c r="N28" s="37">
        <f t="shared" si="7"/>
        <v>33.036559999999994</v>
      </c>
      <c r="O28" s="37">
        <f t="shared" si="7"/>
        <v>21.713920000000002</v>
      </c>
      <c r="P28" s="37">
        <f t="shared" si="7"/>
        <v>19.141559999999998</v>
      </c>
      <c r="Q28" s="38">
        <f t="shared" si="7"/>
        <v>15.132480000000001</v>
      </c>
      <c r="R28" s="39"/>
    </row>
    <row r="29" spans="1:30" ht="33.75" customHeight="1" x14ac:dyDescent="0.25">
      <c r="A29" s="94" t="s">
        <v>22</v>
      </c>
      <c r="B29" s="40">
        <f t="shared" ref="B29:C29" si="8">((B27*B26)*7)/1000</f>
        <v>198.268</v>
      </c>
      <c r="C29" s="41">
        <f t="shared" si="8"/>
        <v>274.68</v>
      </c>
      <c r="D29" s="41">
        <f>((D27*D26)*7)/1000</f>
        <v>261.303</v>
      </c>
      <c r="E29" s="41">
        <f>((E27*E26)*7)/1000</f>
        <v>229.18350000000001</v>
      </c>
      <c r="F29" s="41">
        <f t="shared" ref="F29:G29" si="9">((F27*F26)*7)/1000</f>
        <v>150.31450000000001</v>
      </c>
      <c r="G29" s="41">
        <f t="shared" si="9"/>
        <v>181.11799999999999</v>
      </c>
      <c r="H29" s="41">
        <f>((H27*H26)*7)/1000</f>
        <v>120.813</v>
      </c>
      <c r="I29" s="85">
        <f>((I27*I26)*7)/1000</f>
        <v>85.932000000000002</v>
      </c>
      <c r="J29" s="40">
        <f>((J27*J26)*7)/1000</f>
        <v>228.16149999999999</v>
      </c>
      <c r="K29" s="41">
        <f>((K27*K26)*7)/1000</f>
        <v>234.864</v>
      </c>
      <c r="L29" s="41">
        <f t="shared" ref="L29:Q29" si="10">((L27*L26)*7)/1000</f>
        <v>256.76</v>
      </c>
      <c r="M29" s="41">
        <f t="shared" si="10"/>
        <v>203.58449999999999</v>
      </c>
      <c r="N29" s="42">
        <f t="shared" si="10"/>
        <v>215.39</v>
      </c>
      <c r="O29" s="42">
        <f t="shared" si="10"/>
        <v>141.16900000000001</v>
      </c>
      <c r="P29" s="42">
        <f t="shared" si="10"/>
        <v>124.047</v>
      </c>
      <c r="Q29" s="43">
        <f t="shared" si="10"/>
        <v>97.944000000000003</v>
      </c>
      <c r="R29" s="44"/>
    </row>
    <row r="30" spans="1:30" ht="33.75" customHeight="1" thickBot="1" x14ac:dyDescent="0.3">
      <c r="A30" s="95" t="s">
        <v>23</v>
      </c>
      <c r="B30" s="45">
        <f t="shared" ref="B30:C30" si="11">+(B25/B27)/7*1000</f>
        <v>36.5</v>
      </c>
      <c r="C30" s="46">
        <f t="shared" si="11"/>
        <v>36</v>
      </c>
      <c r="D30" s="46">
        <f>+(D25/D27)/7*1000</f>
        <v>34.499999999999993</v>
      </c>
      <c r="E30" s="46">
        <f t="shared" ref="E30:G30" si="12">+(E25/E27)/7*1000</f>
        <v>34.5</v>
      </c>
      <c r="F30" s="46">
        <f t="shared" si="12"/>
        <v>33.499999999999993</v>
      </c>
      <c r="G30" s="46">
        <f t="shared" si="12"/>
        <v>33.999999999999993</v>
      </c>
      <c r="H30" s="46">
        <f>+(H25/H27)/7*1000</f>
        <v>32.999999999999993</v>
      </c>
      <c r="I30" s="47">
        <f t="shared" ref="I30" si="13">+(I25/I27)/7*1000</f>
        <v>33</v>
      </c>
      <c r="J30" s="45">
        <f>+(J25/J27)/7*1000</f>
        <v>36.5</v>
      </c>
      <c r="K30" s="46">
        <f t="shared" ref="K30:Q30" si="14">+(K25/K27)/7*1000</f>
        <v>36</v>
      </c>
      <c r="L30" s="46">
        <f t="shared" si="14"/>
        <v>34.999999999999993</v>
      </c>
      <c r="M30" s="46">
        <f t="shared" si="14"/>
        <v>34.499999999999993</v>
      </c>
      <c r="N30" s="46">
        <f t="shared" si="14"/>
        <v>33.999999999999993</v>
      </c>
      <c r="O30" s="46">
        <f t="shared" si="14"/>
        <v>33.5</v>
      </c>
      <c r="P30" s="46">
        <f t="shared" si="14"/>
        <v>32.999999999999993</v>
      </c>
      <c r="Q30" s="47">
        <f t="shared" si="14"/>
        <v>33</v>
      </c>
      <c r="R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0" t="s">
        <v>25</v>
      </c>
      <c r="C36" s="491"/>
      <c r="D36" s="491"/>
      <c r="E36" s="491"/>
      <c r="F36" s="491"/>
      <c r="G36" s="491"/>
      <c r="H36" s="97"/>
      <c r="I36" s="52" t="s">
        <v>26</v>
      </c>
      <c r="J36" s="105"/>
      <c r="K36" s="496" t="s">
        <v>25</v>
      </c>
      <c r="L36" s="496"/>
      <c r="M36" s="496"/>
      <c r="N36" s="496"/>
      <c r="O36" s="490"/>
      <c r="P36" s="109"/>
      <c r="Q36" s="53"/>
      <c r="R36" s="53"/>
      <c r="S36" s="3"/>
      <c r="T36" s="3"/>
      <c r="U36" s="54"/>
      <c r="V36" s="3"/>
      <c r="W36" s="53"/>
      <c r="X36" s="53"/>
      <c r="Y36" s="53"/>
      <c r="Z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98" t="s">
        <v>10</v>
      </c>
      <c r="J37" s="106"/>
      <c r="K37" s="96"/>
      <c r="L37" s="15"/>
      <c r="M37" s="15"/>
      <c r="N37" s="15"/>
      <c r="O37" s="15"/>
      <c r="P37" s="98" t="s">
        <v>10</v>
      </c>
      <c r="Q37" s="56"/>
      <c r="R37" s="56"/>
      <c r="S37" s="57"/>
      <c r="T37" s="3"/>
      <c r="U37" s="3"/>
      <c r="V37" s="54"/>
      <c r="W37" s="3"/>
      <c r="X37" s="53"/>
      <c r="Y37" s="53"/>
      <c r="Z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98"/>
      <c r="J38" s="107" t="s">
        <v>11</v>
      </c>
      <c r="K38" s="96">
        <v>1</v>
      </c>
      <c r="L38" s="55">
        <v>2</v>
      </c>
      <c r="M38" s="55">
        <v>3</v>
      </c>
      <c r="N38" s="55">
        <v>4</v>
      </c>
      <c r="O38" s="55">
        <v>5</v>
      </c>
      <c r="P38" s="98"/>
      <c r="Q38" s="56"/>
      <c r="R38" s="56"/>
      <c r="S38" s="58"/>
      <c r="T38" s="2"/>
      <c r="U38" s="59"/>
      <c r="V38" s="59"/>
      <c r="W38" s="2"/>
      <c r="X38" s="2"/>
      <c r="Y38" s="2"/>
      <c r="Z38" s="2"/>
    </row>
    <row r="39" spans="1:30" ht="33.75" customHeight="1" x14ac:dyDescent="0.25">
      <c r="A39" s="89" t="s">
        <v>12</v>
      </c>
      <c r="B39" s="78">
        <v>17.886400000000002</v>
      </c>
      <c r="C39" s="78">
        <v>31.066700000000004</v>
      </c>
      <c r="D39" s="78">
        <v>26.638500000000001</v>
      </c>
      <c r="E39" s="78">
        <v>18.737599999999997</v>
      </c>
      <c r="F39" s="78">
        <v>13.557600000000003</v>
      </c>
      <c r="G39" s="78">
        <v>0</v>
      </c>
      <c r="H39" s="99">
        <f t="shared" ref="H39:H46" si="15">SUM(B39:G39)</f>
        <v>107.88680000000001</v>
      </c>
      <c r="I39" s="2"/>
      <c r="J39" s="89" t="s">
        <v>12</v>
      </c>
      <c r="K39" s="78">
        <v>51.636000000000003</v>
      </c>
      <c r="L39" s="78">
        <v>51.402000000000001</v>
      </c>
      <c r="M39" s="78">
        <v>51.87</v>
      </c>
      <c r="N39" s="78">
        <v>51.558</v>
      </c>
      <c r="O39" s="78">
        <v>51.713999999999999</v>
      </c>
      <c r="P39" s="99">
        <f t="shared" ref="P39:P46" si="16">SUM(K39:O39)</f>
        <v>258.18</v>
      </c>
      <c r="Q39" s="2">
        <v>78</v>
      </c>
      <c r="R39" s="60"/>
      <c r="S39" s="61"/>
      <c r="T39" s="2"/>
      <c r="U39" s="59"/>
      <c r="V39" s="59"/>
      <c r="W39" s="2"/>
      <c r="X39" s="2"/>
      <c r="Y39" s="2"/>
      <c r="Z39" s="2"/>
    </row>
    <row r="40" spans="1:30" ht="33.75" customHeight="1" x14ac:dyDescent="0.25">
      <c r="A40" s="90" t="s">
        <v>13</v>
      </c>
      <c r="B40" s="78">
        <v>17.886400000000002</v>
      </c>
      <c r="C40" s="78">
        <v>31.066700000000004</v>
      </c>
      <c r="D40" s="78">
        <v>26.638500000000001</v>
      </c>
      <c r="E40" s="78">
        <v>18.737599999999997</v>
      </c>
      <c r="F40" s="78">
        <v>13.557600000000003</v>
      </c>
      <c r="G40" s="78">
        <v>0</v>
      </c>
      <c r="H40" s="99">
        <f t="shared" si="15"/>
        <v>107.88680000000001</v>
      </c>
      <c r="I40" s="2"/>
      <c r="J40" s="90" t="s">
        <v>13</v>
      </c>
      <c r="K40" s="78">
        <v>59.58</v>
      </c>
      <c r="L40" s="78">
        <v>59.31</v>
      </c>
      <c r="M40" s="78">
        <v>59.85</v>
      </c>
      <c r="N40" s="78">
        <v>59.49</v>
      </c>
      <c r="O40" s="78">
        <v>59.67</v>
      </c>
      <c r="P40" s="99">
        <f t="shared" si="16"/>
        <v>297.90000000000003</v>
      </c>
      <c r="Q40" s="2">
        <v>90</v>
      </c>
      <c r="R40" s="60"/>
      <c r="S40" s="58"/>
      <c r="T40" s="2"/>
      <c r="U40" s="59"/>
      <c r="V40" s="59"/>
      <c r="W40" s="2"/>
      <c r="X40" s="2"/>
      <c r="Y40" s="2"/>
      <c r="Z40" s="2"/>
    </row>
    <row r="41" spans="1:30" ht="33.75" customHeight="1" x14ac:dyDescent="0.25">
      <c r="A41" s="89" t="s">
        <v>14</v>
      </c>
      <c r="B41" s="78">
        <v>21.373239999999999</v>
      </c>
      <c r="C41" s="22">
        <v>37.945320000000002</v>
      </c>
      <c r="D41" s="22">
        <v>33.279400000000003</v>
      </c>
      <c r="E41" s="22">
        <v>23.135560000000002</v>
      </c>
      <c r="F41" s="22">
        <v>16.752959999999995</v>
      </c>
      <c r="G41" s="22">
        <v>0</v>
      </c>
      <c r="H41" s="99">
        <f t="shared" si="15"/>
        <v>132.48648</v>
      </c>
      <c r="I41" s="2"/>
      <c r="J41" s="89" t="s">
        <v>14</v>
      </c>
      <c r="K41" s="78">
        <f>$K$48*Q41/1000</f>
        <v>60.904000000000003</v>
      </c>
      <c r="L41" s="78">
        <f t="shared" ref="L41" si="17">$L$48*Q41/1000</f>
        <v>60.628</v>
      </c>
      <c r="M41" s="78">
        <f t="shared" ref="M41" si="18">$M$48*Q41/1000</f>
        <v>61.18</v>
      </c>
      <c r="N41" s="78">
        <f t="shared" ref="N41" si="19">$N$48*Q41/1000</f>
        <v>60.811999999999998</v>
      </c>
      <c r="O41" s="78">
        <f t="shared" ref="O41" si="20">$O$48*Q41/1000</f>
        <v>60.904000000000003</v>
      </c>
      <c r="P41" s="99">
        <f t="shared" si="16"/>
        <v>304.428</v>
      </c>
      <c r="Q41" s="2">
        <v>92</v>
      </c>
      <c r="R41" s="60"/>
      <c r="S41" s="51"/>
      <c r="T41" s="2"/>
      <c r="U41" s="59"/>
      <c r="V41" s="59"/>
      <c r="W41" s="2"/>
      <c r="X41" s="2"/>
      <c r="Y41" s="2"/>
      <c r="Z41" s="2"/>
    </row>
    <row r="42" spans="1:30" ht="33.75" customHeight="1" x14ac:dyDescent="0.25">
      <c r="A42" s="90" t="s">
        <v>15</v>
      </c>
      <c r="B42" s="78">
        <v>21.373239999999999</v>
      </c>
      <c r="C42" s="22">
        <v>37.945320000000002</v>
      </c>
      <c r="D42" s="22">
        <v>33.279400000000003</v>
      </c>
      <c r="E42" s="22">
        <v>23.135560000000002</v>
      </c>
      <c r="F42" s="22">
        <v>16.752959999999995</v>
      </c>
      <c r="G42" s="22">
        <v>0</v>
      </c>
      <c r="H42" s="99">
        <f t="shared" si="15"/>
        <v>132.48648</v>
      </c>
      <c r="I42" s="2"/>
      <c r="J42" s="90" t="s">
        <v>15</v>
      </c>
      <c r="K42" s="78">
        <f>K48*$Q$42/1000</f>
        <v>62.89</v>
      </c>
      <c r="L42" s="78">
        <f>$L$48*Q42/1000</f>
        <v>62.604999999999997</v>
      </c>
      <c r="M42" s="78">
        <f>$M$48*Q42/1000</f>
        <v>63.174999999999997</v>
      </c>
      <c r="N42" s="78">
        <f>$N$48*Q42/1000</f>
        <v>62.795000000000002</v>
      </c>
      <c r="O42" s="78">
        <f>$O$48*Q42/1000</f>
        <v>62.89</v>
      </c>
      <c r="P42" s="99">
        <f t="shared" si="16"/>
        <v>314.35500000000002</v>
      </c>
      <c r="Q42" s="2">
        <v>95</v>
      </c>
      <c r="R42" s="60"/>
      <c r="S42" s="51"/>
      <c r="T42" s="2"/>
      <c r="U42" s="59"/>
      <c r="V42" s="59"/>
      <c r="W42" s="2"/>
      <c r="X42" s="2"/>
      <c r="Y42" s="2"/>
      <c r="Z42" s="2"/>
    </row>
    <row r="43" spans="1:30" ht="33.75" customHeight="1" x14ac:dyDescent="0.25">
      <c r="A43" s="89" t="s">
        <v>16</v>
      </c>
      <c r="B43" s="78">
        <v>21.373239999999999</v>
      </c>
      <c r="C43" s="22">
        <v>37.945320000000002</v>
      </c>
      <c r="D43" s="22">
        <v>33.279400000000003</v>
      </c>
      <c r="E43" s="22">
        <v>23.135560000000002</v>
      </c>
      <c r="F43" s="22">
        <v>16.752959999999995</v>
      </c>
      <c r="G43" s="22">
        <v>0</v>
      </c>
      <c r="H43" s="99">
        <f t="shared" si="15"/>
        <v>132.48648</v>
      </c>
      <c r="I43" s="2"/>
      <c r="J43" s="89" t="s">
        <v>16</v>
      </c>
      <c r="K43" s="78">
        <f>K48*$Q$43/1000</f>
        <v>65.537999999999997</v>
      </c>
      <c r="L43" s="78">
        <f t="shared" ref="L43:O43" si="21">L48*$Q$43/1000</f>
        <v>65.241</v>
      </c>
      <c r="M43" s="78">
        <f t="shared" si="21"/>
        <v>65.834999999999994</v>
      </c>
      <c r="N43" s="78">
        <f t="shared" si="21"/>
        <v>65.438999999999993</v>
      </c>
      <c r="O43" s="78">
        <f t="shared" si="21"/>
        <v>65.537999999999997</v>
      </c>
      <c r="P43" s="99">
        <f t="shared" si="16"/>
        <v>327.59100000000001</v>
      </c>
      <c r="Q43" s="2">
        <v>99</v>
      </c>
      <c r="R43" s="60"/>
      <c r="S43" s="51"/>
      <c r="T43" s="2"/>
      <c r="U43" s="59"/>
      <c r="V43" s="59"/>
      <c r="W43" s="2"/>
      <c r="X43" s="2"/>
      <c r="Y43" s="2"/>
      <c r="Z43" s="2"/>
    </row>
    <row r="44" spans="1:30" ht="33.75" customHeight="1" x14ac:dyDescent="0.25">
      <c r="A44" s="90" t="s">
        <v>17</v>
      </c>
      <c r="B44" s="78">
        <v>21.373239999999999</v>
      </c>
      <c r="C44" s="78">
        <v>37.945320000000002</v>
      </c>
      <c r="D44" s="78">
        <v>33.279400000000003</v>
      </c>
      <c r="E44" s="78">
        <v>23.135560000000002</v>
      </c>
      <c r="F44" s="78">
        <v>16.752959999999995</v>
      </c>
      <c r="G44" s="78">
        <v>0</v>
      </c>
      <c r="H44" s="99">
        <f t="shared" si="15"/>
        <v>132.48648</v>
      </c>
      <c r="I44" s="2"/>
      <c r="J44" s="90" t="s">
        <v>17</v>
      </c>
      <c r="K44" s="78">
        <f>K48*$Q$44/1000</f>
        <v>68.516999999999996</v>
      </c>
      <c r="L44" s="78">
        <f t="shared" ref="L44:O44" si="22">L48*$Q$44/1000</f>
        <v>68.206500000000005</v>
      </c>
      <c r="M44" s="78">
        <f t="shared" si="22"/>
        <v>68.827500000000001</v>
      </c>
      <c r="N44" s="78">
        <f t="shared" si="22"/>
        <v>68.413499999999999</v>
      </c>
      <c r="O44" s="78">
        <f t="shared" si="22"/>
        <v>68.516999999999996</v>
      </c>
      <c r="P44" s="99">
        <f t="shared" si="16"/>
        <v>342.48149999999998</v>
      </c>
      <c r="Q44" s="2">
        <v>103.5</v>
      </c>
      <c r="R44" s="60"/>
      <c r="S44" s="51"/>
      <c r="T44" s="2"/>
      <c r="U44" s="59"/>
      <c r="V44" s="59"/>
      <c r="W44" s="2"/>
      <c r="X44" s="2"/>
      <c r="Y44" s="2"/>
      <c r="Z44" s="2"/>
    </row>
    <row r="45" spans="1:30" ht="33.75" customHeight="1" x14ac:dyDescent="0.25">
      <c r="A45" s="89" t="s">
        <v>18</v>
      </c>
      <c r="B45" s="78">
        <v>21.373239999999999</v>
      </c>
      <c r="C45" s="78">
        <v>37.945320000000002</v>
      </c>
      <c r="D45" s="78">
        <v>33.279400000000003</v>
      </c>
      <c r="E45" s="78">
        <v>23.135560000000002</v>
      </c>
      <c r="F45" s="78">
        <v>16.752959999999995</v>
      </c>
      <c r="G45" s="78">
        <v>0</v>
      </c>
      <c r="H45" s="99">
        <f t="shared" si="15"/>
        <v>132.48648</v>
      </c>
      <c r="I45" s="2"/>
      <c r="J45" s="89" t="s">
        <v>18</v>
      </c>
      <c r="K45" s="78">
        <f>K48*$Q$45/1000</f>
        <v>70.171999999999997</v>
      </c>
      <c r="L45" s="78">
        <f t="shared" ref="L45:O45" si="23">L48*$Q$45/1000</f>
        <v>69.853999999999999</v>
      </c>
      <c r="M45" s="78">
        <f t="shared" si="23"/>
        <v>70.489999999999995</v>
      </c>
      <c r="N45" s="78">
        <f t="shared" si="23"/>
        <v>70.066000000000003</v>
      </c>
      <c r="O45" s="78">
        <f t="shared" si="23"/>
        <v>70.171999999999997</v>
      </c>
      <c r="P45" s="99">
        <f t="shared" si="16"/>
        <v>350.75400000000002</v>
      </c>
      <c r="Q45" s="2">
        <v>106</v>
      </c>
      <c r="R45" s="60"/>
      <c r="S45" s="51"/>
      <c r="T45" s="2"/>
      <c r="U45" s="59"/>
      <c r="V45" s="59"/>
      <c r="W45" s="2"/>
      <c r="X45" s="2"/>
      <c r="Y45" s="2"/>
      <c r="Z45" s="2"/>
    </row>
    <row r="46" spans="1:30" ht="33.75" customHeight="1" x14ac:dyDescent="0.25">
      <c r="A46" s="90" t="s">
        <v>10</v>
      </c>
      <c r="B46" s="79">
        <f t="shared" ref="B46:G46" si="24">SUM(B39:B45)</f>
        <v>142.63899999999998</v>
      </c>
      <c r="C46" s="26">
        <f t="shared" si="24"/>
        <v>251.86000000000004</v>
      </c>
      <c r="D46" s="26">
        <f t="shared" si="24"/>
        <v>219.67400000000004</v>
      </c>
      <c r="E46" s="26">
        <f t="shared" si="24"/>
        <v>153.15299999999999</v>
      </c>
      <c r="F46" s="26">
        <f t="shared" si="24"/>
        <v>110.88</v>
      </c>
      <c r="G46" s="26">
        <f t="shared" si="24"/>
        <v>0</v>
      </c>
      <c r="H46" s="99">
        <f t="shared" si="15"/>
        <v>878.20600000000002</v>
      </c>
      <c r="J46" s="76" t="s">
        <v>10</v>
      </c>
      <c r="K46" s="79">
        <f>SUM(K39:K45)</f>
        <v>439.23699999999997</v>
      </c>
      <c r="L46" s="26">
        <f>SUM(L39:L45)</f>
        <v>437.24649999999997</v>
      </c>
      <c r="M46" s="26">
        <f>SUM(M39:M45)</f>
        <v>441.22749999999996</v>
      </c>
      <c r="N46" s="26">
        <f>SUM(N39:N45)</f>
        <v>438.57350000000008</v>
      </c>
      <c r="O46" s="26">
        <f>SUM(O39:O45)</f>
        <v>439.40499999999997</v>
      </c>
      <c r="P46" s="99">
        <f t="shared" si="16"/>
        <v>2195.6894999999995</v>
      </c>
      <c r="Q46" s="60"/>
      <c r="R46" s="60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1" t="s">
        <v>19</v>
      </c>
      <c r="B47" s="80">
        <v>35.5</v>
      </c>
      <c r="C47" s="29">
        <v>35</v>
      </c>
      <c r="D47" s="29">
        <v>34</v>
      </c>
      <c r="E47" s="29">
        <v>33</v>
      </c>
      <c r="F47" s="29">
        <v>33</v>
      </c>
      <c r="G47" s="29"/>
      <c r="H47" s="100">
        <f>+((H46/H48)/7)*1000</f>
        <v>34.203380588876769</v>
      </c>
      <c r="J47" s="108" t="s">
        <v>19</v>
      </c>
      <c r="K47" s="80">
        <v>95</v>
      </c>
      <c r="L47" s="29">
        <v>95</v>
      </c>
      <c r="M47" s="29">
        <v>95</v>
      </c>
      <c r="N47" s="29">
        <v>95</v>
      </c>
      <c r="O47" s="29">
        <v>95</v>
      </c>
      <c r="P47" s="100">
        <f>+((P46/P48)/7)*1000</f>
        <v>94.792967232223774</v>
      </c>
      <c r="Q47" s="62"/>
      <c r="R47" s="62"/>
    </row>
    <row r="48" spans="1:30" ht="33.75" customHeight="1" x14ac:dyDescent="0.25">
      <c r="A48" s="92" t="s">
        <v>20</v>
      </c>
      <c r="B48" s="81">
        <v>574</v>
      </c>
      <c r="C48" s="33">
        <v>1028</v>
      </c>
      <c r="D48" s="33">
        <v>923</v>
      </c>
      <c r="E48" s="33">
        <v>663</v>
      </c>
      <c r="F48" s="33">
        <v>480</v>
      </c>
      <c r="G48" s="33"/>
      <c r="H48" s="101">
        <f>SUM(B48:G48)</f>
        <v>3668</v>
      </c>
      <c r="I48" s="63"/>
      <c r="J48" s="92" t="s">
        <v>20</v>
      </c>
      <c r="K48" s="104">
        <v>662</v>
      </c>
      <c r="L48" s="64">
        <v>659</v>
      </c>
      <c r="M48" s="64">
        <v>665</v>
      </c>
      <c r="N48" s="64">
        <v>661</v>
      </c>
      <c r="O48" s="64">
        <v>662</v>
      </c>
      <c r="P48" s="110">
        <f>SUM(K48:O48)</f>
        <v>3309</v>
      </c>
      <c r="Q48" s="65"/>
      <c r="R48" s="65"/>
    </row>
    <row r="49" spans="1:30" ht="33.75" customHeight="1" x14ac:dyDescent="0.25">
      <c r="A49" s="93" t="s">
        <v>21</v>
      </c>
      <c r="B49" s="82">
        <f t="shared" ref="B49:F49" si="25">((B48*B47)*7/1000-B39-B40)/5</f>
        <v>21.373239999999999</v>
      </c>
      <c r="C49" s="37">
        <f t="shared" si="25"/>
        <v>37.945320000000002</v>
      </c>
      <c r="D49" s="37">
        <f t="shared" si="25"/>
        <v>33.279400000000003</v>
      </c>
      <c r="E49" s="37">
        <f t="shared" si="25"/>
        <v>23.135560000000002</v>
      </c>
      <c r="F49" s="37">
        <f t="shared" si="25"/>
        <v>16.752959999999995</v>
      </c>
      <c r="G49" s="37">
        <f t="shared" ref="G49" si="26">((G48*G47)*7/1000-G39-G40)/5</f>
        <v>0</v>
      </c>
      <c r="H49" s="102">
        <f>((H46*1000)/H48)/7</f>
        <v>34.203380588876776</v>
      </c>
      <c r="J49" s="93" t="s">
        <v>21</v>
      </c>
      <c r="K49" s="82">
        <f>(K48*K47)/1000</f>
        <v>62.89</v>
      </c>
      <c r="L49" s="37">
        <f>(L48*L47)/1000</f>
        <v>62.604999999999997</v>
      </c>
      <c r="M49" s="37">
        <f>(M48*M47)/1000</f>
        <v>63.174999999999997</v>
      </c>
      <c r="N49" s="37">
        <f>(N48*N47)/1000</f>
        <v>62.795000000000002</v>
      </c>
      <c r="O49" s="37">
        <f>(O48*O47)/1000</f>
        <v>62.89</v>
      </c>
      <c r="P49" s="111">
        <f>((P46*1000)/P48)/7</f>
        <v>94.792967232223788</v>
      </c>
      <c r="Q49" s="65"/>
      <c r="R49" s="65"/>
    </row>
    <row r="50" spans="1:30" ht="33.75" customHeight="1" x14ac:dyDescent="0.25">
      <c r="A50" s="94" t="s">
        <v>22</v>
      </c>
      <c r="B50" s="83">
        <f t="shared" ref="B50:G50" si="27">((B48*B47)*7)/1000</f>
        <v>142.63900000000001</v>
      </c>
      <c r="C50" s="41">
        <f t="shared" si="27"/>
        <v>251.86</v>
      </c>
      <c r="D50" s="41">
        <f t="shared" si="27"/>
        <v>219.67400000000001</v>
      </c>
      <c r="E50" s="41">
        <f t="shared" si="27"/>
        <v>153.15299999999999</v>
      </c>
      <c r="F50" s="41">
        <f t="shared" si="27"/>
        <v>110.88</v>
      </c>
      <c r="G50" s="41">
        <f t="shared" si="27"/>
        <v>0</v>
      </c>
      <c r="H50" s="85"/>
      <c r="J50" s="94" t="s">
        <v>22</v>
      </c>
      <c r="K50" s="83">
        <f>((K48*K47)*7)/1000</f>
        <v>440.23</v>
      </c>
      <c r="L50" s="41">
        <f>((L48*L47)*7)/1000</f>
        <v>438.23500000000001</v>
      </c>
      <c r="M50" s="41">
        <f>((M48*M47)*7)/1000</f>
        <v>442.22500000000002</v>
      </c>
      <c r="N50" s="41">
        <f>((N48*N47)*7)/1000</f>
        <v>439.565</v>
      </c>
      <c r="O50" s="41">
        <f>((O48*O47)*7)/1000</f>
        <v>440.23</v>
      </c>
      <c r="P50" s="112"/>
    </row>
    <row r="51" spans="1:30" ht="33.75" customHeight="1" thickBot="1" x14ac:dyDescent="0.3">
      <c r="A51" s="95" t="s">
        <v>23</v>
      </c>
      <c r="B51" s="84">
        <f t="shared" ref="B51:G51" si="28">+(B46/B48)/7*1000</f>
        <v>35.5</v>
      </c>
      <c r="C51" s="46">
        <f t="shared" si="28"/>
        <v>35.000000000000007</v>
      </c>
      <c r="D51" s="46">
        <f t="shared" si="28"/>
        <v>34.000000000000007</v>
      </c>
      <c r="E51" s="46">
        <f t="shared" si="28"/>
        <v>32.999999999999993</v>
      </c>
      <c r="F51" s="46">
        <f t="shared" si="28"/>
        <v>32.999999999999993</v>
      </c>
      <c r="G51" s="46" t="e">
        <f t="shared" si="28"/>
        <v>#DIV/0!</v>
      </c>
      <c r="H51" s="103"/>
      <c r="I51" s="49"/>
      <c r="J51" s="95" t="s">
        <v>23</v>
      </c>
      <c r="K51" s="84">
        <f>+(K46/K48)/7*1000</f>
        <v>94.785714285714278</v>
      </c>
      <c r="L51" s="46">
        <f>+(L46/L48)/7*1000</f>
        <v>94.785714285714278</v>
      </c>
      <c r="M51" s="46">
        <f>+(M46/M48)/7*1000</f>
        <v>94.785714285714278</v>
      </c>
      <c r="N51" s="46">
        <f>+(N46/N48)/7*1000</f>
        <v>94.785714285714292</v>
      </c>
      <c r="O51" s="46">
        <f>+(O46/O48)/7*1000</f>
        <v>94.821968062149338</v>
      </c>
      <c r="P51" s="47"/>
      <c r="Q51" s="50"/>
      <c r="R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48.36</v>
      </c>
      <c r="C58" s="78">
        <v>47.97</v>
      </c>
      <c r="D58" s="78">
        <v>48.281999999999996</v>
      </c>
      <c r="E58" s="78">
        <v>48.515999999999998</v>
      </c>
      <c r="F58" s="78">
        <v>48.048000000000002</v>
      </c>
      <c r="G58" s="99">
        <f t="shared" ref="G58:G65" si="29">SUM(B58:F58)</f>
        <v>241.17599999999999</v>
      </c>
      <c r="H58" s="73"/>
      <c r="I58" s="2">
        <v>78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55.8</v>
      </c>
      <c r="C59" s="78">
        <v>55.35</v>
      </c>
      <c r="D59" s="78">
        <v>55.71</v>
      </c>
      <c r="E59" s="78">
        <v>55.98</v>
      </c>
      <c r="F59" s="78">
        <v>55.44</v>
      </c>
      <c r="G59" s="99">
        <f t="shared" si="29"/>
        <v>278.27999999999997</v>
      </c>
      <c r="H59" s="73"/>
      <c r="I59" s="2">
        <v>90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ref="B60" si="30">$B$67*I60/1000</f>
        <v>56.948</v>
      </c>
      <c r="C60" s="78">
        <f t="shared" ref="C60" si="31">$C$67*I60/1000</f>
        <v>56.488</v>
      </c>
      <c r="D60" s="78">
        <f t="shared" ref="D60" si="32">$D$67*I60/1000</f>
        <v>56.948</v>
      </c>
      <c r="E60" s="78">
        <f t="shared" ref="E60" si="33">$E$67*I60/1000</f>
        <v>57.223999999999997</v>
      </c>
      <c r="F60" s="78">
        <f t="shared" ref="F60" si="34">$F$67*I60/1000</f>
        <v>56.488</v>
      </c>
      <c r="G60" s="99">
        <f t="shared" si="29"/>
        <v>284.096</v>
      </c>
      <c r="H60" s="73"/>
      <c r="I60" s="2">
        <v>92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58.805</v>
      </c>
      <c r="C61" s="78">
        <f>$C$67*I61/1000</f>
        <v>58.33</v>
      </c>
      <c r="D61" s="78">
        <f>$D$67*I61/1000</f>
        <v>58.805</v>
      </c>
      <c r="E61" s="78">
        <f>$E$67*I61/1000</f>
        <v>59.09</v>
      </c>
      <c r="F61" s="78">
        <f>$F$67*I61/1000</f>
        <v>58.33</v>
      </c>
      <c r="G61" s="99">
        <f t="shared" si="29"/>
        <v>293.36</v>
      </c>
      <c r="H61" s="73"/>
      <c r="I61" s="2">
        <v>95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61.280999999999999</v>
      </c>
      <c r="C62" s="78">
        <f t="shared" ref="C62:F62" si="35">C67*$I$62/1000</f>
        <v>60.786000000000001</v>
      </c>
      <c r="D62" s="78">
        <f t="shared" si="35"/>
        <v>61.280999999999999</v>
      </c>
      <c r="E62" s="78">
        <f t="shared" si="35"/>
        <v>61.578000000000003</v>
      </c>
      <c r="F62" s="78">
        <f t="shared" si="35"/>
        <v>60.786000000000001</v>
      </c>
      <c r="G62" s="99">
        <f t="shared" si="29"/>
        <v>305.71199999999999</v>
      </c>
      <c r="H62" s="73"/>
      <c r="I62" s="2">
        <v>99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64.066500000000005</v>
      </c>
      <c r="C63" s="78">
        <f t="shared" ref="C63:F63" si="36">C67*$I$63/1000</f>
        <v>63.548999999999999</v>
      </c>
      <c r="D63" s="78">
        <f t="shared" si="36"/>
        <v>64.066500000000005</v>
      </c>
      <c r="E63" s="78">
        <f t="shared" si="36"/>
        <v>64.376999999999995</v>
      </c>
      <c r="F63" s="78">
        <f t="shared" si="36"/>
        <v>63.548999999999999</v>
      </c>
      <c r="G63" s="99">
        <f t="shared" si="29"/>
        <v>319.608</v>
      </c>
      <c r="H63" s="73"/>
      <c r="I63" s="2">
        <v>103.5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65.614000000000004</v>
      </c>
      <c r="C64" s="78">
        <f t="shared" ref="C64:F64" si="37">C67*$I$64/1000</f>
        <v>65.084000000000003</v>
      </c>
      <c r="D64" s="78">
        <f t="shared" si="37"/>
        <v>65.614000000000004</v>
      </c>
      <c r="E64" s="78">
        <f t="shared" si="37"/>
        <v>65.932000000000002</v>
      </c>
      <c r="F64" s="78">
        <f t="shared" si="37"/>
        <v>65.084000000000003</v>
      </c>
      <c r="G64" s="99">
        <f t="shared" si="29"/>
        <v>327.32800000000003</v>
      </c>
      <c r="H64" s="73"/>
      <c r="I64" s="2">
        <v>106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410.87450000000001</v>
      </c>
      <c r="C65" s="26">
        <f>SUM(C58:C64)</f>
        <v>407.55699999999996</v>
      </c>
      <c r="D65" s="26">
        <f>SUM(D58:D64)</f>
        <v>410.70650000000001</v>
      </c>
      <c r="E65" s="26">
        <f>SUM(E58:E64)</f>
        <v>412.69700000000006</v>
      </c>
      <c r="F65" s="26">
        <f>SUM(F58:F64)</f>
        <v>407.72499999999997</v>
      </c>
      <c r="G65" s="99">
        <f t="shared" si="29"/>
        <v>2049.56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95</v>
      </c>
      <c r="C66" s="29">
        <v>95</v>
      </c>
      <c r="D66" s="29">
        <v>95</v>
      </c>
      <c r="E66" s="29">
        <v>95</v>
      </c>
      <c r="F66" s="29">
        <v>95</v>
      </c>
      <c r="G66" s="100">
        <f>+((G65/G67)/7)*1000</f>
        <v>94.816802368615825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619</v>
      </c>
      <c r="C67" s="64">
        <v>614</v>
      </c>
      <c r="D67" s="64">
        <v>619</v>
      </c>
      <c r="E67" s="64">
        <v>622</v>
      </c>
      <c r="F67" s="64">
        <v>614</v>
      </c>
      <c r="G67" s="110">
        <f>SUM(B67:F67)</f>
        <v>3088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58.805</v>
      </c>
      <c r="C68" s="37">
        <f>(C67*C66)/1000</f>
        <v>58.33</v>
      </c>
      <c r="D68" s="37">
        <f>(D67*D66)/1000</f>
        <v>58.805</v>
      </c>
      <c r="E68" s="37">
        <f>(E67*E66)/1000</f>
        <v>59.09</v>
      </c>
      <c r="F68" s="37">
        <f>(F67*F66)/1000</f>
        <v>58.33</v>
      </c>
      <c r="G68" s="114">
        <f>((G65*1000)/G67)/7</f>
        <v>94.816802368615839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411.63499999999999</v>
      </c>
      <c r="C69" s="41">
        <f>((C67*C66)*7)/1000</f>
        <v>408.31</v>
      </c>
      <c r="D69" s="41">
        <f>((D67*D66)*7)/1000</f>
        <v>411.63499999999999</v>
      </c>
      <c r="E69" s="41">
        <f>((E67*E66)*7)/1000</f>
        <v>413.63</v>
      </c>
      <c r="F69" s="41">
        <f>((F67*F66)*7)/1000</f>
        <v>408.31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94.824486498961463</v>
      </c>
      <c r="C70" s="46">
        <f>+(C65/C67)/7*1000</f>
        <v>94.824802233597012</v>
      </c>
      <c r="D70" s="46">
        <f>+(D65/D67)/7*1000</f>
        <v>94.785714285714278</v>
      </c>
      <c r="E70" s="46">
        <f>+(E65/E67)/7*1000</f>
        <v>94.785714285714292</v>
      </c>
      <c r="F70" s="46">
        <f>+(F65/F67)/7*1000</f>
        <v>94.863890181479761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I15"/>
    <mergeCell ref="J15:Q15"/>
    <mergeCell ref="B36:G36"/>
    <mergeCell ref="K36:O3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57192-485C-42FA-89AD-5BFEF83ED20C}">
  <dimension ref="A1:AQ239"/>
  <sheetViews>
    <sheetView view="pageBreakPreview" topLeftCell="A45" zoomScale="30" zoomScaleNormal="30" zoomScaleSheetLayoutView="30" workbookViewId="0">
      <selection activeCell="B24" sqref="B24:S2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2"/>
      <c r="Z3" s="2"/>
      <c r="AA3" s="2"/>
      <c r="AB3" s="2"/>
      <c r="AC3" s="2"/>
      <c r="AD3" s="40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8" t="s">
        <v>1</v>
      </c>
      <c r="B9" s="408"/>
      <c r="C9" s="408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8"/>
      <c r="B10" s="408"/>
      <c r="C10" s="40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8" t="s">
        <v>4</v>
      </c>
      <c r="B11" s="408"/>
      <c r="C11" s="408"/>
      <c r="D11" s="1"/>
      <c r="E11" s="406">
        <v>3</v>
      </c>
      <c r="F11" s="1"/>
      <c r="G11" s="1"/>
      <c r="H11" s="1"/>
      <c r="I11" s="1"/>
      <c r="J11" s="1"/>
      <c r="K11" s="489" t="s">
        <v>137</v>
      </c>
      <c r="L11" s="489"/>
      <c r="M11" s="407"/>
      <c r="N11" s="4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8"/>
      <c r="B12" s="408"/>
      <c r="C12" s="408"/>
      <c r="D12" s="1"/>
      <c r="E12" s="5"/>
      <c r="F12" s="1"/>
      <c r="G12" s="1"/>
      <c r="H12" s="1"/>
      <c r="I12" s="1"/>
      <c r="J12" s="1"/>
      <c r="K12" s="407"/>
      <c r="L12" s="407"/>
      <c r="M12" s="407"/>
      <c r="N12" s="4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8"/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7"/>
      <c r="M13" s="407"/>
      <c r="N13" s="407"/>
      <c r="O13" s="407"/>
      <c r="P13" s="407"/>
      <c r="Q13" s="407"/>
      <c r="R13" s="407"/>
      <c r="S13" s="407"/>
      <c r="T13" s="407"/>
      <c r="U13" s="407"/>
      <c r="V13" s="407"/>
      <c r="W13" s="1"/>
      <c r="X13" s="1"/>
      <c r="Y13" s="1"/>
    </row>
    <row r="14" spans="1:30" s="3" customFormat="1" ht="27" thickBot="1" x14ac:dyDescent="0.3">
      <c r="A14" s="40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117.64890352000005</v>
      </c>
      <c r="C18" s="78">
        <v>122.06883000000002</v>
      </c>
      <c r="D18" s="22">
        <v>117.94969157</v>
      </c>
      <c r="E18" s="22">
        <v>32.273619419999996</v>
      </c>
      <c r="F18" s="22">
        <v>122.71727000000003</v>
      </c>
      <c r="G18" s="22">
        <v>122.71727000000003</v>
      </c>
      <c r="H18" s="21">
        <v>114.74364670000003</v>
      </c>
      <c r="I18" s="22">
        <v>114.13022036</v>
      </c>
      <c r="J18" s="22">
        <v>117.23041551999997</v>
      </c>
      <c r="K18" s="119">
        <v>31.084815880000004</v>
      </c>
      <c r="L18" s="22">
        <v>122.71727</v>
      </c>
      <c r="M18" s="22">
        <v>122.71727</v>
      </c>
      <c r="N18" s="21">
        <v>122.71727000000003</v>
      </c>
      <c r="O18" s="78">
        <v>118.25059906999999</v>
      </c>
      <c r="P18" s="22">
        <v>117.87815755000001</v>
      </c>
      <c r="Q18" s="22">
        <v>33.462861139999994</v>
      </c>
      <c r="R18" s="22">
        <v>122.23094</v>
      </c>
      <c r="S18" s="23">
        <v>122.55516</v>
      </c>
      <c r="T18" s="24">
        <f t="shared" ref="T18:T25" si="0">SUM(B18:S18)</f>
        <v>1895.0942107300002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33.355799999999995</v>
      </c>
      <c r="F19" s="22">
        <v>122.71727000000003</v>
      </c>
      <c r="G19" s="22">
        <v>122.71727000000003</v>
      </c>
      <c r="H19" s="21">
        <v>118.38400000000001</v>
      </c>
      <c r="I19" s="22">
        <v>118.00099999999999</v>
      </c>
      <c r="J19" s="22">
        <v>117.23041551999997</v>
      </c>
      <c r="K19" s="119">
        <v>32.096800000000009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33.462861139999994</v>
      </c>
      <c r="R19" s="22">
        <v>122.23094</v>
      </c>
      <c r="S19" s="23">
        <v>122.55516</v>
      </c>
      <c r="T19" s="24">
        <f t="shared" si="0"/>
        <v>1922.6913766600005</v>
      </c>
      <c r="V19" s="2"/>
      <c r="W19" s="18"/>
    </row>
    <row r="20" spans="1:30" ht="39.75" customHeight="1" x14ac:dyDescent="0.25">
      <c r="A20" s="156" t="s">
        <v>14</v>
      </c>
      <c r="B20" s="21">
        <v>121.89919999999999</v>
      </c>
      <c r="C20" s="78">
        <v>122.06883000000002</v>
      </c>
      <c r="D20" s="22">
        <v>122.7097</v>
      </c>
      <c r="E20" s="22">
        <v>33.355799999999995</v>
      </c>
      <c r="F20" s="22">
        <v>122.71727000000003</v>
      </c>
      <c r="G20" s="22">
        <v>122.71727000000003</v>
      </c>
      <c r="H20" s="21">
        <v>118.38400000000001</v>
      </c>
      <c r="I20" s="22">
        <v>118.00099999999999</v>
      </c>
      <c r="J20" s="22">
        <v>121.89919999999999</v>
      </c>
      <c r="K20" s="119">
        <v>32.096800000000009</v>
      </c>
      <c r="L20" s="22">
        <v>122.71727</v>
      </c>
      <c r="M20" s="22">
        <v>122.71727</v>
      </c>
      <c r="N20" s="21">
        <v>122.71727000000003</v>
      </c>
      <c r="O20" s="78">
        <v>122.71727</v>
      </c>
      <c r="P20" s="22">
        <v>122.39305000000002</v>
      </c>
      <c r="Q20" s="22">
        <v>33.462861139999994</v>
      </c>
      <c r="R20" s="22">
        <v>122.06883000000001</v>
      </c>
      <c r="S20" s="23">
        <v>122.55516</v>
      </c>
      <c r="T20" s="24">
        <f t="shared" si="0"/>
        <v>1927.1980511400002</v>
      </c>
      <c r="V20" s="2"/>
      <c r="W20" s="18"/>
    </row>
    <row r="21" spans="1:30" ht="39.950000000000003" customHeight="1" x14ac:dyDescent="0.25">
      <c r="A21" s="157" t="s">
        <v>15</v>
      </c>
      <c r="B21" s="21">
        <v>121.89919999999999</v>
      </c>
      <c r="C21" s="78">
        <v>122.06883000000002</v>
      </c>
      <c r="D21" s="22">
        <v>122.7097</v>
      </c>
      <c r="E21" s="22">
        <v>33.355799999999995</v>
      </c>
      <c r="F21" s="22">
        <v>122.71727000000003</v>
      </c>
      <c r="G21" s="22">
        <v>122.71727000000003</v>
      </c>
      <c r="H21" s="21">
        <v>118.38400000000001</v>
      </c>
      <c r="I21" s="22">
        <v>122.22339999999998</v>
      </c>
      <c r="J21" s="22">
        <v>121.89919999999999</v>
      </c>
      <c r="K21" s="119">
        <v>33.178000000000004</v>
      </c>
      <c r="L21" s="22">
        <v>122.71727</v>
      </c>
      <c r="M21" s="22">
        <v>122.71727</v>
      </c>
      <c r="N21" s="21">
        <v>122.71727000000003</v>
      </c>
      <c r="O21" s="78">
        <v>122.71727</v>
      </c>
      <c r="P21" s="22">
        <v>122.39305000000002</v>
      </c>
      <c r="Q21" s="22">
        <v>33.462861139999994</v>
      </c>
      <c r="R21" s="22">
        <v>122.06883000000001</v>
      </c>
      <c r="S21" s="23">
        <v>122.55516</v>
      </c>
      <c r="T21" s="24">
        <f t="shared" si="0"/>
        <v>1932.5016511400004</v>
      </c>
      <c r="V21" s="2"/>
      <c r="W21" s="18"/>
    </row>
    <row r="22" spans="1:30" ht="39.950000000000003" customHeight="1" x14ac:dyDescent="0.25">
      <c r="A22" s="156" t="s">
        <v>16</v>
      </c>
      <c r="B22" s="21">
        <v>121.89919999999999</v>
      </c>
      <c r="C22" s="78">
        <v>122.06883000000002</v>
      </c>
      <c r="D22" s="22">
        <v>122.7097</v>
      </c>
      <c r="E22" s="22">
        <v>33.355799999999995</v>
      </c>
      <c r="F22" s="22">
        <v>122.71727000000003</v>
      </c>
      <c r="G22" s="22">
        <v>122.71727000000003</v>
      </c>
      <c r="H22" s="21">
        <v>118.38400000000001</v>
      </c>
      <c r="I22" s="22">
        <v>122.22339999999998</v>
      </c>
      <c r="J22" s="22">
        <v>121.89919999999999</v>
      </c>
      <c r="K22" s="119">
        <v>33.178000000000004</v>
      </c>
      <c r="L22" s="22">
        <v>122.71727</v>
      </c>
      <c r="M22" s="22">
        <v>122.71727</v>
      </c>
      <c r="N22" s="21">
        <v>122.71727000000003</v>
      </c>
      <c r="O22" s="78">
        <v>122.71727</v>
      </c>
      <c r="P22" s="22">
        <v>122.39305000000002</v>
      </c>
      <c r="Q22" s="22">
        <v>33.462861139999994</v>
      </c>
      <c r="R22" s="22">
        <v>122.06883000000001</v>
      </c>
      <c r="S22" s="23">
        <v>122.55516</v>
      </c>
      <c r="T22" s="24">
        <f t="shared" si="0"/>
        <v>1932.5016511400004</v>
      </c>
      <c r="V22" s="2"/>
      <c r="W22" s="18"/>
    </row>
    <row r="23" spans="1:30" ht="39.950000000000003" customHeight="1" x14ac:dyDescent="0.25">
      <c r="A23" s="157" t="s">
        <v>17</v>
      </c>
      <c r="B23" s="21">
        <v>121.89919999999999</v>
      </c>
      <c r="C23" s="78">
        <v>122.06883000000002</v>
      </c>
      <c r="D23" s="22">
        <v>122.7097</v>
      </c>
      <c r="E23" s="22">
        <v>33.355799999999995</v>
      </c>
      <c r="F23" s="22">
        <v>122.71727000000003</v>
      </c>
      <c r="G23" s="22">
        <v>122.71727000000003</v>
      </c>
      <c r="H23" s="21">
        <v>118.38400000000001</v>
      </c>
      <c r="I23" s="22">
        <v>122.22339999999998</v>
      </c>
      <c r="J23" s="22">
        <v>121.89919999999999</v>
      </c>
      <c r="K23" s="119">
        <v>33.178000000000004</v>
      </c>
      <c r="L23" s="22">
        <v>122.71727</v>
      </c>
      <c r="M23" s="22">
        <v>122.71727</v>
      </c>
      <c r="N23" s="21">
        <v>122.71727000000003</v>
      </c>
      <c r="O23" s="78">
        <v>122.71727</v>
      </c>
      <c r="P23" s="22">
        <v>122.39305000000002</v>
      </c>
      <c r="Q23" s="22">
        <v>33.462861139999994</v>
      </c>
      <c r="R23" s="22">
        <v>122.06883000000001</v>
      </c>
      <c r="S23" s="23">
        <v>122.55516</v>
      </c>
      <c r="T23" s="24">
        <f t="shared" si="0"/>
        <v>1932.5016511400004</v>
      </c>
      <c r="V23" s="2"/>
      <c r="W23" s="18"/>
    </row>
    <row r="24" spans="1:30" ht="39.950000000000003" customHeight="1" x14ac:dyDescent="0.25">
      <c r="A24" s="156" t="s">
        <v>18</v>
      </c>
      <c r="B24" s="21">
        <v>121.89919999999999</v>
      </c>
      <c r="C24" s="78">
        <v>122.06883000000002</v>
      </c>
      <c r="D24" s="22">
        <v>122.7097</v>
      </c>
      <c r="E24" s="22">
        <v>34.527299999999997</v>
      </c>
      <c r="F24" s="22">
        <v>122.71727000000003</v>
      </c>
      <c r="G24" s="22">
        <v>122.71727000000003</v>
      </c>
      <c r="H24" s="21">
        <v>118.38400000000001</v>
      </c>
      <c r="I24" s="22">
        <v>122.22339999999998</v>
      </c>
      <c r="J24" s="22">
        <v>121.89919999999999</v>
      </c>
      <c r="K24" s="119">
        <v>33.178000000000004</v>
      </c>
      <c r="L24" s="22">
        <v>122.71727</v>
      </c>
      <c r="M24" s="22">
        <v>122.71727</v>
      </c>
      <c r="N24" s="21">
        <v>122.71727000000003</v>
      </c>
      <c r="O24" s="78">
        <v>122.71727</v>
      </c>
      <c r="P24" s="22">
        <v>122.39305000000002</v>
      </c>
      <c r="Q24" s="22">
        <v>33.462861139999994</v>
      </c>
      <c r="R24" s="22">
        <v>122.06883000000001</v>
      </c>
      <c r="S24" s="23">
        <v>122.55516</v>
      </c>
      <c r="T24" s="24">
        <f t="shared" si="0"/>
        <v>1933.6731511400003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849.04410351999991</v>
      </c>
      <c r="C25" s="26">
        <f t="shared" si="1"/>
        <v>854.48181000000022</v>
      </c>
      <c r="D25" s="26">
        <f t="shared" si="1"/>
        <v>854.20789157000002</v>
      </c>
      <c r="E25" s="26">
        <f>SUM(E18:E24)</f>
        <v>233.57991941999995</v>
      </c>
      <c r="F25" s="26">
        <f t="shared" ref="F25:L25" si="2">SUM(F18:F24)</f>
        <v>859.02089000000012</v>
      </c>
      <c r="G25" s="26">
        <f t="shared" si="2"/>
        <v>859.02089000000012</v>
      </c>
      <c r="H25" s="25">
        <f t="shared" si="2"/>
        <v>825.04764670000009</v>
      </c>
      <c r="I25" s="26">
        <f t="shared" si="2"/>
        <v>839.0258203599999</v>
      </c>
      <c r="J25" s="26">
        <f>SUM(J18:J24)</f>
        <v>843.95683103999977</v>
      </c>
      <c r="K25" s="120">
        <f t="shared" ref="K25" si="3">SUM(K18:K24)</f>
        <v>227.99041588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854.55421906999993</v>
      </c>
      <c r="P25" s="26">
        <f t="shared" si="4"/>
        <v>852.23645755000007</v>
      </c>
      <c r="Q25" s="26">
        <f>SUM(Q18:Q24)</f>
        <v>234.24002797999998</v>
      </c>
      <c r="R25" s="26">
        <f t="shared" ref="R25:S25" si="5">SUM(R18:R24)</f>
        <v>854.80603000000008</v>
      </c>
      <c r="S25" s="27">
        <f t="shared" si="5"/>
        <v>857.88612000000001</v>
      </c>
      <c r="T25" s="24">
        <f t="shared" si="0"/>
        <v>13476.161743089999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156.80000000000001</v>
      </c>
      <c r="I26" s="401">
        <v>162.1</v>
      </c>
      <c r="J26" s="401">
        <v>162.1</v>
      </c>
      <c r="K26" s="403">
        <v>156.5</v>
      </c>
      <c r="L26" s="401">
        <v>162.11000000000001</v>
      </c>
      <c r="M26" s="401">
        <v>162.11000000000001</v>
      </c>
      <c r="N26" s="402">
        <v>162.11000000000004</v>
      </c>
      <c r="O26" s="401">
        <v>162.11000000000001</v>
      </c>
      <c r="P26" s="401">
        <v>162.11000000000001</v>
      </c>
      <c r="Q26" s="401">
        <v>156.36850999999999</v>
      </c>
      <c r="R26" s="401">
        <v>162.10999999999999</v>
      </c>
      <c r="S26" s="404">
        <v>162.11000000000001</v>
      </c>
      <c r="T26" s="31">
        <f>+((T25/T27)/7)*1000</f>
        <v>160.85945548951966</v>
      </c>
    </row>
    <row r="27" spans="1:30" s="2" customFormat="1" ht="33" customHeight="1" x14ac:dyDescent="0.25">
      <c r="A27" s="159" t="s">
        <v>20</v>
      </c>
      <c r="B27" s="32">
        <v>752</v>
      </c>
      <c r="C27" s="81">
        <v>753</v>
      </c>
      <c r="D27" s="33">
        <v>757</v>
      </c>
      <c r="E27" s="33">
        <v>213</v>
      </c>
      <c r="F27" s="33">
        <v>757</v>
      </c>
      <c r="G27" s="33">
        <v>757</v>
      </c>
      <c r="H27" s="32">
        <v>755</v>
      </c>
      <c r="I27" s="33">
        <v>754</v>
      </c>
      <c r="J27" s="33">
        <v>752</v>
      </c>
      <c r="K27" s="122">
        <v>212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11968</v>
      </c>
      <c r="U27" s="2">
        <f>((T25*1000)/T27)/7</f>
        <v>160.85945548951966</v>
      </c>
    </row>
    <row r="28" spans="1:30" s="2" customFormat="1" ht="33" customHeight="1" x14ac:dyDescent="0.25">
      <c r="A28" s="160" t="s">
        <v>21</v>
      </c>
      <c r="B28" s="36">
        <f>((B27*B26)*7/1000)/7</f>
        <v>121.89919999999999</v>
      </c>
      <c r="C28" s="37">
        <f t="shared" ref="C28:S28" si="6">((C27*C26)*7/1000)/7</f>
        <v>122.06883000000002</v>
      </c>
      <c r="D28" s="37">
        <f t="shared" si="6"/>
        <v>122.7097</v>
      </c>
      <c r="E28" s="37">
        <f t="shared" si="6"/>
        <v>34.527299999999997</v>
      </c>
      <c r="F28" s="37">
        <f t="shared" si="6"/>
        <v>122.71727000000003</v>
      </c>
      <c r="G28" s="37">
        <f t="shared" si="6"/>
        <v>122.71727000000003</v>
      </c>
      <c r="H28" s="36">
        <f t="shared" si="6"/>
        <v>118.38400000000001</v>
      </c>
      <c r="I28" s="37">
        <f t="shared" si="6"/>
        <v>122.22339999999998</v>
      </c>
      <c r="J28" s="37">
        <f t="shared" si="6"/>
        <v>121.89919999999999</v>
      </c>
      <c r="K28" s="123">
        <f t="shared" si="6"/>
        <v>33.178000000000004</v>
      </c>
      <c r="L28" s="37">
        <f t="shared" si="6"/>
        <v>122.71727</v>
      </c>
      <c r="M28" s="37">
        <f t="shared" si="6"/>
        <v>122.71727</v>
      </c>
      <c r="N28" s="36">
        <f t="shared" si="6"/>
        <v>122.71727000000003</v>
      </c>
      <c r="O28" s="37">
        <f t="shared" si="6"/>
        <v>122.71727</v>
      </c>
      <c r="P28" s="37">
        <f t="shared" si="6"/>
        <v>122.39305000000002</v>
      </c>
      <c r="Q28" s="37">
        <f t="shared" si="6"/>
        <v>33.462861139999994</v>
      </c>
      <c r="R28" s="37">
        <f t="shared" si="6"/>
        <v>122.06883000000001</v>
      </c>
      <c r="S28" s="38">
        <f t="shared" si="6"/>
        <v>122.55516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853.2944</v>
      </c>
      <c r="C29" s="41">
        <f t="shared" si="7"/>
        <v>854.48181000000011</v>
      </c>
      <c r="D29" s="41">
        <f t="shared" si="7"/>
        <v>858.96789999999999</v>
      </c>
      <c r="E29" s="41">
        <f>((E27*E26)*7)/1000</f>
        <v>241.69109999999998</v>
      </c>
      <c r="F29" s="41">
        <f>((F27*F26)*7)/1000</f>
        <v>859.02089000000024</v>
      </c>
      <c r="G29" s="41">
        <f t="shared" ref="G29:S29" si="8">((G27*G26)*7)/1000</f>
        <v>859.02089000000024</v>
      </c>
      <c r="H29" s="40">
        <f t="shared" si="8"/>
        <v>828.6880000000001</v>
      </c>
      <c r="I29" s="41">
        <f t="shared" si="8"/>
        <v>855.5637999999999</v>
      </c>
      <c r="J29" s="41">
        <f t="shared" si="8"/>
        <v>853.2944</v>
      </c>
      <c r="K29" s="124">
        <f t="shared" si="8"/>
        <v>232.24600000000001</v>
      </c>
      <c r="L29" s="41">
        <f t="shared" si="8"/>
        <v>859.02089000000001</v>
      </c>
      <c r="M29" s="41">
        <f t="shared" si="8"/>
        <v>859.02089000000001</v>
      </c>
      <c r="N29" s="40">
        <f t="shared" si="8"/>
        <v>859.02089000000024</v>
      </c>
      <c r="O29" s="41">
        <f t="shared" si="8"/>
        <v>859.02089000000001</v>
      </c>
      <c r="P29" s="41">
        <f t="shared" si="8"/>
        <v>856.75135000000012</v>
      </c>
      <c r="Q29" s="42">
        <f t="shared" si="8"/>
        <v>234.24002797999995</v>
      </c>
      <c r="R29" s="42">
        <f t="shared" si="8"/>
        <v>854.48181</v>
      </c>
      <c r="S29" s="43">
        <f t="shared" si="8"/>
        <v>857.88612000000001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161.29257285714283</v>
      </c>
      <c r="C30" s="46">
        <f t="shared" si="9"/>
        <v>162.11000000000004</v>
      </c>
      <c r="D30" s="46">
        <f t="shared" si="9"/>
        <v>161.20171571428571</v>
      </c>
      <c r="E30" s="46">
        <f>+(E25/E27)/7*1000</f>
        <v>156.65990571428569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156.11119142857146</v>
      </c>
      <c r="I30" s="46">
        <f t="shared" si="10"/>
        <v>158.96661999999998</v>
      </c>
      <c r="J30" s="46">
        <f>+(J25/J27)/7*1000</f>
        <v>160.3261457142857</v>
      </c>
      <c r="K30" s="125">
        <f t="shared" ref="K30" si="11">+(K25/K27)/7*1000</f>
        <v>153.63235571428572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161.26707285714284</v>
      </c>
      <c r="P30" s="46">
        <f t="shared" si="12"/>
        <v>161.25571571428574</v>
      </c>
      <c r="Q30" s="46">
        <f t="shared" si="12"/>
        <v>156.36850999999999</v>
      </c>
      <c r="R30" s="46">
        <f t="shared" si="12"/>
        <v>162.1715101498767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86.755200000000016</v>
      </c>
      <c r="C39" s="78">
        <v>88.506999999999991</v>
      </c>
      <c r="D39" s="78">
        <v>87.888722400000006</v>
      </c>
      <c r="E39" s="78">
        <v>27.740619199999998</v>
      </c>
      <c r="F39" s="78">
        <v>91.631076000000007</v>
      </c>
      <c r="G39" s="78">
        <v>90.882226799999998</v>
      </c>
      <c r="H39" s="78"/>
      <c r="I39" s="78"/>
      <c r="J39" s="99">
        <f t="shared" ref="J39:J46" si="13">SUM(B39:I39)</f>
        <v>473.4048444</v>
      </c>
      <c r="K39" s="2"/>
      <c r="L39" s="89" t="s">
        <v>12</v>
      </c>
      <c r="M39" s="78">
        <v>7.4</v>
      </c>
      <c r="N39" s="78">
        <v>7.2</v>
      </c>
      <c r="O39" s="78">
        <v>6.8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89.175899999999999</v>
      </c>
      <c r="C40" s="78">
        <v>88.506999999999991</v>
      </c>
      <c r="D40" s="78">
        <v>87.888722400000006</v>
      </c>
      <c r="E40" s="78">
        <v>27.740619199999998</v>
      </c>
      <c r="F40" s="78">
        <v>91.631076000000007</v>
      </c>
      <c r="G40" s="78">
        <v>94.105800000000002</v>
      </c>
      <c r="H40" s="78"/>
      <c r="I40" s="78"/>
      <c r="J40" s="99">
        <f t="shared" si="13"/>
        <v>479.04911759999999</v>
      </c>
      <c r="K40" s="2"/>
      <c r="L40" s="90" t="s">
        <v>13</v>
      </c>
      <c r="M40" s="78">
        <v>7.4</v>
      </c>
      <c r="N40" s="78">
        <v>7.2</v>
      </c>
      <c r="O40" s="78">
        <v>6.8</v>
      </c>
      <c r="P40" s="78">
        <v>2.2999999999999998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89.175899999999999</v>
      </c>
      <c r="C41" s="78">
        <v>91.454999999999998</v>
      </c>
      <c r="D41" s="78">
        <v>90.70920000000001</v>
      </c>
      <c r="E41" s="78">
        <v>27.740619199999998</v>
      </c>
      <c r="F41" s="78">
        <v>94.804999999999993</v>
      </c>
      <c r="G41" s="78">
        <v>94.105800000000002</v>
      </c>
      <c r="H41" s="22"/>
      <c r="I41" s="22"/>
      <c r="J41" s="99">
        <f t="shared" si="13"/>
        <v>487.99151919999997</v>
      </c>
      <c r="K41" s="2"/>
      <c r="L41" s="89" t="s">
        <v>14</v>
      </c>
      <c r="M41" s="78">
        <v>7.4</v>
      </c>
      <c r="N41" s="78">
        <v>7.2</v>
      </c>
      <c r="O41" s="78">
        <v>6.8</v>
      </c>
      <c r="P41" s="78">
        <v>2.2999999999999998</v>
      </c>
      <c r="Q41" s="78">
        <v>7.4</v>
      </c>
      <c r="R41" s="78">
        <v>7.1</v>
      </c>
      <c r="S41" s="99">
        <f t="shared" si="14"/>
        <v>38.200000000000003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89.175899999999999</v>
      </c>
      <c r="C42" s="22">
        <v>91.454999999999998</v>
      </c>
      <c r="D42" s="22">
        <v>90.70920000000001</v>
      </c>
      <c r="E42" s="78">
        <v>28.551600000000001</v>
      </c>
      <c r="F42" s="22">
        <v>94.804999999999993</v>
      </c>
      <c r="G42" s="78">
        <v>97.635599999999982</v>
      </c>
      <c r="H42" s="22"/>
      <c r="I42" s="22"/>
      <c r="J42" s="99">
        <f t="shared" si="13"/>
        <v>492.33230000000003</v>
      </c>
      <c r="K42" s="2"/>
      <c r="L42" s="90" t="s">
        <v>15</v>
      </c>
      <c r="M42" s="78">
        <v>7.4</v>
      </c>
      <c r="N42" s="78">
        <v>7.2</v>
      </c>
      <c r="O42" s="78">
        <v>7.1</v>
      </c>
      <c r="P42" s="78">
        <v>2.1</v>
      </c>
      <c r="Q42" s="78">
        <v>7.2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91.994099999999989</v>
      </c>
      <c r="C43" s="22">
        <v>91.454999999999998</v>
      </c>
      <c r="D43" s="22">
        <v>90.70920000000001</v>
      </c>
      <c r="E43" s="78">
        <v>28.551600000000001</v>
      </c>
      <c r="F43" s="22">
        <v>98.356000000000009</v>
      </c>
      <c r="G43" s="78">
        <v>97.635599999999982</v>
      </c>
      <c r="H43" s="22"/>
      <c r="I43" s="22"/>
      <c r="J43" s="99">
        <f t="shared" si="13"/>
        <v>498.70150000000001</v>
      </c>
      <c r="K43" s="2"/>
      <c r="L43" s="89" t="s">
        <v>16</v>
      </c>
      <c r="M43" s="78">
        <v>7.4</v>
      </c>
      <c r="N43" s="78">
        <v>7.2</v>
      </c>
      <c r="O43" s="78">
        <v>7.1</v>
      </c>
      <c r="P43" s="78">
        <v>2.2000000000000002</v>
      </c>
      <c r="Q43" s="78">
        <v>7.3</v>
      </c>
      <c r="R43" s="78">
        <v>7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91.994099999999989</v>
      </c>
      <c r="C44" s="22">
        <v>91.454999999999998</v>
      </c>
      <c r="D44" s="22">
        <v>90.70920000000001</v>
      </c>
      <c r="E44" s="78">
        <v>28.551600000000001</v>
      </c>
      <c r="F44" s="22">
        <v>98.356000000000009</v>
      </c>
      <c r="G44" s="78">
        <v>97.635599999999982</v>
      </c>
      <c r="H44" s="78"/>
      <c r="I44" s="78"/>
      <c r="J44" s="99">
        <f t="shared" si="13"/>
        <v>498.70150000000001</v>
      </c>
      <c r="K44" s="2"/>
      <c r="L44" s="90" t="s">
        <v>17</v>
      </c>
      <c r="M44" s="78">
        <v>7.4</v>
      </c>
      <c r="N44" s="78">
        <v>7.3</v>
      </c>
      <c r="O44" s="78">
        <v>7.1</v>
      </c>
      <c r="P44" s="78">
        <v>2.2000000000000002</v>
      </c>
      <c r="Q44" s="78">
        <v>7.3</v>
      </c>
      <c r="R44" s="78">
        <v>7.1</v>
      </c>
      <c r="S44" s="99">
        <f t="shared" si="14"/>
        <v>38.4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91.994099999999989</v>
      </c>
      <c r="C45" s="22">
        <v>94.671000000000021</v>
      </c>
      <c r="D45" s="22">
        <v>93.972599999999986</v>
      </c>
      <c r="E45" s="78">
        <v>29.457999999999998</v>
      </c>
      <c r="F45" s="22">
        <v>102.175</v>
      </c>
      <c r="G45" s="78">
        <v>101.49840000000002</v>
      </c>
      <c r="H45" s="78"/>
      <c r="I45" s="78"/>
      <c r="J45" s="99">
        <f t="shared" si="13"/>
        <v>513.76909999999998</v>
      </c>
      <c r="K45" s="2"/>
      <c r="L45" s="89" t="s">
        <v>18</v>
      </c>
      <c r="M45" s="78">
        <v>7.4</v>
      </c>
      <c r="N45" s="78">
        <v>7.3</v>
      </c>
      <c r="O45" s="78">
        <v>7.1</v>
      </c>
      <c r="P45" s="78">
        <v>2.2000000000000002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630.26520000000005</v>
      </c>
      <c r="C46" s="26">
        <f t="shared" si="15"/>
        <v>637.505</v>
      </c>
      <c r="D46" s="26">
        <f t="shared" si="15"/>
        <v>632.58684479999999</v>
      </c>
      <c r="E46" s="26">
        <f t="shared" si="15"/>
        <v>198.33465760000001</v>
      </c>
      <c r="F46" s="26">
        <f t="shared" si="15"/>
        <v>671.75915199999997</v>
      </c>
      <c r="G46" s="26">
        <f t="shared" si="15"/>
        <v>673.49902679999991</v>
      </c>
      <c r="H46" s="26">
        <f t="shared" si="15"/>
        <v>0</v>
      </c>
      <c r="I46" s="26">
        <f t="shared" si="15"/>
        <v>0</v>
      </c>
      <c r="J46" s="99">
        <f t="shared" si="13"/>
        <v>3443.9498812000002</v>
      </c>
      <c r="L46" s="76" t="s">
        <v>10</v>
      </c>
      <c r="M46" s="79">
        <f t="shared" ref="M46:R46" si="16">SUM(M39:M45)</f>
        <v>51.8</v>
      </c>
      <c r="N46" s="26">
        <f t="shared" si="16"/>
        <v>50.599999999999994</v>
      </c>
      <c r="O46" s="26">
        <f t="shared" si="16"/>
        <v>48.800000000000004</v>
      </c>
      <c r="P46" s="26">
        <f t="shared" si="16"/>
        <v>15.599999999999998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137.1</v>
      </c>
      <c r="C47" s="29">
        <v>141.30000000000001</v>
      </c>
      <c r="D47" s="29">
        <v>141.1</v>
      </c>
      <c r="E47" s="29">
        <v>143</v>
      </c>
      <c r="F47" s="29">
        <v>152.5</v>
      </c>
      <c r="G47" s="29">
        <v>152.4</v>
      </c>
      <c r="H47" s="29"/>
      <c r="I47" s="29"/>
      <c r="J47" s="100">
        <f>+((J46/J48)/7)*1000</f>
        <v>138.62858274765526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671</v>
      </c>
      <c r="C48" s="33">
        <v>670</v>
      </c>
      <c r="D48" s="33">
        <v>666</v>
      </c>
      <c r="E48" s="33">
        <v>206</v>
      </c>
      <c r="F48" s="33">
        <v>670</v>
      </c>
      <c r="G48" s="33">
        <v>666</v>
      </c>
      <c r="H48" s="33"/>
      <c r="I48" s="33"/>
      <c r="J48" s="101">
        <f>SUM(B48:I48)</f>
        <v>3549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91.994099999999989</v>
      </c>
      <c r="C49" s="37">
        <f t="shared" si="17"/>
        <v>94.671000000000021</v>
      </c>
      <c r="D49" s="37">
        <f t="shared" si="17"/>
        <v>93.972599999999986</v>
      </c>
      <c r="E49" s="37">
        <f t="shared" si="17"/>
        <v>29.457999999999998</v>
      </c>
      <c r="F49" s="37">
        <f t="shared" si="17"/>
        <v>102.175</v>
      </c>
      <c r="G49" s="37">
        <f t="shared" si="17"/>
        <v>101.49840000000002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138.62858274765529</v>
      </c>
      <c r="L49" s="93" t="s">
        <v>21</v>
      </c>
      <c r="M49" s="82">
        <f t="shared" ref="M49:R49" si="19">((M48*M47)*7/1000-M39-M40-M41)/4</f>
        <v>7.386000000000001</v>
      </c>
      <c r="N49" s="37">
        <f t="shared" si="19"/>
        <v>7.2568749999999982</v>
      </c>
      <c r="O49" s="37">
        <f t="shared" si="19"/>
        <v>7.0966250000000004</v>
      </c>
      <c r="P49" s="37">
        <f t="shared" si="19"/>
        <v>2.187125</v>
      </c>
      <c r="Q49" s="37">
        <f t="shared" si="19"/>
        <v>7.2880000000000003</v>
      </c>
      <c r="R49" s="37">
        <f t="shared" si="19"/>
        <v>7.0544999999999991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643.95869999999991</v>
      </c>
      <c r="C50" s="41">
        <f t="shared" si="20"/>
        <v>662.69700000000012</v>
      </c>
      <c r="D50" s="41">
        <f t="shared" si="20"/>
        <v>657.80819999999994</v>
      </c>
      <c r="E50" s="41">
        <f t="shared" si="20"/>
        <v>206.20599999999999</v>
      </c>
      <c r="F50" s="41">
        <f t="shared" si="20"/>
        <v>715.22500000000002</v>
      </c>
      <c r="G50" s="41">
        <f t="shared" si="20"/>
        <v>710.48880000000008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134.18462848626783</v>
      </c>
      <c r="C51" s="46">
        <f t="shared" si="22"/>
        <v>135.92857142857142</v>
      </c>
      <c r="D51" s="46">
        <f t="shared" si="22"/>
        <v>135.69001389961392</v>
      </c>
      <c r="E51" s="46">
        <f t="shared" si="22"/>
        <v>137.54137142857144</v>
      </c>
      <c r="F51" s="46">
        <f t="shared" si="22"/>
        <v>143.23222857142855</v>
      </c>
      <c r="G51" s="46">
        <f t="shared" si="22"/>
        <v>144.46568571428568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131.0924369747899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8.8000000000000007</v>
      </c>
      <c r="E58" s="78">
        <v>2.2000000000000002</v>
      </c>
      <c r="F58" s="78">
        <v>8.8000000000000007</v>
      </c>
      <c r="G58" s="78">
        <v>8.8000000000000007</v>
      </c>
      <c r="H58" s="21">
        <v>8.8000000000000007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8.8000000000000007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139.00000000000003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8.8000000000000007</v>
      </c>
      <c r="E59" s="78">
        <v>2.2000000000000002</v>
      </c>
      <c r="F59" s="78">
        <v>8.8000000000000007</v>
      </c>
      <c r="G59" s="78">
        <v>8.8000000000000007</v>
      </c>
      <c r="H59" s="21">
        <v>8.8000000000000007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8.8000000000000007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139.00000000000003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8.8000000000000007</v>
      </c>
      <c r="H60" s="21">
        <v>8.8000000000000007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8.8000000000000007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139.00000000000003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8.6999999999999993</v>
      </c>
      <c r="H61" s="21">
        <v>8.9</v>
      </c>
      <c r="I61" s="78">
        <v>8.9</v>
      </c>
      <c r="J61" s="78">
        <v>8.6999999999999993</v>
      </c>
      <c r="K61" s="78">
        <v>2.2000000000000002</v>
      </c>
      <c r="L61" s="78">
        <v>8.6999999999999993</v>
      </c>
      <c r="M61" s="182">
        <v>8.5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8.6999999999999993</v>
      </c>
      <c r="H62" s="21">
        <v>8.9</v>
      </c>
      <c r="I62" s="78">
        <v>8.9</v>
      </c>
      <c r="J62" s="78">
        <v>8.6999999999999993</v>
      </c>
      <c r="K62" s="78">
        <v>2.2000000000000002</v>
      </c>
      <c r="L62" s="78">
        <v>8.6999999999999993</v>
      </c>
      <c r="M62" s="182">
        <v>8.5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8.6999999999999993</v>
      </c>
      <c r="T62" s="24">
        <f t="shared" si="24"/>
        <v>138.70000000000002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182">
        <v>8.8000000000000007</v>
      </c>
      <c r="H63" s="21">
        <v>8.9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182">
        <v>8.5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139.4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8.8000000000000007</v>
      </c>
      <c r="H64" s="21">
        <v>9</v>
      </c>
      <c r="I64" s="78">
        <v>9</v>
      </c>
      <c r="J64" s="78">
        <v>8.8000000000000007</v>
      </c>
      <c r="K64" s="78">
        <v>2.2000000000000002</v>
      </c>
      <c r="L64" s="78">
        <v>8.8000000000000007</v>
      </c>
      <c r="M64" s="182">
        <v>8.6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8.6999999999999993</v>
      </c>
      <c r="S64" s="182">
        <v>8.8000000000000007</v>
      </c>
      <c r="T64" s="24">
        <f t="shared" si="24"/>
        <v>140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62.1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</v>
      </c>
      <c r="M65" s="183">
        <f t="shared" si="25"/>
        <v>60.500000000000007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973.8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136.11965334078837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>((B67*B66)*7/1000-B58-B59-B60)/4</f>
        <v>8.9656250000000011</v>
      </c>
      <c r="C68" s="82">
        <f t="shared" ref="C68:S68" si="26">((C67*C66)*7/1000-C58-C59-C60)/4</f>
        <v>8.9656250000000011</v>
      </c>
      <c r="D68" s="82">
        <f t="shared" si="26"/>
        <v>8.9268750000000026</v>
      </c>
      <c r="E68" s="82">
        <f t="shared" si="26"/>
        <v>2.2000000000000002</v>
      </c>
      <c r="F68" s="82">
        <f t="shared" si="26"/>
        <v>8.9268750000000026</v>
      </c>
      <c r="G68" s="186">
        <f t="shared" si="26"/>
        <v>8.7562500000000014</v>
      </c>
      <c r="H68" s="36">
        <f t="shared" si="26"/>
        <v>8.9268750000000026</v>
      </c>
      <c r="I68" s="82">
        <f t="shared" si="26"/>
        <v>8.870000000000001</v>
      </c>
      <c r="J68" s="82">
        <f t="shared" si="26"/>
        <v>8.7562500000000014</v>
      </c>
      <c r="K68" s="82">
        <f t="shared" si="26"/>
        <v>2.1859999999999999</v>
      </c>
      <c r="L68" s="82">
        <f t="shared" si="26"/>
        <v>8.7174999999999976</v>
      </c>
      <c r="M68" s="186">
        <f t="shared" si="26"/>
        <v>8.52</v>
      </c>
      <c r="N68" s="36">
        <f t="shared" si="26"/>
        <v>8.9656250000000011</v>
      </c>
      <c r="O68" s="82">
        <f t="shared" si="26"/>
        <v>8.9656250000000011</v>
      </c>
      <c r="P68" s="82">
        <f t="shared" si="26"/>
        <v>8.9087500000000013</v>
      </c>
      <c r="Q68" s="82">
        <f t="shared" si="26"/>
        <v>2.1859999999999999</v>
      </c>
      <c r="R68" s="82">
        <f t="shared" si="26"/>
        <v>8.6993749999999999</v>
      </c>
      <c r="S68" s="38">
        <f t="shared" si="26"/>
        <v>8.7562500000000014</v>
      </c>
      <c r="T68" s="306">
        <f>((T65*1000)/T67)/7</f>
        <v>136.11965334078837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136.48351648351647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134.06593406593407</v>
      </c>
      <c r="M70" s="188">
        <f t="shared" si="28"/>
        <v>135.04464285714289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19FB-A889-48D0-A47F-27E7C953CFE9}">
  <dimension ref="A1:AQ239"/>
  <sheetViews>
    <sheetView view="pageBreakPreview" topLeftCell="A45" zoomScale="30" zoomScaleNormal="30" zoomScaleSheetLayoutView="30" workbookViewId="0">
      <selection activeCell="B44" sqref="B44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09"/>
      <c r="E3" s="409"/>
      <c r="F3" s="409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2"/>
      <c r="Z3" s="2"/>
      <c r="AA3" s="2"/>
      <c r="AB3" s="2"/>
      <c r="AC3" s="2"/>
      <c r="AD3" s="40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09" t="s">
        <v>1</v>
      </c>
      <c r="B9" s="409"/>
      <c r="C9" s="409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09"/>
      <c r="B10" s="409"/>
      <c r="C10" s="40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09" t="s">
        <v>4</v>
      </c>
      <c r="B11" s="409"/>
      <c r="C11" s="409"/>
      <c r="D11" s="1"/>
      <c r="E11" s="410">
        <v>3</v>
      </c>
      <c r="F11" s="1"/>
      <c r="G11" s="1"/>
      <c r="H11" s="1"/>
      <c r="I11" s="1"/>
      <c r="J11" s="1"/>
      <c r="K11" s="489" t="s">
        <v>138</v>
      </c>
      <c r="L11" s="489"/>
      <c r="M11" s="411"/>
      <c r="N11" s="41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09"/>
      <c r="B12" s="409"/>
      <c r="C12" s="409"/>
      <c r="D12" s="1"/>
      <c r="E12" s="5"/>
      <c r="F12" s="1"/>
      <c r="G12" s="1"/>
      <c r="H12" s="1"/>
      <c r="I12" s="1"/>
      <c r="J12" s="1"/>
      <c r="K12" s="411"/>
      <c r="L12" s="411"/>
      <c r="M12" s="411"/>
      <c r="N12" s="41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09"/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11"/>
      <c r="M13" s="411"/>
      <c r="N13" s="411"/>
      <c r="O13" s="411"/>
      <c r="P13" s="411"/>
      <c r="Q13" s="411"/>
      <c r="R13" s="411"/>
      <c r="S13" s="411"/>
      <c r="T13" s="411"/>
      <c r="U13" s="411"/>
      <c r="V13" s="411"/>
      <c r="W13" s="1"/>
      <c r="X13" s="1"/>
      <c r="Y13" s="1"/>
    </row>
    <row r="14" spans="1:30" s="3" customFormat="1" ht="27" thickBot="1" x14ac:dyDescent="0.3">
      <c r="A14" s="40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121.89919999999999</v>
      </c>
      <c r="C18" s="78">
        <v>122.06883000000002</v>
      </c>
      <c r="D18" s="22">
        <v>122.7097</v>
      </c>
      <c r="E18" s="22">
        <v>34.527299999999997</v>
      </c>
      <c r="F18" s="22">
        <v>122.71727000000003</v>
      </c>
      <c r="G18" s="22">
        <v>122.71727000000003</v>
      </c>
      <c r="H18" s="21">
        <v>118.38400000000001</v>
      </c>
      <c r="I18" s="22">
        <v>122.22339999999998</v>
      </c>
      <c r="J18" s="22">
        <v>121.89919999999999</v>
      </c>
      <c r="K18" s="119">
        <v>33.178000000000004</v>
      </c>
      <c r="L18" s="22">
        <v>122.71727</v>
      </c>
      <c r="M18" s="22">
        <v>122.71727</v>
      </c>
      <c r="N18" s="21">
        <v>122.71727000000003</v>
      </c>
      <c r="O18" s="78">
        <v>122.71727</v>
      </c>
      <c r="P18" s="22">
        <v>122.39305000000002</v>
      </c>
      <c r="Q18" s="22">
        <v>33.462861139999994</v>
      </c>
      <c r="R18" s="22">
        <v>122.06883000000001</v>
      </c>
      <c r="S18" s="23">
        <v>122.55516</v>
      </c>
      <c r="T18" s="24">
        <f t="shared" ref="T18:T25" si="0">SUM(B18:S18)</f>
        <v>1933.6731511400003</v>
      </c>
      <c r="V18" s="2"/>
      <c r="W18" s="18"/>
    </row>
    <row r="19" spans="1:30" ht="39.950000000000003" customHeight="1" x14ac:dyDescent="0.25">
      <c r="A19" s="157" t="s">
        <v>13</v>
      </c>
      <c r="B19" s="21">
        <v>121.89919999999999</v>
      </c>
      <c r="C19" s="78">
        <v>122.06883000000002</v>
      </c>
      <c r="D19" s="22">
        <v>122.7097</v>
      </c>
      <c r="E19" s="22">
        <v>34.527299999999997</v>
      </c>
      <c r="F19" s="22">
        <v>122.71727000000003</v>
      </c>
      <c r="G19" s="22">
        <v>122.71727000000003</v>
      </c>
      <c r="H19" s="21">
        <v>118.38400000000001</v>
      </c>
      <c r="I19" s="22">
        <v>122.22339999999998</v>
      </c>
      <c r="J19" s="22">
        <v>121.89919999999999</v>
      </c>
      <c r="K19" s="119">
        <v>34.365199999999994</v>
      </c>
      <c r="L19" s="22">
        <v>122.71727</v>
      </c>
      <c r="M19" s="22">
        <v>122.71727</v>
      </c>
      <c r="N19" s="21">
        <v>122.71727000000003</v>
      </c>
      <c r="O19" s="78">
        <v>122.71727</v>
      </c>
      <c r="P19" s="22">
        <v>122.39305000000002</v>
      </c>
      <c r="Q19" s="22">
        <v>34.691539999999996</v>
      </c>
      <c r="R19" s="22">
        <v>122.06883000000001</v>
      </c>
      <c r="S19" s="23">
        <v>122.55516</v>
      </c>
      <c r="T19" s="24">
        <f t="shared" si="0"/>
        <v>1936.0890300000001</v>
      </c>
      <c r="V19" s="2"/>
      <c r="W19" s="18"/>
    </row>
    <row r="20" spans="1:30" ht="39.75" customHeight="1" x14ac:dyDescent="0.25">
      <c r="A20" s="156" t="s">
        <v>14</v>
      </c>
      <c r="B20" s="21">
        <v>121.73709999999998</v>
      </c>
      <c r="C20" s="78">
        <v>121.74461000000001</v>
      </c>
      <c r="D20" s="22">
        <v>122.54759999999999</v>
      </c>
      <c r="E20" s="22">
        <v>34.041000000000004</v>
      </c>
      <c r="F20" s="22">
        <v>122.55516000000003</v>
      </c>
      <c r="G20" s="22">
        <v>122.71727000000003</v>
      </c>
      <c r="H20" s="21">
        <v>122.06883000000003</v>
      </c>
      <c r="I20" s="22">
        <v>122.06883000000003</v>
      </c>
      <c r="J20" s="22">
        <v>121.74461000000004</v>
      </c>
      <c r="K20" s="119">
        <v>34.043100000000003</v>
      </c>
      <c r="L20" s="22">
        <v>122.71727000000003</v>
      </c>
      <c r="M20" s="22">
        <v>122.71727000000003</v>
      </c>
      <c r="N20" s="21">
        <v>122.71727000000003</v>
      </c>
      <c r="O20" s="78">
        <v>122.71727000000003</v>
      </c>
      <c r="P20" s="22">
        <v>122.39305000000003</v>
      </c>
      <c r="Q20" s="22">
        <v>34.69154000000001</v>
      </c>
      <c r="R20" s="22">
        <v>122.06883000000003</v>
      </c>
      <c r="S20" s="23">
        <v>122.55516000000003</v>
      </c>
      <c r="T20" s="24">
        <f t="shared" si="0"/>
        <v>1937.8457700000008</v>
      </c>
      <c r="V20" s="2"/>
      <c r="W20" s="18"/>
    </row>
    <row r="21" spans="1:30" ht="39.950000000000003" customHeight="1" x14ac:dyDescent="0.25">
      <c r="A21" s="157" t="s">
        <v>15</v>
      </c>
      <c r="B21" s="21">
        <v>121.73709999999998</v>
      </c>
      <c r="C21" s="78">
        <v>121.74461000000001</v>
      </c>
      <c r="D21" s="22">
        <v>122.54759999999999</v>
      </c>
      <c r="E21" s="22">
        <v>34.041000000000004</v>
      </c>
      <c r="F21" s="22">
        <v>122.55516000000003</v>
      </c>
      <c r="G21" s="22">
        <v>122.71727000000003</v>
      </c>
      <c r="H21" s="21">
        <v>122.06883000000003</v>
      </c>
      <c r="I21" s="22">
        <v>122.06883000000003</v>
      </c>
      <c r="J21" s="22">
        <v>121.74461000000004</v>
      </c>
      <c r="K21" s="119">
        <v>34.043100000000003</v>
      </c>
      <c r="L21" s="22">
        <v>122.71727000000003</v>
      </c>
      <c r="M21" s="22">
        <v>122.71727000000003</v>
      </c>
      <c r="N21" s="21">
        <v>122.71727000000003</v>
      </c>
      <c r="O21" s="78">
        <v>122.71727000000003</v>
      </c>
      <c r="P21" s="22">
        <v>122.39305000000003</v>
      </c>
      <c r="Q21" s="22">
        <v>34.69154000000001</v>
      </c>
      <c r="R21" s="22">
        <v>122.06883000000003</v>
      </c>
      <c r="S21" s="23">
        <v>122.55516000000003</v>
      </c>
      <c r="T21" s="24">
        <f t="shared" si="0"/>
        <v>1937.8457700000008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121.73709999999998</v>
      </c>
      <c r="C22" s="78">
        <v>121.74461000000001</v>
      </c>
      <c r="D22" s="22">
        <v>122.54759999999999</v>
      </c>
      <c r="E22" s="22">
        <v>34.041000000000004</v>
      </c>
      <c r="F22" s="22">
        <v>122.55516000000003</v>
      </c>
      <c r="G22" s="22">
        <v>122.71727000000003</v>
      </c>
      <c r="H22" s="21">
        <v>122.06883000000003</v>
      </c>
      <c r="I22" s="22">
        <v>122.06883000000003</v>
      </c>
      <c r="J22" s="22">
        <v>121.74461000000004</v>
      </c>
      <c r="K22" s="119">
        <v>34.043100000000003</v>
      </c>
      <c r="L22" s="22">
        <v>122.71727000000003</v>
      </c>
      <c r="M22" s="22">
        <v>122.71727000000003</v>
      </c>
      <c r="N22" s="21">
        <v>122.71727000000003</v>
      </c>
      <c r="O22" s="78">
        <v>122.71727000000003</v>
      </c>
      <c r="P22" s="22">
        <v>122.39305000000003</v>
      </c>
      <c r="Q22" s="22">
        <v>34.69154000000001</v>
      </c>
      <c r="R22" s="22">
        <v>122.06883000000003</v>
      </c>
      <c r="S22" s="23">
        <v>122.55516000000003</v>
      </c>
      <c r="T22" s="24">
        <f t="shared" si="0"/>
        <v>1937.8457700000008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121.73709999999998</v>
      </c>
      <c r="C23" s="78">
        <v>121.74461000000001</v>
      </c>
      <c r="D23" s="22">
        <v>122.54759999999999</v>
      </c>
      <c r="E23" s="22">
        <v>34.041000000000004</v>
      </c>
      <c r="F23" s="22">
        <v>122.55516000000003</v>
      </c>
      <c r="G23" s="22">
        <v>122.71727000000003</v>
      </c>
      <c r="H23" s="21">
        <v>122.06883000000003</v>
      </c>
      <c r="I23" s="22">
        <v>122.06883000000003</v>
      </c>
      <c r="J23" s="22">
        <v>121.74461000000004</v>
      </c>
      <c r="K23" s="119">
        <v>34.043100000000003</v>
      </c>
      <c r="L23" s="22">
        <v>122.71727000000003</v>
      </c>
      <c r="M23" s="22">
        <v>122.71727000000003</v>
      </c>
      <c r="N23" s="21">
        <v>122.71727000000003</v>
      </c>
      <c r="O23" s="78">
        <v>122.71727000000003</v>
      </c>
      <c r="P23" s="22">
        <v>122.39305000000003</v>
      </c>
      <c r="Q23" s="22">
        <v>34.69154000000001</v>
      </c>
      <c r="R23" s="22">
        <v>122.06883000000003</v>
      </c>
      <c r="S23" s="23">
        <v>122.55516000000003</v>
      </c>
      <c r="T23" s="24">
        <f t="shared" si="0"/>
        <v>1937.8457700000008</v>
      </c>
      <c r="V23" s="2"/>
      <c r="W23" s="18"/>
    </row>
    <row r="24" spans="1:30" ht="39.950000000000003" customHeight="1" x14ac:dyDescent="0.25">
      <c r="A24" s="156" t="s">
        <v>18</v>
      </c>
      <c r="B24" s="21">
        <v>121.73709999999998</v>
      </c>
      <c r="C24" s="78">
        <v>121.74461000000001</v>
      </c>
      <c r="D24" s="22">
        <v>122.54759999999999</v>
      </c>
      <c r="E24" s="22">
        <v>34.041000000000004</v>
      </c>
      <c r="F24" s="22">
        <v>122.55516000000003</v>
      </c>
      <c r="G24" s="22">
        <v>122.71727000000003</v>
      </c>
      <c r="H24" s="21">
        <v>122.06883000000003</v>
      </c>
      <c r="I24" s="22">
        <v>122.06883000000003</v>
      </c>
      <c r="J24" s="22">
        <v>121.74461000000004</v>
      </c>
      <c r="K24" s="119">
        <v>34.043100000000003</v>
      </c>
      <c r="L24" s="22">
        <v>122.71727000000003</v>
      </c>
      <c r="M24" s="22">
        <v>122.71727000000003</v>
      </c>
      <c r="N24" s="21">
        <v>122.71727000000003</v>
      </c>
      <c r="O24" s="78">
        <v>122.71727000000003</v>
      </c>
      <c r="P24" s="22">
        <v>122.39305000000003</v>
      </c>
      <c r="Q24" s="22">
        <v>34.69154000000001</v>
      </c>
      <c r="R24" s="22">
        <v>122.06883000000003</v>
      </c>
      <c r="S24" s="23">
        <v>122.55516000000003</v>
      </c>
      <c r="T24" s="24">
        <f t="shared" si="0"/>
        <v>1937.8457700000008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852.48389999999984</v>
      </c>
      <c r="C25" s="26">
        <f t="shared" si="1"/>
        <v>852.86071000000004</v>
      </c>
      <c r="D25" s="26">
        <f t="shared" si="1"/>
        <v>858.15739999999994</v>
      </c>
      <c r="E25" s="26">
        <f>SUM(E18:E24)</f>
        <v>239.25959999999998</v>
      </c>
      <c r="F25" s="26">
        <f t="shared" ref="F25:L25" si="2">SUM(F18:F24)</f>
        <v>858.21034000000009</v>
      </c>
      <c r="G25" s="26">
        <f t="shared" si="2"/>
        <v>859.02089000000012</v>
      </c>
      <c r="H25" s="25">
        <f t="shared" si="2"/>
        <v>847.11215000000027</v>
      </c>
      <c r="I25" s="26">
        <f t="shared" si="2"/>
        <v>854.79095000000018</v>
      </c>
      <c r="J25" s="26">
        <f>SUM(J18:J24)</f>
        <v>852.5214500000003</v>
      </c>
      <c r="K25" s="120">
        <f t="shared" ref="K25" si="3">SUM(K18:K24)</f>
        <v>237.75870000000003</v>
      </c>
      <c r="L25" s="26">
        <f t="shared" si="2"/>
        <v>859.02089000000001</v>
      </c>
      <c r="M25" s="26">
        <f>SUM(M18:M24)</f>
        <v>859.02089000000001</v>
      </c>
      <c r="N25" s="25">
        <f t="shared" ref="N25:P25" si="4">SUM(N18:N24)</f>
        <v>859.02089000000012</v>
      </c>
      <c r="O25" s="26">
        <f t="shared" si="4"/>
        <v>859.02089000000001</v>
      </c>
      <c r="P25" s="26">
        <f t="shared" si="4"/>
        <v>856.75135000000012</v>
      </c>
      <c r="Q25" s="26">
        <f>SUM(Q18:Q24)</f>
        <v>241.61210114000002</v>
      </c>
      <c r="R25" s="26">
        <f t="shared" ref="R25:S25" si="5">SUM(R18:R24)</f>
        <v>854.48181000000022</v>
      </c>
      <c r="S25" s="27">
        <f t="shared" si="5"/>
        <v>857.88612000000001</v>
      </c>
      <c r="T25" s="24">
        <f t="shared" si="0"/>
        <v>13558.991031139998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162.03770442816509</v>
      </c>
    </row>
    <row r="27" spans="1:30" s="2" customFormat="1" ht="33" customHeight="1" x14ac:dyDescent="0.25">
      <c r="A27" s="159" t="s">
        <v>20</v>
      </c>
      <c r="B27" s="32">
        <v>751</v>
      </c>
      <c r="C27" s="81">
        <v>751</v>
      </c>
      <c r="D27" s="33">
        <v>756</v>
      </c>
      <c r="E27" s="33">
        <v>210</v>
      </c>
      <c r="F27" s="33">
        <v>756</v>
      </c>
      <c r="G27" s="33">
        <v>757</v>
      </c>
      <c r="H27" s="32">
        <v>753</v>
      </c>
      <c r="I27" s="33">
        <v>753</v>
      </c>
      <c r="J27" s="33">
        <v>751</v>
      </c>
      <c r="K27" s="122">
        <v>210</v>
      </c>
      <c r="L27" s="33">
        <v>757</v>
      </c>
      <c r="M27" s="33">
        <v>757</v>
      </c>
      <c r="N27" s="32">
        <v>757</v>
      </c>
      <c r="O27" s="33">
        <v>757</v>
      </c>
      <c r="P27" s="33">
        <v>755</v>
      </c>
      <c r="Q27" s="33">
        <v>214</v>
      </c>
      <c r="R27" s="33">
        <v>753</v>
      </c>
      <c r="S27" s="34">
        <v>756</v>
      </c>
      <c r="T27" s="35">
        <f>SUM(B27:S27)</f>
        <v>11954</v>
      </c>
      <c r="U27" s="2">
        <f>((T25*1000)/T27)/7</f>
        <v>162.03770442816509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121.73709999999998</v>
      </c>
      <c r="C28" s="37">
        <f t="shared" si="6"/>
        <v>121.74461000000001</v>
      </c>
      <c r="D28" s="37">
        <f t="shared" si="6"/>
        <v>122.54759999999999</v>
      </c>
      <c r="E28" s="37">
        <f t="shared" si="6"/>
        <v>34.041000000000004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122.06883000000003</v>
      </c>
      <c r="I28" s="37">
        <f t="shared" si="6"/>
        <v>122.06883000000003</v>
      </c>
      <c r="J28" s="37">
        <f t="shared" si="6"/>
        <v>121.74461000000004</v>
      </c>
      <c r="K28" s="123">
        <f t="shared" si="6"/>
        <v>34.043100000000003</v>
      </c>
      <c r="L28" s="37">
        <f t="shared" si="6"/>
        <v>122.71727000000003</v>
      </c>
      <c r="M28" s="37">
        <f t="shared" si="6"/>
        <v>122.71727000000003</v>
      </c>
      <c r="N28" s="36">
        <f t="shared" si="6"/>
        <v>122.71727000000003</v>
      </c>
      <c r="O28" s="37">
        <f t="shared" si="6"/>
        <v>122.71727000000003</v>
      </c>
      <c r="P28" s="37">
        <f t="shared" si="6"/>
        <v>122.39305000000003</v>
      </c>
      <c r="Q28" s="37">
        <f t="shared" si="6"/>
        <v>34.69154000000001</v>
      </c>
      <c r="R28" s="37">
        <f t="shared" si="6"/>
        <v>122.06883000000003</v>
      </c>
      <c r="S28" s="38">
        <f t="shared" si="6"/>
        <v>122.55516000000003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852.15969999999993</v>
      </c>
      <c r="C29" s="41">
        <f t="shared" si="7"/>
        <v>852.2122700000001</v>
      </c>
      <c r="D29" s="41">
        <f t="shared" si="7"/>
        <v>857.83319999999992</v>
      </c>
      <c r="E29" s="41">
        <f>((E27*E26)*7)/1000</f>
        <v>238.28700000000001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854.48181000000022</v>
      </c>
      <c r="I29" s="41">
        <f t="shared" si="8"/>
        <v>854.48181000000022</v>
      </c>
      <c r="J29" s="41">
        <f t="shared" si="8"/>
        <v>852.21227000000022</v>
      </c>
      <c r="K29" s="124">
        <f t="shared" si="8"/>
        <v>238.30170000000004</v>
      </c>
      <c r="L29" s="41">
        <f t="shared" si="8"/>
        <v>859.02089000000024</v>
      </c>
      <c r="M29" s="41">
        <f t="shared" si="8"/>
        <v>859.02089000000024</v>
      </c>
      <c r="N29" s="40">
        <f t="shared" si="8"/>
        <v>859.02089000000024</v>
      </c>
      <c r="O29" s="41">
        <f t="shared" si="8"/>
        <v>859.02089000000024</v>
      </c>
      <c r="P29" s="41">
        <f t="shared" si="8"/>
        <v>856.75135000000023</v>
      </c>
      <c r="Q29" s="42">
        <f t="shared" si="8"/>
        <v>242.84078000000005</v>
      </c>
      <c r="R29" s="42">
        <f t="shared" si="8"/>
        <v>854.48181000000022</v>
      </c>
      <c r="S29" s="43">
        <f t="shared" si="8"/>
        <v>857.88612000000023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162.16167015408024</v>
      </c>
      <c r="C30" s="46">
        <f t="shared" si="9"/>
        <v>162.23334791706299</v>
      </c>
      <c r="D30" s="46">
        <f t="shared" si="9"/>
        <v>162.16126228269084</v>
      </c>
      <c r="E30" s="46">
        <f>+(E25/E27)/7*1000</f>
        <v>162.76163265306121</v>
      </c>
      <c r="F30" s="46">
        <f t="shared" ref="F30:L30" si="10">+(F25/F27)/7*1000</f>
        <v>162.17126606198033</v>
      </c>
      <c r="G30" s="46">
        <f t="shared" si="10"/>
        <v>162.11000000000001</v>
      </c>
      <c r="H30" s="45">
        <f t="shared" si="10"/>
        <v>160.71184784670845</v>
      </c>
      <c r="I30" s="46">
        <f t="shared" si="10"/>
        <v>162.16864921267313</v>
      </c>
      <c r="J30" s="46">
        <f>+(J25/J27)/7*1000</f>
        <v>162.16881301122319</v>
      </c>
      <c r="K30" s="125">
        <f t="shared" ref="K30" si="11">+(K25/K27)/7*1000</f>
        <v>161.74061224489796</v>
      </c>
      <c r="L30" s="46">
        <f t="shared" si="10"/>
        <v>162.11000000000001</v>
      </c>
      <c r="M30" s="46">
        <f>+(M25/M27)/7*1000</f>
        <v>162.11000000000001</v>
      </c>
      <c r="N30" s="45">
        <f t="shared" ref="N30:S30" si="12">+(N25/N27)/7*1000</f>
        <v>162.11000000000001</v>
      </c>
      <c r="O30" s="46">
        <f t="shared" si="12"/>
        <v>162.11000000000001</v>
      </c>
      <c r="P30" s="46">
        <f t="shared" si="12"/>
        <v>162.11000000000001</v>
      </c>
      <c r="Q30" s="46">
        <f t="shared" si="12"/>
        <v>161.28978714285716</v>
      </c>
      <c r="R30" s="46">
        <f t="shared" si="12"/>
        <v>162.11000000000004</v>
      </c>
      <c r="S30" s="47">
        <f t="shared" si="12"/>
        <v>162.11000000000001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91.994099999999989</v>
      </c>
      <c r="C39" s="78">
        <v>94.671000000000021</v>
      </c>
      <c r="D39" s="78">
        <v>93.972599999999986</v>
      </c>
      <c r="E39" s="78">
        <v>29.457999999999998</v>
      </c>
      <c r="F39" s="78">
        <v>102.175</v>
      </c>
      <c r="G39" s="78">
        <v>101.49840000000002</v>
      </c>
      <c r="H39" s="78"/>
      <c r="I39" s="78"/>
      <c r="J39" s="99">
        <f t="shared" ref="J39:J46" si="13">SUM(B39:I39)</f>
        <v>513.76909999999998</v>
      </c>
      <c r="K39" s="2"/>
      <c r="L39" s="89" t="s">
        <v>12</v>
      </c>
      <c r="M39" s="78">
        <v>7.4</v>
      </c>
      <c r="N39" s="78">
        <v>7.3</v>
      </c>
      <c r="O39" s="78">
        <v>7.1</v>
      </c>
      <c r="P39" s="78">
        <v>2.2000000000000002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94.5660594</v>
      </c>
      <c r="C40" s="78">
        <v>97.359464799999998</v>
      </c>
      <c r="D40" s="78">
        <v>97.396698000000029</v>
      </c>
      <c r="E40" s="78">
        <v>30.146548799999994</v>
      </c>
      <c r="F40" s="78">
        <v>106.0116</v>
      </c>
      <c r="G40" s="78">
        <v>105.21810000000001</v>
      </c>
      <c r="H40" s="78"/>
      <c r="I40" s="78"/>
      <c r="J40" s="99">
        <f t="shared" si="13"/>
        <v>530.69847100000004</v>
      </c>
      <c r="K40" s="2"/>
      <c r="L40" s="90" t="s">
        <v>13</v>
      </c>
      <c r="M40" s="78">
        <v>7.4</v>
      </c>
      <c r="N40" s="78">
        <v>7.3</v>
      </c>
      <c r="O40" s="78">
        <v>7.1</v>
      </c>
      <c r="P40" s="78">
        <v>2.2000000000000002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94.5660594</v>
      </c>
      <c r="C41" s="78">
        <v>97.359464799999998</v>
      </c>
      <c r="D41" s="78">
        <v>97.396698000000029</v>
      </c>
      <c r="E41" s="78">
        <v>30.146548799999994</v>
      </c>
      <c r="F41" s="78">
        <v>106.0116</v>
      </c>
      <c r="G41" s="78">
        <v>105.21810000000001</v>
      </c>
      <c r="H41" s="22"/>
      <c r="I41" s="22"/>
      <c r="J41" s="99">
        <f t="shared" si="13"/>
        <v>530.69847100000004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38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98.018784900000014</v>
      </c>
      <c r="C42" s="22">
        <v>101.2097352</v>
      </c>
      <c r="D42" s="22">
        <v>101.30530200000001</v>
      </c>
      <c r="E42" s="78">
        <v>31.216651199999994</v>
      </c>
      <c r="F42" s="22">
        <v>106.0116</v>
      </c>
      <c r="G42" s="78">
        <v>105.21810000000001</v>
      </c>
      <c r="H42" s="22"/>
      <c r="I42" s="22"/>
      <c r="J42" s="99">
        <f t="shared" si="13"/>
        <v>542.98017330000005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98.018784900000014</v>
      </c>
      <c r="C43" s="22">
        <v>101.2097352</v>
      </c>
      <c r="D43" s="22">
        <v>101.30530200000001</v>
      </c>
      <c r="E43" s="78">
        <v>31.216651199999994</v>
      </c>
      <c r="F43" s="22">
        <v>106.0116</v>
      </c>
      <c r="G43" s="78">
        <v>105.21810000000001</v>
      </c>
      <c r="H43" s="22"/>
      <c r="I43" s="22"/>
      <c r="J43" s="99">
        <f t="shared" si="13"/>
        <v>542.98017330000005</v>
      </c>
      <c r="K43" s="2"/>
      <c r="L43" s="89" t="s">
        <v>16</v>
      </c>
      <c r="M43" s="78">
        <v>7.4</v>
      </c>
      <c r="N43" s="78">
        <v>7.2</v>
      </c>
      <c r="O43" s="78">
        <v>6.9</v>
      </c>
      <c r="P43" s="78">
        <v>2.2000000000000002</v>
      </c>
      <c r="Q43" s="78">
        <v>7.3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101.78420000000001</v>
      </c>
      <c r="C44" s="22">
        <v>101.2097352</v>
      </c>
      <c r="D44" s="22">
        <v>105.53549999999998</v>
      </c>
      <c r="E44" s="78">
        <v>32.3748</v>
      </c>
      <c r="F44" s="22">
        <v>106.0116</v>
      </c>
      <c r="G44" s="78">
        <v>105.21810000000001</v>
      </c>
      <c r="H44" s="78"/>
      <c r="I44" s="78"/>
      <c r="J44" s="99">
        <f t="shared" si="13"/>
        <v>552.1339352</v>
      </c>
      <c r="K44" s="2"/>
      <c r="L44" s="90" t="s">
        <v>17</v>
      </c>
      <c r="M44" s="78">
        <v>7.4</v>
      </c>
      <c r="N44" s="78">
        <v>7.2</v>
      </c>
      <c r="O44" s="78">
        <v>6.9</v>
      </c>
      <c r="P44" s="78">
        <v>2.2999999999999998</v>
      </c>
      <c r="Q44" s="78">
        <v>7.4</v>
      </c>
      <c r="R44" s="78">
        <v>7.1</v>
      </c>
      <c r="S44" s="99">
        <f t="shared" si="14"/>
        <v>38.300000000000004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101.78420000000001</v>
      </c>
      <c r="C45" s="22">
        <v>101.2097352</v>
      </c>
      <c r="D45" s="22">
        <v>105.53549999999998</v>
      </c>
      <c r="E45" s="78">
        <v>32.3748</v>
      </c>
      <c r="F45" s="22">
        <v>106.0116</v>
      </c>
      <c r="G45" s="78">
        <v>105.21810000000001</v>
      </c>
      <c r="H45" s="78"/>
      <c r="I45" s="78"/>
      <c r="J45" s="99">
        <f t="shared" si="13"/>
        <v>552.1339352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2.2999999999999998</v>
      </c>
      <c r="Q45" s="78">
        <v>7.4</v>
      </c>
      <c r="R45" s="78">
        <v>7.1</v>
      </c>
      <c r="S45" s="99">
        <f t="shared" si="14"/>
        <v>38.400000000000006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680.73218860000009</v>
      </c>
      <c r="C46" s="26">
        <f t="shared" si="15"/>
        <v>694.22887040000001</v>
      </c>
      <c r="D46" s="26">
        <f t="shared" si="15"/>
        <v>702.44759999999997</v>
      </c>
      <c r="E46" s="26">
        <f t="shared" si="15"/>
        <v>216.93399999999997</v>
      </c>
      <c r="F46" s="26">
        <f t="shared" si="15"/>
        <v>738.2446000000001</v>
      </c>
      <c r="G46" s="26">
        <f t="shared" si="15"/>
        <v>732.80700000000013</v>
      </c>
      <c r="H46" s="26">
        <f t="shared" si="15"/>
        <v>0</v>
      </c>
      <c r="I46" s="26">
        <f t="shared" si="15"/>
        <v>0</v>
      </c>
      <c r="J46" s="99">
        <f t="shared" si="13"/>
        <v>3765.3942590000001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15.600000000000001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80">
        <v>152.6</v>
      </c>
      <c r="C47" s="29">
        <v>152.42429999999999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152.34026212728082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667</v>
      </c>
      <c r="C48" s="33">
        <v>664</v>
      </c>
      <c r="D48" s="33">
        <v>665</v>
      </c>
      <c r="E48" s="33">
        <v>204</v>
      </c>
      <c r="F48" s="33">
        <v>668</v>
      </c>
      <c r="G48" s="33">
        <v>663</v>
      </c>
      <c r="H48" s="33"/>
      <c r="I48" s="33"/>
      <c r="J48" s="101">
        <f>SUM(B48:I48)</f>
        <v>3531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101.78420000000001</v>
      </c>
      <c r="C49" s="37">
        <f t="shared" si="17"/>
        <v>101.2097352</v>
      </c>
      <c r="D49" s="37">
        <f t="shared" si="17"/>
        <v>105.53549999999998</v>
      </c>
      <c r="E49" s="37">
        <f t="shared" si="17"/>
        <v>32.3748</v>
      </c>
      <c r="F49" s="37">
        <f t="shared" si="17"/>
        <v>106.0116</v>
      </c>
      <c r="G49" s="37">
        <f t="shared" si="17"/>
        <v>105.21810000000001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152.34026212728082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6.9172999999999991</v>
      </c>
      <c r="P49" s="37">
        <f t="shared" si="19"/>
        <v>2.2496999999999998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712.48940000000005</v>
      </c>
      <c r="C50" s="41">
        <f t="shared" si="20"/>
        <v>708.46814640000002</v>
      </c>
      <c r="D50" s="41">
        <f t="shared" si="20"/>
        <v>738.74849999999992</v>
      </c>
      <c r="E50" s="41">
        <f t="shared" si="20"/>
        <v>226.62360000000001</v>
      </c>
      <c r="F50" s="41">
        <f t="shared" si="20"/>
        <v>742.08119999999997</v>
      </c>
      <c r="G50" s="41">
        <f t="shared" si="20"/>
        <v>736.52670000000001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145.79828412936391</v>
      </c>
      <c r="C51" s="46">
        <f t="shared" si="22"/>
        <v>149.36077246127368</v>
      </c>
      <c r="D51" s="46">
        <f t="shared" si="22"/>
        <v>150.90174006444681</v>
      </c>
      <c r="E51" s="46">
        <f t="shared" si="22"/>
        <v>151.91456582633052</v>
      </c>
      <c r="F51" s="46">
        <f t="shared" si="22"/>
        <v>157.87951240376393</v>
      </c>
      <c r="G51" s="46">
        <f t="shared" si="22"/>
        <v>157.89851325145446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131.09243697478993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9</v>
      </c>
      <c r="E58" s="78">
        <v>2.2000000000000002</v>
      </c>
      <c r="F58" s="78">
        <v>9</v>
      </c>
      <c r="G58" s="78">
        <v>8.8000000000000007</v>
      </c>
      <c r="H58" s="21">
        <v>9</v>
      </c>
      <c r="I58" s="78">
        <v>9</v>
      </c>
      <c r="J58" s="78">
        <v>8.8000000000000007</v>
      </c>
      <c r="K58" s="78">
        <v>2.2000000000000002</v>
      </c>
      <c r="L58" s="78">
        <v>8.8000000000000007</v>
      </c>
      <c r="M58" s="78">
        <v>8.6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8.6999999999999993</v>
      </c>
      <c r="S58" s="182">
        <v>8.8000000000000007</v>
      </c>
      <c r="T58" s="24">
        <f t="shared" ref="T58:T65" si="24">SUM(B58:S58)</f>
        <v>140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9</v>
      </c>
      <c r="E59" s="78">
        <v>2.2000000000000002</v>
      </c>
      <c r="F59" s="78">
        <v>9</v>
      </c>
      <c r="G59" s="78">
        <v>8.8000000000000007</v>
      </c>
      <c r="H59" s="21">
        <v>9</v>
      </c>
      <c r="I59" s="78">
        <v>9</v>
      </c>
      <c r="J59" s="78">
        <v>8.8000000000000007</v>
      </c>
      <c r="K59" s="78">
        <v>2.2000000000000002</v>
      </c>
      <c r="L59" s="78">
        <v>8.8000000000000007</v>
      </c>
      <c r="M59" s="78">
        <v>8.6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8.6999999999999993</v>
      </c>
      <c r="S59" s="182">
        <v>8.8000000000000007</v>
      </c>
      <c r="T59" s="24">
        <f t="shared" si="24"/>
        <v>140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8.8000000000000007</v>
      </c>
      <c r="I60" s="78">
        <v>8.6999999999999993</v>
      </c>
      <c r="J60" s="78">
        <v>8.6999999999999993</v>
      </c>
      <c r="K60" s="78">
        <v>2.1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137.99999999999997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8.8000000000000007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138.4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8.8000000000000007</v>
      </c>
      <c r="E62" s="78">
        <v>2.2000000000000002</v>
      </c>
      <c r="F62" s="78">
        <v>8.8000000000000007</v>
      </c>
      <c r="G62" s="78">
        <v>8.8000000000000007</v>
      </c>
      <c r="H62" s="21">
        <v>8.8000000000000007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8.8000000000000007</v>
      </c>
      <c r="E63" s="78">
        <v>2.2000000000000002</v>
      </c>
      <c r="F63" s="78">
        <v>8.8000000000000007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8.9</v>
      </c>
      <c r="I64" s="78">
        <v>8.8000000000000007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62.1</v>
      </c>
      <c r="I65" s="79">
        <f t="shared" si="25"/>
        <v>61.899999999999991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15.299999999999997</v>
      </c>
      <c r="R65" s="79">
        <f t="shared" si="25"/>
        <v>61.199999999999989</v>
      </c>
      <c r="S65" s="27">
        <f>SUM(S58:S64)</f>
        <v>61.399999999999991</v>
      </c>
      <c r="T65" s="24">
        <f t="shared" si="24"/>
        <v>973.39999999999975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136.06374056471901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65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8.8215000000000003</v>
      </c>
      <c r="E68" s="82">
        <f t="shared" si="26"/>
        <v>2.2000000000000002</v>
      </c>
      <c r="F68" s="82">
        <f t="shared" si="26"/>
        <v>8.8215000000000003</v>
      </c>
      <c r="G68" s="186">
        <f t="shared" si="26"/>
        <v>8.7650000000000006</v>
      </c>
      <c r="H68" s="36">
        <f t="shared" si="26"/>
        <v>8.8215000000000003</v>
      </c>
      <c r="I68" s="82">
        <f t="shared" si="26"/>
        <v>8.7759999999999998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8.6559999999999988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8.7594999999999992</v>
      </c>
      <c r="S68" s="38">
        <f t="shared" si="26"/>
        <v>8.7650000000000006</v>
      </c>
      <c r="T68" s="306">
        <f>((T65*1000)/T67)/7</f>
        <v>136.06374056471901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62.107500000000002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136.48351648351647</v>
      </c>
      <c r="I70" s="84">
        <f t="shared" si="28"/>
        <v>136.04395604395603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134.50549450549448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C9FC-9799-41B8-B1BF-9B3B62CF8C5F}">
  <dimension ref="A1:AQ239"/>
  <sheetViews>
    <sheetView view="pageBreakPreview" topLeftCell="A25" zoomScale="30" zoomScaleNormal="30" zoomScaleSheetLayoutView="30" workbookViewId="0">
      <selection activeCell="H20" sqref="H20:S2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2"/>
      <c r="U3" s="412"/>
      <c r="V3" s="412"/>
      <c r="W3" s="412"/>
      <c r="X3" s="412"/>
      <c r="Y3" s="2"/>
      <c r="Z3" s="2"/>
      <c r="AA3" s="2"/>
      <c r="AB3" s="2"/>
      <c r="AC3" s="2"/>
      <c r="AD3" s="41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2" t="s">
        <v>1</v>
      </c>
      <c r="B9" s="412"/>
      <c r="C9" s="412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2"/>
      <c r="B10" s="412"/>
      <c r="C10" s="41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2" t="s">
        <v>4</v>
      </c>
      <c r="B11" s="412"/>
      <c r="C11" s="412"/>
      <c r="D11" s="1"/>
      <c r="E11" s="413">
        <v>3</v>
      </c>
      <c r="F11" s="1"/>
      <c r="G11" s="1"/>
      <c r="H11" s="1"/>
      <c r="I11" s="1"/>
      <c r="J11" s="1"/>
      <c r="K11" s="489" t="s">
        <v>139</v>
      </c>
      <c r="L11" s="489"/>
      <c r="M11" s="414"/>
      <c r="N11" s="41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2"/>
      <c r="B12" s="412"/>
      <c r="C12" s="412"/>
      <c r="D12" s="1"/>
      <c r="E12" s="5"/>
      <c r="F12" s="1"/>
      <c r="G12" s="1"/>
      <c r="H12" s="1"/>
      <c r="I12" s="1"/>
      <c r="J12" s="1"/>
      <c r="K12" s="414"/>
      <c r="L12" s="414"/>
      <c r="M12" s="414"/>
      <c r="N12" s="41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12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1"/>
      <c r="X13" s="1"/>
      <c r="Y13" s="1"/>
    </row>
    <row r="14" spans="1:30" s="3" customFormat="1" ht="27" thickBot="1" x14ac:dyDescent="0.3">
      <c r="A14" s="412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121.73709999999998</v>
      </c>
      <c r="C18" s="78">
        <v>121.74461000000001</v>
      </c>
      <c r="D18" s="22">
        <v>122.54759999999999</v>
      </c>
      <c r="E18" s="22">
        <v>34.041000000000004</v>
      </c>
      <c r="F18" s="22">
        <v>122.55516000000003</v>
      </c>
      <c r="G18" s="22">
        <v>122.71727000000003</v>
      </c>
      <c r="H18" s="21">
        <v>122.06883000000003</v>
      </c>
      <c r="I18" s="22">
        <v>122.06883000000003</v>
      </c>
      <c r="J18" s="22">
        <v>121.74461000000004</v>
      </c>
      <c r="K18" s="119">
        <v>34.043100000000003</v>
      </c>
      <c r="L18" s="22">
        <v>122.71727000000003</v>
      </c>
      <c r="M18" s="22">
        <v>122.71727000000003</v>
      </c>
      <c r="N18" s="21">
        <v>122.71727000000003</v>
      </c>
      <c r="O18" s="78">
        <v>122.71727000000003</v>
      </c>
      <c r="P18" s="22">
        <v>122.39305000000003</v>
      </c>
      <c r="Q18" s="22">
        <v>34.69154000000001</v>
      </c>
      <c r="R18" s="22">
        <v>122.06883000000003</v>
      </c>
      <c r="S18" s="23">
        <v>122.55516000000003</v>
      </c>
      <c r="T18" s="24">
        <f t="shared" ref="T18:T25" si="0">SUM(B18:S18)</f>
        <v>1937.8457700000008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121.73709999999998</v>
      </c>
      <c r="C19" s="78">
        <v>121.74461000000001</v>
      </c>
      <c r="D19" s="22">
        <v>122.54759999999999</v>
      </c>
      <c r="E19" s="22">
        <v>34.041000000000004</v>
      </c>
      <c r="F19" s="22">
        <v>122.55516000000003</v>
      </c>
      <c r="G19" s="22">
        <v>122.71727000000003</v>
      </c>
      <c r="H19" s="21">
        <v>122.06883000000003</v>
      </c>
      <c r="I19" s="22">
        <v>122.06883000000003</v>
      </c>
      <c r="J19" s="22">
        <v>121.74461000000004</v>
      </c>
      <c r="K19" s="119">
        <v>34.043100000000003</v>
      </c>
      <c r="L19" s="22">
        <v>122.71727000000003</v>
      </c>
      <c r="M19" s="22">
        <v>122.71727000000003</v>
      </c>
      <c r="N19" s="21">
        <v>122.71727000000003</v>
      </c>
      <c r="O19" s="78">
        <v>122.71727000000003</v>
      </c>
      <c r="P19" s="22">
        <v>122.39305000000003</v>
      </c>
      <c r="Q19" s="22">
        <v>34.69154000000001</v>
      </c>
      <c r="R19" s="22">
        <v>122.06883000000003</v>
      </c>
      <c r="S19" s="23">
        <v>122.55516000000003</v>
      </c>
      <c r="T19" s="24">
        <f t="shared" si="0"/>
        <v>1937.8457700000008</v>
      </c>
      <c r="V19" s="2"/>
      <c r="W19" s="18"/>
    </row>
    <row r="20" spans="1:30" ht="39.75" customHeight="1" x14ac:dyDescent="0.25">
      <c r="A20" s="156" t="s">
        <v>14</v>
      </c>
      <c r="B20" s="21">
        <v>121.575</v>
      </c>
      <c r="C20" s="78">
        <v>121.09617000000001</v>
      </c>
      <c r="D20" s="22">
        <v>122.54759999999999</v>
      </c>
      <c r="E20" s="22">
        <v>33.878900000000002</v>
      </c>
      <c r="F20" s="22">
        <v>122.55516000000003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1989.7790999999997</v>
      </c>
      <c r="V20" s="2"/>
      <c r="W20" s="18"/>
    </row>
    <row r="21" spans="1:30" ht="39.950000000000003" customHeight="1" x14ac:dyDescent="0.25">
      <c r="A21" s="157" t="s">
        <v>15</v>
      </c>
      <c r="B21" s="21">
        <v>121.575</v>
      </c>
      <c r="C21" s="78">
        <v>121.09617000000001</v>
      </c>
      <c r="D21" s="22">
        <v>122.54759999999999</v>
      </c>
      <c r="E21" s="22">
        <v>33.878900000000002</v>
      </c>
      <c r="F21" s="22">
        <v>122.55516000000003</v>
      </c>
      <c r="G21" s="22">
        <v>122.71727000000003</v>
      </c>
      <c r="H21" s="21">
        <v>121.90672000000004</v>
      </c>
      <c r="I21" s="22">
        <v>121.90672000000004</v>
      </c>
      <c r="J21" s="22">
        <v>121.42039000000003</v>
      </c>
      <c r="K21" s="119">
        <v>33.880990000000011</v>
      </c>
      <c r="L21" s="22">
        <v>122.71727000000003</v>
      </c>
      <c r="M21" s="22">
        <v>122.55516000000003</v>
      </c>
      <c r="N21" s="21">
        <v>122.39305000000003</v>
      </c>
      <c r="O21" s="78">
        <v>122.55516000000003</v>
      </c>
      <c r="P21" s="22">
        <v>122.23094000000003</v>
      </c>
      <c r="Q21" s="22">
        <v>34.529430000000012</v>
      </c>
      <c r="R21" s="22">
        <v>122.06883000000003</v>
      </c>
      <c r="S21" s="23">
        <v>122.39305000000003</v>
      </c>
      <c r="T21" s="24">
        <f t="shared" si="0"/>
        <v>1934.9278100000008</v>
      </c>
      <c r="V21" s="2"/>
      <c r="W21" s="18"/>
    </row>
    <row r="22" spans="1:30" ht="39.950000000000003" customHeight="1" x14ac:dyDescent="0.25">
      <c r="A22" s="156" t="s">
        <v>16</v>
      </c>
      <c r="B22" s="21">
        <v>121.575</v>
      </c>
      <c r="C22" s="78">
        <v>121.09617000000001</v>
      </c>
      <c r="D22" s="22">
        <v>122.54759999999999</v>
      </c>
      <c r="E22" s="22">
        <v>33.878900000000002</v>
      </c>
      <c r="F22" s="22">
        <v>122.55516000000003</v>
      </c>
      <c r="G22" s="22">
        <v>122.71727000000003</v>
      </c>
      <c r="H22" s="21">
        <v>121.90672000000004</v>
      </c>
      <c r="I22" s="22">
        <v>121.90672000000004</v>
      </c>
      <c r="J22" s="22">
        <v>121.42039000000003</v>
      </c>
      <c r="K22" s="119">
        <v>33.880990000000011</v>
      </c>
      <c r="L22" s="22">
        <v>122.71727000000003</v>
      </c>
      <c r="M22" s="22">
        <v>122.55516000000003</v>
      </c>
      <c r="N22" s="21">
        <v>122.39305000000003</v>
      </c>
      <c r="O22" s="78">
        <v>122.55516000000003</v>
      </c>
      <c r="P22" s="22">
        <v>122.23094000000003</v>
      </c>
      <c r="Q22" s="22">
        <v>34.529430000000012</v>
      </c>
      <c r="R22" s="22">
        <v>122.06883000000003</v>
      </c>
      <c r="S22" s="23">
        <v>122.39305000000003</v>
      </c>
      <c r="T22" s="24">
        <f t="shared" si="0"/>
        <v>1934.9278100000008</v>
      </c>
      <c r="V22" s="2"/>
      <c r="W22" s="18"/>
    </row>
    <row r="23" spans="1:30" ht="39.950000000000003" customHeight="1" x14ac:dyDescent="0.25">
      <c r="A23" s="157" t="s">
        <v>17</v>
      </c>
      <c r="B23" s="21">
        <v>121.575</v>
      </c>
      <c r="C23" s="78">
        <v>121.09617000000001</v>
      </c>
      <c r="D23" s="22">
        <v>122.54759999999999</v>
      </c>
      <c r="E23" s="22">
        <v>33.878900000000002</v>
      </c>
      <c r="F23" s="22">
        <v>122.55516000000003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1989.7790999999997</v>
      </c>
      <c r="V23" s="2"/>
      <c r="W23" s="18"/>
    </row>
    <row r="24" spans="1:30" ht="39.950000000000003" customHeight="1" x14ac:dyDescent="0.25">
      <c r="A24" s="156" t="s">
        <v>18</v>
      </c>
      <c r="B24" s="21">
        <v>121.575</v>
      </c>
      <c r="C24" s="78">
        <v>121.09617000000001</v>
      </c>
      <c r="D24" s="22">
        <v>122.54759999999999</v>
      </c>
      <c r="E24" s="22">
        <v>33.878900000000002</v>
      </c>
      <c r="F24" s="22">
        <v>122.55516000000003</v>
      </c>
      <c r="G24" s="22">
        <v>122.71727000000003</v>
      </c>
      <c r="H24" s="21">
        <v>121.90672000000004</v>
      </c>
      <c r="I24" s="22">
        <v>121.90672000000004</v>
      </c>
      <c r="J24" s="22">
        <v>121.42039000000003</v>
      </c>
      <c r="K24" s="119">
        <v>33.880990000000011</v>
      </c>
      <c r="L24" s="22">
        <v>122.71727000000003</v>
      </c>
      <c r="M24" s="22">
        <v>122.55516000000003</v>
      </c>
      <c r="N24" s="21">
        <v>122.39305000000003</v>
      </c>
      <c r="O24" s="78">
        <v>122.55516000000003</v>
      </c>
      <c r="P24" s="22">
        <v>122.23094000000003</v>
      </c>
      <c r="Q24" s="22">
        <v>34.529430000000012</v>
      </c>
      <c r="R24" s="22">
        <v>122.06883000000003</v>
      </c>
      <c r="S24" s="23">
        <v>122.39305000000003</v>
      </c>
      <c r="T24" s="24">
        <f t="shared" si="0"/>
        <v>1934.9278100000008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851.34920000000011</v>
      </c>
      <c r="C25" s="26">
        <f t="shared" si="1"/>
        <v>848.97007000000008</v>
      </c>
      <c r="D25" s="26">
        <f t="shared" si="1"/>
        <v>857.83319999999992</v>
      </c>
      <c r="E25" s="26">
        <f>SUM(E18:E24)</f>
        <v>237.47649999999999</v>
      </c>
      <c r="F25" s="26">
        <f t="shared" ref="F25:L25" si="2">SUM(F18:F24)</f>
        <v>857.88612000000012</v>
      </c>
      <c r="G25" s="26">
        <f t="shared" si="2"/>
        <v>859.02089000000012</v>
      </c>
      <c r="H25" s="25">
        <f t="shared" si="2"/>
        <v>864.03382000000022</v>
      </c>
      <c r="I25" s="26">
        <f t="shared" si="2"/>
        <v>864.03382000000022</v>
      </c>
      <c r="J25" s="26">
        <f>SUM(J18:J24)</f>
        <v>860.91239000000007</v>
      </c>
      <c r="K25" s="120">
        <f t="shared" ref="K25" si="3">SUM(K18:K24)</f>
        <v>240.37117000000006</v>
      </c>
      <c r="L25" s="26">
        <f t="shared" si="2"/>
        <v>869.45235000000014</v>
      </c>
      <c r="M25" s="26">
        <f>SUM(M18:M24)</f>
        <v>868.62802000000011</v>
      </c>
      <c r="N25" s="25">
        <f t="shared" ref="N25:P25" si="4">SUM(N18:N24)</f>
        <v>867.80369000000019</v>
      </c>
      <c r="O25" s="26">
        <f t="shared" si="4"/>
        <v>868.62802000000011</v>
      </c>
      <c r="P25" s="26">
        <f t="shared" si="4"/>
        <v>866.33092000000022</v>
      </c>
      <c r="Q25" s="26">
        <f>SUM(Q18:Q24)</f>
        <v>244.96537000000009</v>
      </c>
      <c r="R25" s="26">
        <f t="shared" ref="R25:S25" si="5">SUM(R18:R24)</f>
        <v>864.85815000000014</v>
      </c>
      <c r="S25" s="27">
        <f t="shared" si="5"/>
        <v>867.47947000000011</v>
      </c>
      <c r="T25" s="24">
        <f t="shared" si="0"/>
        <v>13660.033170000002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163.49139661528153</v>
      </c>
    </row>
    <row r="27" spans="1:30" s="2" customFormat="1" ht="33" customHeight="1" x14ac:dyDescent="0.25">
      <c r="A27" s="159" t="s">
        <v>20</v>
      </c>
      <c r="B27" s="32">
        <v>750</v>
      </c>
      <c r="C27" s="81">
        <v>747</v>
      </c>
      <c r="D27" s="33">
        <v>756</v>
      </c>
      <c r="E27" s="33">
        <v>209</v>
      </c>
      <c r="F27" s="33">
        <v>756</v>
      </c>
      <c r="G27" s="33">
        <v>757</v>
      </c>
      <c r="H27" s="32">
        <v>752</v>
      </c>
      <c r="I27" s="33">
        <v>752</v>
      </c>
      <c r="J27" s="33">
        <v>749</v>
      </c>
      <c r="K27" s="122">
        <v>209</v>
      </c>
      <c r="L27" s="33">
        <v>757</v>
      </c>
      <c r="M27" s="33">
        <v>756</v>
      </c>
      <c r="N27" s="32">
        <v>755</v>
      </c>
      <c r="O27" s="33">
        <v>756</v>
      </c>
      <c r="P27" s="33">
        <v>754</v>
      </c>
      <c r="Q27" s="33">
        <v>213</v>
      </c>
      <c r="R27" s="33">
        <v>753</v>
      </c>
      <c r="S27" s="34">
        <v>755</v>
      </c>
      <c r="T27" s="35">
        <f>SUM(B27:S27)</f>
        <v>11936</v>
      </c>
      <c r="U27" s="2">
        <f>((T25*1000)/T27)/7</f>
        <v>163.49139661528153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121.575</v>
      </c>
      <c r="C28" s="37">
        <f t="shared" si="6"/>
        <v>121.09617000000001</v>
      </c>
      <c r="D28" s="37">
        <f t="shared" si="6"/>
        <v>122.54759999999999</v>
      </c>
      <c r="E28" s="37">
        <f t="shared" si="6"/>
        <v>33.878900000000002</v>
      </c>
      <c r="F28" s="37">
        <f t="shared" si="6"/>
        <v>122.55516000000003</v>
      </c>
      <c r="G28" s="37">
        <f t="shared" si="6"/>
        <v>122.71727000000003</v>
      </c>
      <c r="H28" s="36">
        <f t="shared" si="6"/>
        <v>121.90672000000004</v>
      </c>
      <c r="I28" s="37">
        <f t="shared" si="6"/>
        <v>121.90672000000004</v>
      </c>
      <c r="J28" s="37">
        <f t="shared" si="6"/>
        <v>121.42039000000003</v>
      </c>
      <c r="K28" s="123">
        <f t="shared" si="6"/>
        <v>33.880990000000011</v>
      </c>
      <c r="L28" s="37">
        <f t="shared" si="6"/>
        <v>122.71727000000003</v>
      </c>
      <c r="M28" s="37">
        <f t="shared" si="6"/>
        <v>122.55516000000003</v>
      </c>
      <c r="N28" s="36">
        <f t="shared" si="6"/>
        <v>122.39305000000003</v>
      </c>
      <c r="O28" s="37">
        <f t="shared" si="6"/>
        <v>122.55516000000003</v>
      </c>
      <c r="P28" s="37">
        <f t="shared" si="6"/>
        <v>122.23094000000003</v>
      </c>
      <c r="Q28" s="37">
        <f t="shared" si="6"/>
        <v>34.529430000000012</v>
      </c>
      <c r="R28" s="37">
        <f t="shared" si="6"/>
        <v>122.06883000000003</v>
      </c>
      <c r="S28" s="38">
        <f t="shared" si="6"/>
        <v>122.39305000000003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851.02499999999998</v>
      </c>
      <c r="C29" s="41">
        <f t="shared" si="7"/>
        <v>847.67319000000009</v>
      </c>
      <c r="D29" s="41">
        <f t="shared" si="7"/>
        <v>857.83319999999992</v>
      </c>
      <c r="E29" s="41">
        <f>((E27*E26)*7)/1000</f>
        <v>237.15230000000003</v>
      </c>
      <c r="F29" s="41">
        <f>((F27*F26)*7)/1000</f>
        <v>857.88612000000023</v>
      </c>
      <c r="G29" s="41">
        <f t="shared" ref="G29:S29" si="8">((G27*G26)*7)/1000</f>
        <v>859.02089000000024</v>
      </c>
      <c r="H29" s="40">
        <f t="shared" si="8"/>
        <v>853.34704000000022</v>
      </c>
      <c r="I29" s="41">
        <f t="shared" si="8"/>
        <v>853.34704000000022</v>
      </c>
      <c r="J29" s="41">
        <f t="shared" si="8"/>
        <v>849.94273000000021</v>
      </c>
      <c r="K29" s="124">
        <f t="shared" si="8"/>
        <v>237.16693000000006</v>
      </c>
      <c r="L29" s="41">
        <f t="shared" si="8"/>
        <v>859.02089000000024</v>
      </c>
      <c r="M29" s="41">
        <f t="shared" si="8"/>
        <v>857.88612000000023</v>
      </c>
      <c r="N29" s="40">
        <f t="shared" si="8"/>
        <v>856.75135000000023</v>
      </c>
      <c r="O29" s="41">
        <f t="shared" si="8"/>
        <v>857.88612000000023</v>
      </c>
      <c r="P29" s="41">
        <f t="shared" si="8"/>
        <v>855.61658000000023</v>
      </c>
      <c r="Q29" s="42">
        <f t="shared" si="8"/>
        <v>241.70601000000008</v>
      </c>
      <c r="R29" s="42">
        <f t="shared" si="8"/>
        <v>854.48181000000022</v>
      </c>
      <c r="S29" s="43">
        <f t="shared" si="8"/>
        <v>856.75135000000023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162.16175238095241</v>
      </c>
      <c r="C30" s="46">
        <f t="shared" si="9"/>
        <v>162.35801682922167</v>
      </c>
      <c r="D30" s="46">
        <f t="shared" si="9"/>
        <v>162.09999999999997</v>
      </c>
      <c r="E30" s="46">
        <f>+(E25/E27)/7*1000</f>
        <v>162.32159945317841</v>
      </c>
      <c r="F30" s="46">
        <f t="shared" ref="F30:L30" si="10">+(F25/F27)/7*1000</f>
        <v>162.11000000000001</v>
      </c>
      <c r="G30" s="46">
        <f t="shared" si="10"/>
        <v>162.11000000000001</v>
      </c>
      <c r="H30" s="45">
        <f t="shared" si="10"/>
        <v>164.14016337386022</v>
      </c>
      <c r="I30" s="46">
        <f t="shared" si="10"/>
        <v>164.14016337386022</v>
      </c>
      <c r="J30" s="46">
        <f>+(J25/J27)/7*1000</f>
        <v>164.20224871256917</v>
      </c>
      <c r="K30" s="125">
        <f t="shared" ref="K30" si="11">+(K25/K27)/7*1000</f>
        <v>164.30018455228983</v>
      </c>
      <c r="L30" s="46">
        <f t="shared" si="10"/>
        <v>164.07857142857145</v>
      </c>
      <c r="M30" s="46">
        <f>+(M25/M27)/7*1000</f>
        <v>164.1398374905518</v>
      </c>
      <c r="N30" s="45">
        <f t="shared" ref="N30:S30" si="12">+(N25/N27)/7*1000</f>
        <v>164.20126584673608</v>
      </c>
      <c r="O30" s="46">
        <f t="shared" si="12"/>
        <v>164.1398374905518</v>
      </c>
      <c r="P30" s="46">
        <f t="shared" si="12"/>
        <v>164.14000000000004</v>
      </c>
      <c r="Q30" s="46">
        <f t="shared" si="12"/>
        <v>164.29602280348769</v>
      </c>
      <c r="R30" s="46">
        <f t="shared" si="12"/>
        <v>164.07857142857145</v>
      </c>
      <c r="S30" s="47">
        <f t="shared" si="12"/>
        <v>164.13991863765375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101.78420000000001</v>
      </c>
      <c r="C39" s="78">
        <v>101.2097352</v>
      </c>
      <c r="D39" s="78">
        <v>105.53549999999998</v>
      </c>
      <c r="E39" s="78">
        <v>32.3748</v>
      </c>
      <c r="F39" s="78">
        <v>106.0116</v>
      </c>
      <c r="G39" s="78">
        <v>105.21810000000001</v>
      </c>
      <c r="H39" s="78"/>
      <c r="I39" s="78"/>
      <c r="J39" s="99">
        <f t="shared" ref="J39:J46" si="13">SUM(B39:I39)</f>
        <v>552.1339352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2.2999999999999998</v>
      </c>
      <c r="Q39" s="78">
        <v>7.4</v>
      </c>
      <c r="R39" s="78">
        <v>7.1</v>
      </c>
      <c r="S39" s="99">
        <f t="shared" ref="S39:S46" si="14">SUM(M39:R39)</f>
        <v>38.400000000000006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105.21810000000001</v>
      </c>
      <c r="C40" s="78">
        <v>103.94849999999998</v>
      </c>
      <c r="D40" s="78">
        <v>104.42459999999998</v>
      </c>
      <c r="E40" s="78">
        <v>32.057399999999994</v>
      </c>
      <c r="F40" s="78">
        <v>105.37679999999999</v>
      </c>
      <c r="G40" s="78">
        <v>104.74199999999998</v>
      </c>
      <c r="H40" s="78"/>
      <c r="I40" s="78"/>
      <c r="J40" s="99">
        <f t="shared" si="13"/>
        <v>555.76739999999995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2.2999999999999998</v>
      </c>
      <c r="Q40" s="78">
        <v>7.4</v>
      </c>
      <c r="R40" s="78">
        <v>7.1</v>
      </c>
      <c r="S40" s="99">
        <f t="shared" si="14"/>
        <v>38.400000000000006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105.21810000000001</v>
      </c>
      <c r="C41" s="78">
        <v>103.94849999999998</v>
      </c>
      <c r="D41" s="78">
        <v>104.42459999999998</v>
      </c>
      <c r="E41" s="78">
        <v>32.057399999999994</v>
      </c>
      <c r="F41" s="78">
        <v>105.37679999999999</v>
      </c>
      <c r="G41" s="78">
        <v>104.74199999999998</v>
      </c>
      <c r="H41" s="22"/>
      <c r="I41" s="22"/>
      <c r="J41" s="99">
        <f t="shared" si="13"/>
        <v>555.76739999999995</v>
      </c>
      <c r="K41" s="2"/>
      <c r="L41" s="89" t="s">
        <v>14</v>
      </c>
      <c r="M41" s="78">
        <v>7.3</v>
      </c>
      <c r="N41" s="78">
        <v>7.2</v>
      </c>
      <c r="O41" s="78">
        <v>6.9</v>
      </c>
      <c r="P41" s="78">
        <v>2.2000000000000002</v>
      </c>
      <c r="Q41" s="78">
        <v>7.3</v>
      </c>
      <c r="R41" s="78">
        <v>7</v>
      </c>
      <c r="S41" s="99">
        <f t="shared" si="14"/>
        <v>37.9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105.21810000000001</v>
      </c>
      <c r="C42" s="78">
        <v>103.94849999999998</v>
      </c>
      <c r="D42" s="78">
        <v>104.42459999999998</v>
      </c>
      <c r="E42" s="78">
        <v>32.057399999999994</v>
      </c>
      <c r="F42" s="78">
        <v>105.37679999999999</v>
      </c>
      <c r="G42" s="78">
        <v>104.74199999999998</v>
      </c>
      <c r="H42" s="22"/>
      <c r="I42" s="22"/>
      <c r="J42" s="99">
        <f t="shared" si="13"/>
        <v>555.76739999999995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2.2000000000000002</v>
      </c>
      <c r="Q42" s="78">
        <v>7.3</v>
      </c>
      <c r="R42" s="78">
        <v>7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105.21810000000001</v>
      </c>
      <c r="C43" s="78">
        <v>103.94849999999998</v>
      </c>
      <c r="D43" s="78">
        <v>104.42459999999998</v>
      </c>
      <c r="E43" s="78">
        <v>32.057399999999994</v>
      </c>
      <c r="F43" s="78">
        <v>105.37679999999999</v>
      </c>
      <c r="G43" s="78">
        <v>104.74199999999998</v>
      </c>
      <c r="H43" s="22"/>
      <c r="I43" s="22"/>
      <c r="J43" s="99">
        <f t="shared" si="13"/>
        <v>555.76739999999995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2.2000000000000002</v>
      </c>
      <c r="Q43" s="78">
        <v>7.3</v>
      </c>
      <c r="R43" s="78">
        <v>7.1</v>
      </c>
      <c r="S43" s="99">
        <f t="shared" si="14"/>
        <v>38.200000000000003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105.21810000000001</v>
      </c>
      <c r="C44" s="78">
        <v>103.94849999999998</v>
      </c>
      <c r="D44" s="78">
        <v>104.42459999999998</v>
      </c>
      <c r="E44" s="78">
        <v>32.057399999999994</v>
      </c>
      <c r="F44" s="78">
        <v>105.37679999999999</v>
      </c>
      <c r="G44" s="78">
        <v>104.74199999999998</v>
      </c>
      <c r="H44" s="78"/>
      <c r="I44" s="78"/>
      <c r="J44" s="99">
        <f t="shared" si="13"/>
        <v>555.76739999999995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2.2000000000000002</v>
      </c>
      <c r="Q44" s="78">
        <v>7.3</v>
      </c>
      <c r="R44" s="78">
        <v>7.1</v>
      </c>
      <c r="S44" s="99">
        <f t="shared" si="14"/>
        <v>38.299999999999997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105.21810000000001</v>
      </c>
      <c r="C45" s="78">
        <v>103.94849999999998</v>
      </c>
      <c r="D45" s="78">
        <v>104.42459999999998</v>
      </c>
      <c r="E45" s="78">
        <v>32.057399999999994</v>
      </c>
      <c r="F45" s="78">
        <v>105.37679999999999</v>
      </c>
      <c r="G45" s="78">
        <v>104.74199999999998</v>
      </c>
      <c r="H45" s="78"/>
      <c r="I45" s="78"/>
      <c r="J45" s="99">
        <f t="shared" si="13"/>
        <v>555.76739999999995</v>
      </c>
      <c r="K45" s="2"/>
      <c r="L45" s="89" t="s">
        <v>18</v>
      </c>
      <c r="M45" s="78">
        <v>7.4</v>
      </c>
      <c r="N45" s="78">
        <v>7.3</v>
      </c>
      <c r="O45" s="78">
        <v>7</v>
      </c>
      <c r="P45" s="78">
        <v>2.2999999999999998</v>
      </c>
      <c r="Q45" s="78">
        <v>7.3</v>
      </c>
      <c r="R45" s="78">
        <v>7.1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733.09280000000012</v>
      </c>
      <c r="C46" s="26">
        <f t="shared" si="15"/>
        <v>724.90073519999987</v>
      </c>
      <c r="D46" s="26">
        <f t="shared" si="15"/>
        <v>732.08309999999983</v>
      </c>
      <c r="E46" s="26">
        <f t="shared" si="15"/>
        <v>224.7192</v>
      </c>
      <c r="F46" s="26">
        <f t="shared" si="15"/>
        <v>738.27239999999995</v>
      </c>
      <c r="G46" s="26">
        <f t="shared" si="15"/>
        <v>733.67009999999982</v>
      </c>
      <c r="H46" s="26">
        <f t="shared" si="15"/>
        <v>0</v>
      </c>
      <c r="I46" s="26">
        <f t="shared" si="15"/>
        <v>0</v>
      </c>
      <c r="J46" s="99">
        <f t="shared" si="13"/>
        <v>3886.7383351999997</v>
      </c>
      <c r="L46" s="76" t="s">
        <v>10</v>
      </c>
      <c r="M46" s="79">
        <f t="shared" ref="M46:R46" si="16">SUM(M39:M45)</f>
        <v>51.699999999999996</v>
      </c>
      <c r="N46" s="26">
        <f t="shared" si="16"/>
        <v>50.599999999999994</v>
      </c>
      <c r="O46" s="26">
        <f t="shared" si="16"/>
        <v>48.8</v>
      </c>
      <c r="P46" s="26">
        <f t="shared" si="16"/>
        <v>15.7</v>
      </c>
      <c r="Q46" s="26">
        <f t="shared" si="16"/>
        <v>51.3</v>
      </c>
      <c r="R46" s="26">
        <f t="shared" si="16"/>
        <v>49.5</v>
      </c>
      <c r="S46" s="99">
        <f t="shared" si="14"/>
        <v>267.59999999999997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158.55178001142204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131.36966126656847</v>
      </c>
      <c r="T47" s="62"/>
    </row>
    <row r="48" spans="1:30" ht="33.75" customHeight="1" x14ac:dyDescent="0.25">
      <c r="A48" s="92" t="s">
        <v>20</v>
      </c>
      <c r="B48" s="81">
        <v>663</v>
      </c>
      <c r="C48" s="33">
        <v>655</v>
      </c>
      <c r="D48" s="33">
        <v>658</v>
      </c>
      <c r="E48" s="33">
        <v>202</v>
      </c>
      <c r="F48" s="33">
        <v>664</v>
      </c>
      <c r="G48" s="33">
        <v>660</v>
      </c>
      <c r="H48" s="33"/>
      <c r="I48" s="33"/>
      <c r="J48" s="101">
        <f>SUM(B48:I48)</f>
        <v>3502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17</v>
      </c>
      <c r="Q48" s="64">
        <v>56</v>
      </c>
      <c r="R48" s="64">
        <v>54</v>
      </c>
      <c r="S48" s="110">
        <f>SUM(M48:R48)</f>
        <v>291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105.21810000000001</v>
      </c>
      <c r="C49" s="37">
        <f t="shared" si="17"/>
        <v>103.94849999999998</v>
      </c>
      <c r="D49" s="37">
        <f t="shared" si="17"/>
        <v>104.42459999999998</v>
      </c>
      <c r="E49" s="37">
        <f t="shared" si="17"/>
        <v>32.057399999999994</v>
      </c>
      <c r="F49" s="37">
        <f t="shared" si="17"/>
        <v>105.37679999999999</v>
      </c>
      <c r="G49" s="37">
        <f t="shared" si="17"/>
        <v>104.74199999999998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158.55178001142204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7.2454999999999981</v>
      </c>
      <c r="O49" s="37">
        <f t="shared" si="19"/>
        <v>6.9572999999999992</v>
      </c>
      <c r="P49" s="37">
        <f t="shared" si="19"/>
        <v>2.2097000000000002</v>
      </c>
      <c r="Q49" s="37">
        <f t="shared" si="19"/>
        <v>7.3103999999999996</v>
      </c>
      <c r="R49" s="37">
        <f t="shared" si="19"/>
        <v>7.0635999999999992</v>
      </c>
      <c r="S49" s="111">
        <f>((S46*1000)/S48)/7</f>
        <v>131.36966126656844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736.52670000000001</v>
      </c>
      <c r="C50" s="41">
        <f t="shared" si="20"/>
        <v>727.63949999999988</v>
      </c>
      <c r="D50" s="41">
        <f t="shared" si="20"/>
        <v>730.97219999999993</v>
      </c>
      <c r="E50" s="41">
        <f t="shared" si="20"/>
        <v>224.40179999999998</v>
      </c>
      <c r="F50" s="41">
        <f t="shared" si="20"/>
        <v>737.63759999999991</v>
      </c>
      <c r="G50" s="41">
        <f t="shared" si="20"/>
        <v>733.19399999999985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15.6485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157.96009480715364</v>
      </c>
      <c r="C51" s="46">
        <f t="shared" si="22"/>
        <v>158.10266852780802</v>
      </c>
      <c r="D51" s="46">
        <f t="shared" si="22"/>
        <v>158.94118541033433</v>
      </c>
      <c r="E51" s="46">
        <f t="shared" si="22"/>
        <v>158.92446958981611</v>
      </c>
      <c r="F51" s="46">
        <f t="shared" si="22"/>
        <v>158.83657487091222</v>
      </c>
      <c r="G51" s="46">
        <f t="shared" si="22"/>
        <v>158.80305194805192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131.88775510204081</v>
      </c>
      <c r="N51" s="46">
        <f t="shared" si="23"/>
        <v>131.42857142857142</v>
      </c>
      <c r="O51" s="46">
        <f t="shared" si="23"/>
        <v>131.53638814016173</v>
      </c>
      <c r="P51" s="46">
        <f t="shared" si="23"/>
        <v>131.9327731092437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8.9</v>
      </c>
      <c r="I58" s="78">
        <v>8.8000000000000007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8.9</v>
      </c>
      <c r="I59" s="78">
        <v>8.8000000000000007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</v>
      </c>
      <c r="I60" s="78">
        <v>8.8000000000000007</v>
      </c>
      <c r="J60" s="78">
        <v>8.6999999999999993</v>
      </c>
      <c r="K60" s="78">
        <v>2.1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2.1</v>
      </c>
      <c r="R60" s="78">
        <v>8.6999999999999993</v>
      </c>
      <c r="S60" s="182">
        <v>8.6999999999999993</v>
      </c>
      <c r="T60" s="24">
        <f t="shared" si="24"/>
        <v>138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138.20000000000002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138.90000000000003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8.6999999999999993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9</v>
      </c>
      <c r="O63" s="78">
        <v>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139.30000000000001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8.6999999999999993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139.60000000000002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62.5</v>
      </c>
      <c r="C65" s="79">
        <f t="shared" ref="C65:R65" si="25">SUM(C58:C64)</f>
        <v>62.5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61.100000000000009</v>
      </c>
      <c r="I65" s="79">
        <f t="shared" si="25"/>
        <v>61.9</v>
      </c>
      <c r="J65" s="79">
        <f t="shared" si="25"/>
        <v>61.399999999999991</v>
      </c>
      <c r="K65" s="79">
        <f t="shared" si="25"/>
        <v>15.299999999999997</v>
      </c>
      <c r="L65" s="79">
        <f t="shared" si="25"/>
        <v>61</v>
      </c>
      <c r="M65" s="183">
        <f t="shared" si="25"/>
        <v>60.5</v>
      </c>
      <c r="N65" s="25">
        <f t="shared" si="25"/>
        <v>62.5</v>
      </c>
      <c r="O65" s="79">
        <f t="shared" si="25"/>
        <v>62.5</v>
      </c>
      <c r="P65" s="79">
        <f t="shared" si="25"/>
        <v>62.3</v>
      </c>
      <c r="Q65" s="79">
        <f t="shared" si="25"/>
        <v>15.299999999999997</v>
      </c>
      <c r="R65" s="79">
        <f t="shared" si="25"/>
        <v>61.2</v>
      </c>
      <c r="S65" s="27">
        <f>SUM(S58:S64)</f>
        <v>61.399999999999991</v>
      </c>
      <c r="T65" s="24">
        <f t="shared" si="24"/>
        <v>972.39999999999986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136.05708688960399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8.9525000000000006</v>
      </c>
      <c r="C68" s="82">
        <f t="shared" si="26"/>
        <v>8.9525000000000006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8.6704000000000008</v>
      </c>
      <c r="I68" s="82">
        <f t="shared" si="26"/>
        <v>8.8559999999999999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8.7139999999999986</v>
      </c>
      <c r="M68" s="186">
        <f t="shared" si="26"/>
        <v>8.6159999999999997</v>
      </c>
      <c r="N68" s="36">
        <f t="shared" si="26"/>
        <v>8.9525000000000006</v>
      </c>
      <c r="O68" s="82">
        <f t="shared" si="26"/>
        <v>8.9525000000000006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6">
        <f>((T65*1000)/T67)/7</f>
        <v>136.05708688960402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137.36263736263737</v>
      </c>
      <c r="C70" s="84">
        <f t="shared" ref="C70:R70" si="28">+(C65/C67)/7*1000</f>
        <v>137.36263736263737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136.38392857142858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136.60714285714283</v>
      </c>
      <c r="L70" s="84">
        <f t="shared" si="28"/>
        <v>134.06593406593407</v>
      </c>
      <c r="M70" s="188">
        <f t="shared" si="28"/>
        <v>135.04464285714286</v>
      </c>
      <c r="N70" s="45">
        <f t="shared" si="28"/>
        <v>137.36263736263737</v>
      </c>
      <c r="O70" s="84">
        <f t="shared" si="28"/>
        <v>137.36263736263737</v>
      </c>
      <c r="P70" s="84">
        <f t="shared" si="28"/>
        <v>136.92307692307691</v>
      </c>
      <c r="Q70" s="84">
        <f t="shared" si="28"/>
        <v>136.60714285714283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0872B-A756-4CB3-B553-1C122CA223F2}">
  <dimension ref="A1:AQ239"/>
  <sheetViews>
    <sheetView view="pageBreakPreview" topLeftCell="A34" zoomScale="30" zoomScaleNormal="30" zoomScaleSheetLayoutView="30" workbookViewId="0">
      <selection activeCell="B40" sqref="B40:G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18"/>
      <c r="E3" s="418"/>
      <c r="F3" s="418"/>
      <c r="G3" s="418"/>
      <c r="H3" s="418"/>
      <c r="I3" s="418"/>
      <c r="J3" s="418"/>
      <c r="K3" s="418"/>
      <c r="L3" s="418"/>
      <c r="M3" s="418"/>
      <c r="N3" s="418"/>
      <c r="O3" s="418"/>
      <c r="P3" s="418"/>
      <c r="Q3" s="418"/>
      <c r="R3" s="418"/>
      <c r="S3" s="418"/>
      <c r="T3" s="418"/>
      <c r="U3" s="418"/>
      <c r="V3" s="418"/>
      <c r="W3" s="418"/>
      <c r="X3" s="418"/>
      <c r="Y3" s="2"/>
      <c r="Z3" s="2"/>
      <c r="AA3" s="2"/>
      <c r="AB3" s="2"/>
      <c r="AC3" s="2"/>
      <c r="AD3" s="41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8" t="s">
        <v>1</v>
      </c>
      <c r="B9" s="418"/>
      <c r="C9" s="418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8"/>
      <c r="B10" s="418"/>
      <c r="C10" s="41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8" t="s">
        <v>4</v>
      </c>
      <c r="B11" s="418"/>
      <c r="C11" s="418"/>
      <c r="D11" s="1"/>
      <c r="E11" s="416">
        <v>3</v>
      </c>
      <c r="F11" s="1"/>
      <c r="G11" s="1"/>
      <c r="H11" s="1"/>
      <c r="I11" s="1"/>
      <c r="J11" s="1"/>
      <c r="K11" s="489" t="s">
        <v>140</v>
      </c>
      <c r="L11" s="489"/>
      <c r="M11" s="417"/>
      <c r="N11" s="41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8"/>
      <c r="B12" s="418"/>
      <c r="C12" s="418"/>
      <c r="D12" s="1"/>
      <c r="E12" s="5"/>
      <c r="F12" s="1"/>
      <c r="G12" s="1"/>
      <c r="H12" s="1"/>
      <c r="I12" s="1"/>
      <c r="J12" s="1"/>
      <c r="K12" s="417"/>
      <c r="L12" s="417"/>
      <c r="M12" s="417"/>
      <c r="N12" s="41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8"/>
      <c r="B13" s="418"/>
      <c r="C13" s="418"/>
      <c r="D13" s="418"/>
      <c r="E13" s="418"/>
      <c r="F13" s="418"/>
      <c r="G13" s="418"/>
      <c r="H13" s="418"/>
      <c r="I13" s="418"/>
      <c r="J13" s="418"/>
      <c r="K13" s="418"/>
      <c r="L13" s="417"/>
      <c r="M13" s="417"/>
      <c r="N13" s="417"/>
      <c r="O13" s="417"/>
      <c r="P13" s="417"/>
      <c r="Q13" s="417"/>
      <c r="R13" s="417"/>
      <c r="S13" s="417"/>
      <c r="T13" s="417"/>
      <c r="U13" s="417"/>
      <c r="V13" s="417"/>
      <c r="W13" s="1"/>
      <c r="X13" s="1"/>
      <c r="Y13" s="1"/>
    </row>
    <row r="14" spans="1:30" s="3" customFormat="1" ht="27" thickBot="1" x14ac:dyDescent="0.3">
      <c r="A14" s="418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121.575</v>
      </c>
      <c r="C18" s="78">
        <v>121.09617000000001</v>
      </c>
      <c r="D18" s="22">
        <v>122.54759999999999</v>
      </c>
      <c r="E18" s="22">
        <v>33.878900000000002</v>
      </c>
      <c r="F18" s="22">
        <v>122.55516000000003</v>
      </c>
      <c r="G18" s="22">
        <v>122.71727000000003</v>
      </c>
      <c r="H18" s="21">
        <v>121.90672000000004</v>
      </c>
      <c r="I18" s="22">
        <v>121.90672000000004</v>
      </c>
      <c r="J18" s="22">
        <v>121.42039000000003</v>
      </c>
      <c r="K18" s="119">
        <v>33.880990000000011</v>
      </c>
      <c r="L18" s="22">
        <v>122.71727000000003</v>
      </c>
      <c r="M18" s="22">
        <v>122.55516000000003</v>
      </c>
      <c r="N18" s="21">
        <v>122.39305000000003</v>
      </c>
      <c r="O18" s="78">
        <v>122.55516000000003</v>
      </c>
      <c r="P18" s="22">
        <v>122.23094000000003</v>
      </c>
      <c r="Q18" s="22">
        <v>34.529430000000012</v>
      </c>
      <c r="R18" s="22">
        <v>122.06883000000003</v>
      </c>
      <c r="S18" s="23">
        <v>122.39305000000003</v>
      </c>
      <c r="T18" s="24">
        <f t="shared" ref="T18:T25" si="0">SUM(B18:S18)</f>
        <v>1934.9278100000008</v>
      </c>
      <c r="V18" s="2"/>
      <c r="W18" s="18"/>
    </row>
    <row r="19" spans="1:30" ht="39.950000000000003" customHeight="1" x14ac:dyDescent="0.25">
      <c r="A19" s="157" t="s">
        <v>13</v>
      </c>
      <c r="B19" s="21">
        <v>121.575</v>
      </c>
      <c r="C19" s="78">
        <v>121.09617000000001</v>
      </c>
      <c r="D19" s="22">
        <v>122.54759999999999</v>
      </c>
      <c r="E19" s="22">
        <v>33.878900000000002</v>
      </c>
      <c r="F19" s="22">
        <v>122.55516000000003</v>
      </c>
      <c r="G19" s="22">
        <v>122.71727000000003</v>
      </c>
      <c r="H19" s="21">
        <v>121.90672000000004</v>
      </c>
      <c r="I19" s="22">
        <v>121.90672000000004</v>
      </c>
      <c r="J19" s="22">
        <v>121.42039000000003</v>
      </c>
      <c r="K19" s="119">
        <v>33.880990000000011</v>
      </c>
      <c r="L19" s="22">
        <v>122.71727000000003</v>
      </c>
      <c r="M19" s="22">
        <v>122.55516000000003</v>
      </c>
      <c r="N19" s="21">
        <v>122.39305000000003</v>
      </c>
      <c r="O19" s="78">
        <v>122.55516000000003</v>
      </c>
      <c r="P19" s="22">
        <v>122.23094000000003</v>
      </c>
      <c r="Q19" s="22">
        <v>34.529430000000012</v>
      </c>
      <c r="R19" s="22">
        <v>122.06883000000003</v>
      </c>
      <c r="S19" s="23">
        <v>122.39305000000003</v>
      </c>
      <c r="T19" s="24">
        <f t="shared" si="0"/>
        <v>1934.9278100000008</v>
      </c>
      <c r="V19" s="2"/>
      <c r="W19" s="18"/>
    </row>
    <row r="20" spans="1:30" ht="39.75" customHeight="1" x14ac:dyDescent="0.25">
      <c r="A20" s="156" t="s">
        <v>14</v>
      </c>
      <c r="B20" s="21">
        <v>121.41289999999999</v>
      </c>
      <c r="C20" s="78">
        <v>120.93406000000002</v>
      </c>
      <c r="D20" s="22">
        <v>122.54759999999999</v>
      </c>
      <c r="E20" s="22">
        <v>33.716799999999999</v>
      </c>
      <c r="F20" s="22">
        <v>122.39305000000003</v>
      </c>
      <c r="G20" s="22">
        <v>122.71727000000003</v>
      </c>
      <c r="H20" s="21">
        <v>127.08799999999999</v>
      </c>
      <c r="I20" s="22">
        <v>127.08799999999999</v>
      </c>
      <c r="J20" s="22">
        <v>126.581</v>
      </c>
      <c r="K20" s="119">
        <v>35.320999999999998</v>
      </c>
      <c r="L20" s="22">
        <v>127.93300000000001</v>
      </c>
      <c r="M20" s="22">
        <v>127.764</v>
      </c>
      <c r="N20" s="21">
        <v>127.595</v>
      </c>
      <c r="O20" s="78">
        <v>127.764</v>
      </c>
      <c r="P20" s="22">
        <v>127.426</v>
      </c>
      <c r="Q20" s="22">
        <v>35.997</v>
      </c>
      <c r="R20" s="22">
        <v>127.25700000000001</v>
      </c>
      <c r="S20" s="23">
        <v>127.595</v>
      </c>
      <c r="T20" s="24">
        <f t="shared" si="0"/>
        <v>1989.1306799999998</v>
      </c>
      <c r="V20" s="2"/>
      <c r="W20" s="18"/>
    </row>
    <row r="21" spans="1:30" ht="39.950000000000003" customHeight="1" x14ac:dyDescent="0.25">
      <c r="A21" s="157" t="s">
        <v>15</v>
      </c>
      <c r="B21" s="21">
        <v>121.41289999999999</v>
      </c>
      <c r="C21" s="78">
        <v>120.93406000000002</v>
      </c>
      <c r="D21" s="22">
        <v>122.54759999999999</v>
      </c>
      <c r="E21" s="22">
        <v>33.716799999999999</v>
      </c>
      <c r="F21" s="22">
        <v>122.39305000000003</v>
      </c>
      <c r="G21" s="22">
        <v>122.71727000000003</v>
      </c>
      <c r="H21" s="21">
        <v>121.25828000000003</v>
      </c>
      <c r="I21" s="22">
        <v>121.42039000000003</v>
      </c>
      <c r="J21" s="22">
        <v>121.42039000000003</v>
      </c>
      <c r="K21" s="119">
        <v>32.908330000000007</v>
      </c>
      <c r="L21" s="22">
        <v>122.71727000000003</v>
      </c>
      <c r="M21" s="22">
        <v>122.39305000000003</v>
      </c>
      <c r="N21" s="21">
        <v>122.39305000000003</v>
      </c>
      <c r="O21" s="78">
        <v>122.39305000000003</v>
      </c>
      <c r="P21" s="22">
        <v>122.23094000000003</v>
      </c>
      <c r="Q21" s="22">
        <v>34.043100000000003</v>
      </c>
      <c r="R21" s="22">
        <v>121.90672000000004</v>
      </c>
      <c r="S21" s="23">
        <v>122.06883000000003</v>
      </c>
      <c r="T21" s="24">
        <f t="shared" si="0"/>
        <v>1930.8750800000007</v>
      </c>
      <c r="V21" s="2"/>
      <c r="W21" s="18"/>
    </row>
    <row r="22" spans="1:30" ht="39.950000000000003" customHeight="1" x14ac:dyDescent="0.25">
      <c r="A22" s="156" t="s">
        <v>16</v>
      </c>
      <c r="B22" s="21">
        <v>121.41289999999999</v>
      </c>
      <c r="C22" s="78">
        <v>120.93406000000002</v>
      </c>
      <c r="D22" s="22">
        <v>122.54759999999999</v>
      </c>
      <c r="E22" s="22">
        <v>33.716799999999999</v>
      </c>
      <c r="F22" s="22">
        <v>122.39305000000003</v>
      </c>
      <c r="G22" s="22">
        <v>122.71727000000003</v>
      </c>
      <c r="H22" s="21">
        <v>121.25828000000003</v>
      </c>
      <c r="I22" s="22">
        <v>121.42039000000003</v>
      </c>
      <c r="J22" s="22">
        <v>121.42039000000003</v>
      </c>
      <c r="K22" s="119">
        <v>32.908330000000007</v>
      </c>
      <c r="L22" s="22">
        <v>122.71727000000003</v>
      </c>
      <c r="M22" s="22">
        <v>122.39305000000003</v>
      </c>
      <c r="N22" s="21">
        <v>122.39305000000003</v>
      </c>
      <c r="O22" s="78">
        <v>122.39305000000003</v>
      </c>
      <c r="P22" s="22">
        <v>122.23094000000003</v>
      </c>
      <c r="Q22" s="22">
        <v>34.043100000000003</v>
      </c>
      <c r="R22" s="22">
        <v>121.90672000000004</v>
      </c>
      <c r="S22" s="23">
        <v>122.06883000000003</v>
      </c>
      <c r="T22" s="24">
        <f t="shared" si="0"/>
        <v>1930.8750800000007</v>
      </c>
      <c r="V22" s="2"/>
      <c r="W22" s="18"/>
    </row>
    <row r="23" spans="1:30" ht="39.950000000000003" customHeight="1" x14ac:dyDescent="0.25">
      <c r="A23" s="157" t="s">
        <v>17</v>
      </c>
      <c r="B23" s="21">
        <v>121.41289999999999</v>
      </c>
      <c r="C23" s="78">
        <v>120.93406000000002</v>
      </c>
      <c r="D23" s="22">
        <v>122.54759999999999</v>
      </c>
      <c r="E23" s="22">
        <v>33.716799999999999</v>
      </c>
      <c r="F23" s="22">
        <v>122.39305000000003</v>
      </c>
      <c r="G23" s="22">
        <v>122.71727000000003</v>
      </c>
      <c r="H23" s="21">
        <v>127.08799999999999</v>
      </c>
      <c r="I23" s="22">
        <v>127.08799999999999</v>
      </c>
      <c r="J23" s="22">
        <v>126.581</v>
      </c>
      <c r="K23" s="119">
        <v>35.320999999999998</v>
      </c>
      <c r="L23" s="22">
        <v>127.93300000000001</v>
      </c>
      <c r="M23" s="22">
        <v>127.764</v>
      </c>
      <c r="N23" s="21">
        <v>127.595</v>
      </c>
      <c r="O23" s="78">
        <v>127.764</v>
      </c>
      <c r="P23" s="22">
        <v>127.426</v>
      </c>
      <c r="Q23" s="22">
        <v>35.997</v>
      </c>
      <c r="R23" s="22">
        <v>127.25700000000001</v>
      </c>
      <c r="S23" s="23">
        <v>127.595</v>
      </c>
      <c r="T23" s="24">
        <f t="shared" si="0"/>
        <v>1989.1306799999998</v>
      </c>
      <c r="V23" s="2"/>
      <c r="W23" s="18"/>
    </row>
    <row r="24" spans="1:30" ht="39.950000000000003" customHeight="1" x14ac:dyDescent="0.25">
      <c r="A24" s="156" t="s">
        <v>18</v>
      </c>
      <c r="B24" s="21">
        <v>121.41289999999999</v>
      </c>
      <c r="C24" s="78">
        <v>120.93406000000002</v>
      </c>
      <c r="D24" s="22">
        <v>122.54759999999999</v>
      </c>
      <c r="E24" s="22">
        <v>33.716799999999999</v>
      </c>
      <c r="F24" s="22">
        <v>122.39305000000003</v>
      </c>
      <c r="G24" s="22">
        <v>122.71727000000003</v>
      </c>
      <c r="H24" s="21">
        <v>121.25828000000003</v>
      </c>
      <c r="I24" s="22">
        <v>121.42039000000003</v>
      </c>
      <c r="J24" s="22">
        <v>121.42039000000003</v>
      </c>
      <c r="K24" s="119">
        <v>32.908330000000007</v>
      </c>
      <c r="L24" s="22">
        <v>122.71727000000003</v>
      </c>
      <c r="M24" s="22">
        <v>122.39305000000003</v>
      </c>
      <c r="N24" s="21">
        <v>122.39305000000003</v>
      </c>
      <c r="O24" s="78">
        <v>122.39305000000003</v>
      </c>
      <c r="P24" s="22">
        <v>122.23094000000003</v>
      </c>
      <c r="Q24" s="22">
        <v>34.043100000000003</v>
      </c>
      <c r="R24" s="22">
        <v>121.90672000000004</v>
      </c>
      <c r="S24" s="23">
        <v>122.06883000000003</v>
      </c>
      <c r="T24" s="24">
        <f t="shared" si="0"/>
        <v>1930.8750800000007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850.21450000000004</v>
      </c>
      <c r="C25" s="26">
        <f t="shared" si="1"/>
        <v>846.86264000000017</v>
      </c>
      <c r="D25" s="26">
        <f t="shared" si="1"/>
        <v>857.83319999999992</v>
      </c>
      <c r="E25" s="26">
        <f>SUM(E18:E24)</f>
        <v>236.34180000000003</v>
      </c>
      <c r="F25" s="26">
        <f t="shared" ref="F25:L25" si="2">SUM(F18:F24)</f>
        <v>857.0755700000002</v>
      </c>
      <c r="G25" s="26">
        <f t="shared" si="2"/>
        <v>859.02089000000012</v>
      </c>
      <c r="H25" s="25">
        <f t="shared" si="2"/>
        <v>861.7642800000001</v>
      </c>
      <c r="I25" s="26">
        <f t="shared" si="2"/>
        <v>862.25061000000005</v>
      </c>
      <c r="J25" s="26">
        <f>SUM(J18:J24)</f>
        <v>860.26395000000014</v>
      </c>
      <c r="K25" s="120">
        <f t="shared" ref="K25" si="3">SUM(K18:K24)</f>
        <v>237.12897000000004</v>
      </c>
      <c r="L25" s="26">
        <f t="shared" si="2"/>
        <v>869.45235000000014</v>
      </c>
      <c r="M25" s="26">
        <f>SUM(M18:M24)</f>
        <v>867.81747000000018</v>
      </c>
      <c r="N25" s="25">
        <f t="shared" ref="N25:P25" si="4">SUM(N18:N24)</f>
        <v>867.15525000000014</v>
      </c>
      <c r="O25" s="26">
        <f t="shared" si="4"/>
        <v>867.81747000000018</v>
      </c>
      <c r="P25" s="26">
        <f t="shared" si="4"/>
        <v>866.00670000000014</v>
      </c>
      <c r="Q25" s="26">
        <f>SUM(Q18:Q24)</f>
        <v>243.18216000000004</v>
      </c>
      <c r="R25" s="26">
        <f t="shared" ref="R25:S25" si="5">SUM(R18:R24)</f>
        <v>864.37182000000018</v>
      </c>
      <c r="S25" s="27">
        <f t="shared" si="5"/>
        <v>866.18259000000023</v>
      </c>
      <c r="T25" s="24">
        <f t="shared" si="0"/>
        <v>13640.742220000002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163.60317857442703</v>
      </c>
    </row>
    <row r="27" spans="1:30" s="2" customFormat="1" ht="33" customHeight="1" x14ac:dyDescent="0.25">
      <c r="A27" s="159" t="s">
        <v>20</v>
      </c>
      <c r="B27" s="32">
        <v>749</v>
      </c>
      <c r="C27" s="81">
        <v>746</v>
      </c>
      <c r="D27" s="33">
        <v>756</v>
      </c>
      <c r="E27" s="33">
        <v>208</v>
      </c>
      <c r="F27" s="33">
        <v>755</v>
      </c>
      <c r="G27" s="33">
        <v>757</v>
      </c>
      <c r="H27" s="32">
        <v>748</v>
      </c>
      <c r="I27" s="33">
        <v>749</v>
      </c>
      <c r="J27" s="33">
        <v>749</v>
      </c>
      <c r="K27" s="122">
        <v>203</v>
      </c>
      <c r="L27" s="33">
        <v>757</v>
      </c>
      <c r="M27" s="33">
        <v>755</v>
      </c>
      <c r="N27" s="32">
        <v>755</v>
      </c>
      <c r="O27" s="33">
        <v>755</v>
      </c>
      <c r="P27" s="33">
        <v>754</v>
      </c>
      <c r="Q27" s="33">
        <v>210</v>
      </c>
      <c r="R27" s="33">
        <v>752</v>
      </c>
      <c r="S27" s="34">
        <v>753</v>
      </c>
      <c r="T27" s="35">
        <f>SUM(B27:S27)</f>
        <v>11911</v>
      </c>
      <c r="U27" s="2">
        <f>((T25*1000)/T27)/7</f>
        <v>163.60317857442701</v>
      </c>
    </row>
    <row r="28" spans="1:30" s="2" customFormat="1" ht="33" customHeight="1" x14ac:dyDescent="0.25">
      <c r="A28" s="160" t="s">
        <v>21</v>
      </c>
      <c r="B28" s="36">
        <f t="shared" ref="B28:S28" si="6">((B27*B26)*7/1000)/7</f>
        <v>121.41289999999999</v>
      </c>
      <c r="C28" s="37">
        <f t="shared" si="6"/>
        <v>120.93406000000002</v>
      </c>
      <c r="D28" s="37">
        <f t="shared" si="6"/>
        <v>122.54759999999999</v>
      </c>
      <c r="E28" s="37">
        <f t="shared" si="6"/>
        <v>33.716799999999999</v>
      </c>
      <c r="F28" s="37">
        <f t="shared" si="6"/>
        <v>122.39305000000003</v>
      </c>
      <c r="G28" s="37">
        <f t="shared" si="6"/>
        <v>122.71727000000003</v>
      </c>
      <c r="H28" s="36">
        <f t="shared" si="6"/>
        <v>121.25828000000003</v>
      </c>
      <c r="I28" s="37">
        <f t="shared" si="6"/>
        <v>121.42039000000003</v>
      </c>
      <c r="J28" s="37">
        <f t="shared" si="6"/>
        <v>121.42039000000003</v>
      </c>
      <c r="K28" s="123">
        <f t="shared" si="6"/>
        <v>32.908330000000007</v>
      </c>
      <c r="L28" s="37">
        <f t="shared" si="6"/>
        <v>122.71727000000003</v>
      </c>
      <c r="M28" s="37">
        <f t="shared" si="6"/>
        <v>122.39305000000003</v>
      </c>
      <c r="N28" s="36">
        <f t="shared" si="6"/>
        <v>122.39305000000003</v>
      </c>
      <c r="O28" s="37">
        <f t="shared" si="6"/>
        <v>122.39305000000003</v>
      </c>
      <c r="P28" s="37">
        <f t="shared" si="6"/>
        <v>122.23094000000003</v>
      </c>
      <c r="Q28" s="37">
        <f t="shared" si="6"/>
        <v>34.043100000000003</v>
      </c>
      <c r="R28" s="37">
        <f t="shared" si="6"/>
        <v>121.90672000000004</v>
      </c>
      <c r="S28" s="38">
        <f t="shared" si="6"/>
        <v>122.06883000000003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849.89029999999991</v>
      </c>
      <c r="C29" s="41">
        <f t="shared" si="7"/>
        <v>846.53842000000009</v>
      </c>
      <c r="D29" s="41">
        <f t="shared" si="7"/>
        <v>857.83319999999992</v>
      </c>
      <c r="E29" s="41">
        <f>((E27*E26)*7)/1000</f>
        <v>236.01759999999999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848.80796000000021</v>
      </c>
      <c r="I29" s="41">
        <f t="shared" si="8"/>
        <v>849.94273000000021</v>
      </c>
      <c r="J29" s="41">
        <f t="shared" si="8"/>
        <v>849.94273000000021</v>
      </c>
      <c r="K29" s="124">
        <f t="shared" si="8"/>
        <v>230.35831000000005</v>
      </c>
      <c r="L29" s="41">
        <f t="shared" si="8"/>
        <v>859.02089000000024</v>
      </c>
      <c r="M29" s="41">
        <f t="shared" si="8"/>
        <v>856.75135000000023</v>
      </c>
      <c r="N29" s="40">
        <f t="shared" si="8"/>
        <v>856.75135000000023</v>
      </c>
      <c r="O29" s="41">
        <f t="shared" si="8"/>
        <v>856.75135000000023</v>
      </c>
      <c r="P29" s="41">
        <f t="shared" si="8"/>
        <v>855.61658000000023</v>
      </c>
      <c r="Q29" s="42">
        <f t="shared" si="8"/>
        <v>238.30170000000004</v>
      </c>
      <c r="R29" s="42">
        <f t="shared" si="8"/>
        <v>853.34704000000022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162.1618348273889</v>
      </c>
      <c r="C30" s="46">
        <f t="shared" si="9"/>
        <v>162.17208732286483</v>
      </c>
      <c r="D30" s="46">
        <f t="shared" si="9"/>
        <v>162.09999999999997</v>
      </c>
      <c r="E30" s="46">
        <f>+(E25/E27)/7*1000</f>
        <v>162.32266483516486</v>
      </c>
      <c r="F30" s="46">
        <f t="shared" ref="F30:L30" si="10">+(F25/F27)/7*1000</f>
        <v>162.17134720908237</v>
      </c>
      <c r="G30" s="46">
        <f t="shared" si="10"/>
        <v>162.11000000000001</v>
      </c>
      <c r="H30" s="45">
        <f t="shared" si="10"/>
        <v>164.58446906035144</v>
      </c>
      <c r="I30" s="46">
        <f t="shared" si="10"/>
        <v>164.4574880793439</v>
      </c>
      <c r="J30" s="46">
        <f>+(J25/J27)/7*1000</f>
        <v>164.07857142857145</v>
      </c>
      <c r="K30" s="125">
        <f t="shared" ref="K30" si="11">+(K25/K27)/7*1000</f>
        <v>166.8747149894441</v>
      </c>
      <c r="L30" s="46">
        <f t="shared" si="10"/>
        <v>164.07857142857145</v>
      </c>
      <c r="M30" s="46">
        <f>+(M25/M27)/7*1000</f>
        <v>164.20387322611168</v>
      </c>
      <c r="N30" s="45">
        <f t="shared" ref="N30:S30" si="12">+(N25/N27)/7*1000</f>
        <v>164.07857142857145</v>
      </c>
      <c r="O30" s="46">
        <f t="shared" si="12"/>
        <v>164.20387322611168</v>
      </c>
      <c r="P30" s="46">
        <f t="shared" si="12"/>
        <v>164.07857142857145</v>
      </c>
      <c r="Q30" s="46">
        <f t="shared" si="12"/>
        <v>165.43004081632657</v>
      </c>
      <c r="R30" s="46">
        <f t="shared" si="12"/>
        <v>164.204373100304</v>
      </c>
      <c r="S30" s="47">
        <f t="shared" si="12"/>
        <v>164.32984063745025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104.74199999999998</v>
      </c>
      <c r="C39" s="78">
        <v>102.67889999999998</v>
      </c>
      <c r="D39" s="78">
        <v>103.31370000000001</v>
      </c>
      <c r="E39" s="78">
        <v>31.422599999999996</v>
      </c>
      <c r="F39" s="78">
        <v>104.9007</v>
      </c>
      <c r="G39" s="78">
        <v>104.10720000000001</v>
      </c>
      <c r="H39" s="78"/>
      <c r="I39" s="78"/>
      <c r="J39" s="99">
        <f t="shared" ref="J39:J46" si="13">SUM(B39:I39)</f>
        <v>551.16510000000005</v>
      </c>
      <c r="K39" s="2"/>
      <c r="L39" s="89" t="s">
        <v>12</v>
      </c>
      <c r="M39" s="78">
        <v>7.4</v>
      </c>
      <c r="N39" s="78">
        <v>7.3</v>
      </c>
      <c r="O39" s="78">
        <v>7</v>
      </c>
      <c r="P39" s="78">
        <v>2.2999999999999998</v>
      </c>
      <c r="Q39" s="78">
        <v>7.3</v>
      </c>
      <c r="R39" s="78">
        <v>7.1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104.74199999999998</v>
      </c>
      <c r="C40" s="78">
        <v>102.67889999999998</v>
      </c>
      <c r="D40" s="78">
        <v>103.31370000000001</v>
      </c>
      <c r="E40" s="78">
        <v>31.422599999999996</v>
      </c>
      <c r="F40" s="78">
        <v>104.9007</v>
      </c>
      <c r="G40" s="78">
        <v>104.10720000000001</v>
      </c>
      <c r="H40" s="78"/>
      <c r="I40" s="78"/>
      <c r="J40" s="99">
        <f t="shared" si="13"/>
        <v>551.16510000000005</v>
      </c>
      <c r="K40" s="2"/>
      <c r="L40" s="90" t="s">
        <v>13</v>
      </c>
      <c r="M40" s="78">
        <v>7.4</v>
      </c>
      <c r="N40" s="78">
        <v>7.3</v>
      </c>
      <c r="O40" s="78">
        <v>7</v>
      </c>
      <c r="P40" s="78">
        <v>2.2999999999999998</v>
      </c>
      <c r="Q40" s="78">
        <v>7.3</v>
      </c>
      <c r="R40" s="78">
        <v>7.1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104.74199999999998</v>
      </c>
      <c r="C41" s="78">
        <v>102.67889999999998</v>
      </c>
      <c r="D41" s="78">
        <v>103.31370000000001</v>
      </c>
      <c r="E41" s="78">
        <v>31.422599999999996</v>
      </c>
      <c r="F41" s="78">
        <v>104.9007</v>
      </c>
      <c r="G41" s="78">
        <v>104.10720000000001</v>
      </c>
      <c r="H41" s="22"/>
      <c r="I41" s="22"/>
      <c r="J41" s="99">
        <f t="shared" si="13"/>
        <v>551.16510000000005</v>
      </c>
      <c r="K41" s="2"/>
      <c r="L41" s="89" t="s">
        <v>14</v>
      </c>
      <c r="M41" s="78">
        <v>7.4</v>
      </c>
      <c r="N41" s="78">
        <v>7.2</v>
      </c>
      <c r="O41" s="78">
        <v>6.9</v>
      </c>
      <c r="P41" s="78">
        <v>2</v>
      </c>
      <c r="Q41" s="78">
        <v>7.3</v>
      </c>
      <c r="R41" s="78">
        <v>7</v>
      </c>
      <c r="S41" s="99">
        <f t="shared" si="14"/>
        <v>37.799999999999997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104.74199999999998</v>
      </c>
      <c r="C42" s="78">
        <v>102.67889999999998</v>
      </c>
      <c r="D42" s="78">
        <v>103.31370000000001</v>
      </c>
      <c r="E42" s="78">
        <v>31.422599999999996</v>
      </c>
      <c r="F42" s="78">
        <v>104.9007</v>
      </c>
      <c r="G42" s="78">
        <v>104.10720000000001</v>
      </c>
      <c r="H42" s="22"/>
      <c r="I42" s="22"/>
      <c r="J42" s="99">
        <f t="shared" si="13"/>
        <v>551.16510000000005</v>
      </c>
      <c r="K42" s="2"/>
      <c r="L42" s="90" t="s">
        <v>15</v>
      </c>
      <c r="M42" s="78">
        <v>7.4</v>
      </c>
      <c r="N42" s="78">
        <v>7.2</v>
      </c>
      <c r="O42" s="78">
        <v>6.9</v>
      </c>
      <c r="P42" s="78">
        <v>2</v>
      </c>
      <c r="Q42" s="78">
        <v>7.3</v>
      </c>
      <c r="R42" s="78">
        <v>7</v>
      </c>
      <c r="S42" s="99">
        <f t="shared" si="14"/>
        <v>37.799999999999997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104.74199999999998</v>
      </c>
      <c r="C43" s="78">
        <v>102.67889999999998</v>
      </c>
      <c r="D43" s="78">
        <v>103.31370000000001</v>
      </c>
      <c r="E43" s="78">
        <v>31.422599999999996</v>
      </c>
      <c r="F43" s="78">
        <v>104.9007</v>
      </c>
      <c r="G43" s="78">
        <v>104.10720000000001</v>
      </c>
      <c r="H43" s="22"/>
      <c r="I43" s="22"/>
      <c r="J43" s="99">
        <f t="shared" si="13"/>
        <v>551.16510000000005</v>
      </c>
      <c r="K43" s="2"/>
      <c r="L43" s="89" t="s">
        <v>16</v>
      </c>
      <c r="M43" s="78">
        <v>7.4</v>
      </c>
      <c r="N43" s="78">
        <v>7.2</v>
      </c>
      <c r="O43" s="78">
        <v>7</v>
      </c>
      <c r="P43" s="78">
        <v>2</v>
      </c>
      <c r="Q43" s="78">
        <v>7.3</v>
      </c>
      <c r="R43" s="78">
        <v>7.1</v>
      </c>
      <c r="S43" s="99">
        <f t="shared" si="14"/>
        <v>38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>
        <v>104.74199999999998</v>
      </c>
      <c r="C44" s="78">
        <v>102.67889999999998</v>
      </c>
      <c r="D44" s="78">
        <v>103.31370000000001</v>
      </c>
      <c r="E44" s="78">
        <v>31.422599999999996</v>
      </c>
      <c r="F44" s="78">
        <v>104.9007</v>
      </c>
      <c r="G44" s="78">
        <v>104.10720000000001</v>
      </c>
      <c r="H44" s="78"/>
      <c r="I44" s="78"/>
      <c r="J44" s="99">
        <f t="shared" si="13"/>
        <v>551.16510000000005</v>
      </c>
      <c r="K44" s="2"/>
      <c r="L44" s="90" t="s">
        <v>17</v>
      </c>
      <c r="M44" s="78">
        <v>7.4</v>
      </c>
      <c r="N44" s="78">
        <v>7.2</v>
      </c>
      <c r="O44" s="78">
        <v>7</v>
      </c>
      <c r="P44" s="78">
        <v>2</v>
      </c>
      <c r="Q44" s="78">
        <v>7.4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>
        <v>104.74199999999998</v>
      </c>
      <c r="C45" s="78">
        <v>102.67889999999998</v>
      </c>
      <c r="D45" s="78">
        <v>103.31370000000001</v>
      </c>
      <c r="E45" s="78">
        <v>31.422599999999996</v>
      </c>
      <c r="F45" s="78">
        <v>104.9007</v>
      </c>
      <c r="G45" s="78">
        <v>104.10720000000001</v>
      </c>
      <c r="H45" s="78"/>
      <c r="I45" s="78"/>
      <c r="J45" s="99">
        <f t="shared" si="13"/>
        <v>551.16510000000005</v>
      </c>
      <c r="K45" s="2"/>
      <c r="L45" s="89" t="s">
        <v>18</v>
      </c>
      <c r="M45" s="78">
        <v>7.4</v>
      </c>
      <c r="N45" s="78">
        <v>7.2</v>
      </c>
      <c r="O45" s="78">
        <v>7</v>
      </c>
      <c r="P45" s="78">
        <v>2.1</v>
      </c>
      <c r="Q45" s="78">
        <v>7.4</v>
      </c>
      <c r="R45" s="78">
        <v>7.1</v>
      </c>
      <c r="S45" s="99">
        <f t="shared" si="14"/>
        <v>38.200000000000003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733.19399999999985</v>
      </c>
      <c r="C46" s="26">
        <f t="shared" si="15"/>
        <v>718.75229999999988</v>
      </c>
      <c r="D46" s="26">
        <f t="shared" si="15"/>
        <v>723.19590000000017</v>
      </c>
      <c r="E46" s="26">
        <f t="shared" si="15"/>
        <v>219.95819999999995</v>
      </c>
      <c r="F46" s="26">
        <f t="shared" si="15"/>
        <v>734.30490000000009</v>
      </c>
      <c r="G46" s="26">
        <f t="shared" si="15"/>
        <v>728.75040000000013</v>
      </c>
      <c r="H46" s="26">
        <f t="shared" si="15"/>
        <v>0</v>
      </c>
      <c r="I46" s="26">
        <f t="shared" si="15"/>
        <v>0</v>
      </c>
      <c r="J46" s="99">
        <f t="shared" si="13"/>
        <v>3858.1557000000003</v>
      </c>
      <c r="L46" s="76" t="s">
        <v>10</v>
      </c>
      <c r="M46" s="79">
        <f t="shared" ref="M46:R46" si="16">SUM(M39:M45)</f>
        <v>51.8</v>
      </c>
      <c r="N46" s="26">
        <f t="shared" si="16"/>
        <v>50.600000000000009</v>
      </c>
      <c r="O46" s="26">
        <f t="shared" si="16"/>
        <v>48.8</v>
      </c>
      <c r="P46" s="26">
        <f t="shared" si="16"/>
        <v>14.7</v>
      </c>
      <c r="Q46" s="26">
        <f t="shared" si="16"/>
        <v>51.3</v>
      </c>
      <c r="R46" s="26">
        <f t="shared" si="16"/>
        <v>49.5</v>
      </c>
      <c r="S46" s="99">
        <f t="shared" si="14"/>
        <v>266.7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158.70000000000002</v>
      </c>
      <c r="L47" s="108" t="s">
        <v>19</v>
      </c>
      <c r="M47" s="80">
        <v>132</v>
      </c>
      <c r="N47" s="29">
        <v>131.5</v>
      </c>
      <c r="O47" s="29">
        <v>131.5</v>
      </c>
      <c r="P47" s="29">
        <v>131.5</v>
      </c>
      <c r="Q47" s="29">
        <v>131</v>
      </c>
      <c r="R47" s="29">
        <v>131</v>
      </c>
      <c r="S47" s="100">
        <f>+((S46/S48)/7)*1000</f>
        <v>131.37931034482759</v>
      </c>
      <c r="T47" s="62"/>
    </row>
    <row r="48" spans="1:30" ht="33.75" customHeight="1" x14ac:dyDescent="0.25">
      <c r="A48" s="92" t="s">
        <v>20</v>
      </c>
      <c r="B48" s="81">
        <v>660</v>
      </c>
      <c r="C48" s="33">
        <v>647</v>
      </c>
      <c r="D48" s="33">
        <v>651</v>
      </c>
      <c r="E48" s="33">
        <v>198</v>
      </c>
      <c r="F48" s="33">
        <v>661</v>
      </c>
      <c r="G48" s="33">
        <v>656</v>
      </c>
      <c r="H48" s="33"/>
      <c r="I48" s="33"/>
      <c r="J48" s="101">
        <f>SUM(B48:I48)</f>
        <v>3473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56</v>
      </c>
      <c r="R48" s="64">
        <v>54</v>
      </c>
      <c r="S48" s="110">
        <f>SUM(M48:R48)</f>
        <v>290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104.74199999999998</v>
      </c>
      <c r="C49" s="37">
        <f t="shared" si="17"/>
        <v>102.67889999999998</v>
      </c>
      <c r="D49" s="37">
        <f t="shared" si="17"/>
        <v>103.31370000000001</v>
      </c>
      <c r="E49" s="37">
        <f t="shared" si="17"/>
        <v>31.422599999999996</v>
      </c>
      <c r="F49" s="37">
        <f t="shared" si="17"/>
        <v>104.9007</v>
      </c>
      <c r="G49" s="37">
        <f t="shared" si="17"/>
        <v>104.10720000000001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158.70000000000002</v>
      </c>
      <c r="L49" s="93" t="s">
        <v>21</v>
      </c>
      <c r="M49" s="82">
        <f>((M48*M47)*7/1000-M39-M40)/5</f>
        <v>7.3888000000000007</v>
      </c>
      <c r="N49" s="37">
        <f t="shared" ref="N49:R49" si="19">((N48*N47)*7/1000-N39-N40)/5</f>
        <v>7.2055000000000007</v>
      </c>
      <c r="O49" s="37">
        <f t="shared" si="19"/>
        <v>6.9572999999999992</v>
      </c>
      <c r="P49" s="37">
        <f t="shared" si="19"/>
        <v>2.0255999999999998</v>
      </c>
      <c r="Q49" s="37">
        <f t="shared" si="19"/>
        <v>7.3504000000000005</v>
      </c>
      <c r="R49" s="37">
        <f t="shared" si="19"/>
        <v>7.0635999999999992</v>
      </c>
      <c r="S49" s="111">
        <f>((S46*1000)/S48)/7</f>
        <v>131.37931034482759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733.19399999999985</v>
      </c>
      <c r="C50" s="41">
        <f t="shared" si="20"/>
        <v>718.75229999999988</v>
      </c>
      <c r="D50" s="41">
        <f t="shared" si="20"/>
        <v>723.19590000000005</v>
      </c>
      <c r="E50" s="41">
        <f t="shared" si="20"/>
        <v>219.95819999999998</v>
      </c>
      <c r="F50" s="41">
        <f t="shared" si="20"/>
        <v>734.30489999999998</v>
      </c>
      <c r="G50" s="41">
        <f t="shared" si="20"/>
        <v>728.75040000000001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51.744</v>
      </c>
      <c r="N50" s="41">
        <f t="shared" si="21"/>
        <v>50.627499999999998</v>
      </c>
      <c r="O50" s="41">
        <f t="shared" si="21"/>
        <v>48.786499999999997</v>
      </c>
      <c r="P50" s="41">
        <f t="shared" si="21"/>
        <v>14.728</v>
      </c>
      <c r="Q50" s="41">
        <f t="shared" si="21"/>
        <v>51.351999999999997</v>
      </c>
      <c r="R50" s="41">
        <f t="shared" si="21"/>
        <v>49.518000000000001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158.69999999999999</v>
      </c>
      <c r="C51" s="46">
        <f t="shared" si="22"/>
        <v>158.69999999999999</v>
      </c>
      <c r="D51" s="46">
        <f t="shared" si="22"/>
        <v>158.70000000000005</v>
      </c>
      <c r="E51" s="46">
        <f t="shared" si="22"/>
        <v>158.69999999999999</v>
      </c>
      <c r="F51" s="46">
        <f t="shared" si="22"/>
        <v>158.70000000000005</v>
      </c>
      <c r="G51" s="46">
        <f t="shared" si="22"/>
        <v>158.70000000000005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132.14285714285714</v>
      </c>
      <c r="N51" s="46">
        <f t="shared" si="23"/>
        <v>131.42857142857144</v>
      </c>
      <c r="O51" s="46">
        <f t="shared" si="23"/>
        <v>131.53638814016173</v>
      </c>
      <c r="P51" s="46">
        <f t="shared" si="23"/>
        <v>131.25</v>
      </c>
      <c r="Q51" s="46">
        <f t="shared" si="23"/>
        <v>130.86734693877548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</v>
      </c>
      <c r="C58" s="78">
        <v>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8.6999999999999993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78">
        <v>8.6999999999999993</v>
      </c>
      <c r="N58" s="21">
        <v>9</v>
      </c>
      <c r="O58" s="78">
        <v>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139.60000000000002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</v>
      </c>
      <c r="C59" s="78">
        <v>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8.6999999999999993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78">
        <v>8.6999999999999993</v>
      </c>
      <c r="N59" s="21">
        <v>9</v>
      </c>
      <c r="O59" s="78">
        <v>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139.60000000000002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8.6999999999999993</v>
      </c>
      <c r="K60" s="78">
        <v>2.2000000000000002</v>
      </c>
      <c r="L60" s="78">
        <v>8.6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8.6999999999999993</v>
      </c>
      <c r="S60" s="182">
        <v>8.6999999999999993</v>
      </c>
      <c r="T60" s="24">
        <f t="shared" si="24"/>
        <v>138.19999999999999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8.9</v>
      </c>
      <c r="D61" s="78">
        <v>8.8000000000000007</v>
      </c>
      <c r="E61" s="78">
        <v>2.2000000000000002</v>
      </c>
      <c r="F61" s="78">
        <v>8.8000000000000007</v>
      </c>
      <c r="G61" s="78">
        <v>8.6999999999999993</v>
      </c>
      <c r="H61" s="21">
        <v>8.6999999999999993</v>
      </c>
      <c r="I61" s="78">
        <v>8.8000000000000007</v>
      </c>
      <c r="J61" s="78">
        <v>8.6999999999999993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8.9</v>
      </c>
      <c r="P61" s="78">
        <v>8.9</v>
      </c>
      <c r="Q61" s="78">
        <v>2.2000000000000002</v>
      </c>
      <c r="R61" s="78">
        <v>8.6999999999999993</v>
      </c>
      <c r="S61" s="182">
        <v>8.6999999999999993</v>
      </c>
      <c r="T61" s="24">
        <f t="shared" si="24"/>
        <v>138.30000000000001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8.9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8.6999999999999993</v>
      </c>
      <c r="I62" s="78">
        <v>8.8000000000000007</v>
      </c>
      <c r="J62" s="78">
        <v>8.8000000000000007</v>
      </c>
      <c r="K62" s="78">
        <v>2.2000000000000002</v>
      </c>
      <c r="L62" s="78">
        <v>8.6999999999999993</v>
      </c>
      <c r="M62" s="78">
        <v>8.6</v>
      </c>
      <c r="N62" s="21">
        <v>8.9</v>
      </c>
      <c r="O62" s="78">
        <v>8.9</v>
      </c>
      <c r="P62" s="78">
        <v>8.9</v>
      </c>
      <c r="Q62" s="78">
        <v>2.2000000000000002</v>
      </c>
      <c r="R62" s="78">
        <v>8.6999999999999993</v>
      </c>
      <c r="S62" s="182">
        <v>8.8000000000000007</v>
      </c>
      <c r="T62" s="24">
        <f t="shared" si="24"/>
        <v>138.80000000000004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8.9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8.8000000000000007</v>
      </c>
      <c r="J63" s="78">
        <v>8.8000000000000007</v>
      </c>
      <c r="K63" s="78">
        <v>2.2000000000000002</v>
      </c>
      <c r="L63" s="78">
        <v>8.6999999999999993</v>
      </c>
      <c r="M63" s="78">
        <v>8.6</v>
      </c>
      <c r="N63" s="21">
        <v>8.9</v>
      </c>
      <c r="O63" s="78">
        <v>8.9</v>
      </c>
      <c r="P63" s="78">
        <v>8.9</v>
      </c>
      <c r="Q63" s="78">
        <v>2.2000000000000002</v>
      </c>
      <c r="R63" s="78">
        <v>8.6999999999999993</v>
      </c>
      <c r="S63" s="182">
        <v>8.8000000000000007</v>
      </c>
      <c r="T63" s="24">
        <f t="shared" si="24"/>
        <v>138.90000000000003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8.9</v>
      </c>
      <c r="C64" s="78">
        <v>8.9</v>
      </c>
      <c r="D64" s="78">
        <v>8.9</v>
      </c>
      <c r="E64" s="78">
        <v>2.2000000000000002</v>
      </c>
      <c r="F64" s="78">
        <v>8.9</v>
      </c>
      <c r="G64" s="78">
        <v>8.8000000000000007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8.6999999999999993</v>
      </c>
      <c r="M64" s="78">
        <v>8.6999999999999993</v>
      </c>
      <c r="N64" s="21">
        <v>8.9</v>
      </c>
      <c r="O64" s="78">
        <v>8.9</v>
      </c>
      <c r="P64" s="78">
        <v>8.9</v>
      </c>
      <c r="Q64" s="78">
        <v>2.2000000000000002</v>
      </c>
      <c r="R64" s="78">
        <v>8.8000000000000007</v>
      </c>
      <c r="S64" s="182">
        <v>8.8000000000000007</v>
      </c>
      <c r="T64" s="24">
        <f t="shared" si="24"/>
        <v>139.20000000000005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62.499999999999993</v>
      </c>
      <c r="C65" s="79">
        <f t="shared" ref="C65:R65" si="25">SUM(C58:C64)</f>
        <v>62.499999999999993</v>
      </c>
      <c r="D65" s="79">
        <f t="shared" si="25"/>
        <v>62.1</v>
      </c>
      <c r="E65" s="79">
        <f t="shared" si="25"/>
        <v>15.399999999999999</v>
      </c>
      <c r="F65" s="79">
        <f t="shared" si="25"/>
        <v>62.1</v>
      </c>
      <c r="G65" s="183">
        <f t="shared" si="25"/>
        <v>61.399999999999991</v>
      </c>
      <c r="H65" s="25">
        <f t="shared" si="25"/>
        <v>61.099999999999994</v>
      </c>
      <c r="I65" s="79">
        <f t="shared" si="25"/>
        <v>61.9</v>
      </c>
      <c r="J65" s="79">
        <f t="shared" si="25"/>
        <v>61.399999999999991</v>
      </c>
      <c r="K65" s="79">
        <f t="shared" si="25"/>
        <v>15.399999999999999</v>
      </c>
      <c r="L65" s="79">
        <f t="shared" si="25"/>
        <v>61.000000000000014</v>
      </c>
      <c r="M65" s="183">
        <f t="shared" si="25"/>
        <v>60.5</v>
      </c>
      <c r="N65" s="25">
        <f t="shared" si="25"/>
        <v>62.499999999999993</v>
      </c>
      <c r="O65" s="79">
        <f t="shared" si="25"/>
        <v>62.499999999999993</v>
      </c>
      <c r="P65" s="79">
        <f t="shared" si="25"/>
        <v>62.3</v>
      </c>
      <c r="Q65" s="79">
        <f t="shared" si="25"/>
        <v>15.399999999999999</v>
      </c>
      <c r="R65" s="79">
        <f t="shared" si="25"/>
        <v>61.2</v>
      </c>
      <c r="S65" s="27">
        <f>SUM(S58:S64)</f>
        <v>61.399999999999991</v>
      </c>
      <c r="T65" s="24">
        <f t="shared" si="24"/>
        <v>972.59999999999991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137.5</v>
      </c>
      <c r="C66" s="80">
        <v>137.5</v>
      </c>
      <c r="D66" s="80">
        <v>136.5</v>
      </c>
      <c r="E66" s="80">
        <v>137.5</v>
      </c>
      <c r="F66" s="80">
        <v>136.5</v>
      </c>
      <c r="G66" s="184">
        <v>135</v>
      </c>
      <c r="H66" s="28">
        <v>136.5</v>
      </c>
      <c r="I66" s="80">
        <v>136</v>
      </c>
      <c r="J66" s="80">
        <v>135</v>
      </c>
      <c r="K66" s="80">
        <v>137</v>
      </c>
      <c r="L66" s="80">
        <v>134</v>
      </c>
      <c r="M66" s="184">
        <v>135</v>
      </c>
      <c r="N66" s="28">
        <v>137.5</v>
      </c>
      <c r="O66" s="80">
        <v>137.5</v>
      </c>
      <c r="P66" s="80">
        <v>137</v>
      </c>
      <c r="Q66" s="80">
        <v>137</v>
      </c>
      <c r="R66" s="80">
        <v>134.5</v>
      </c>
      <c r="S66" s="30">
        <v>135</v>
      </c>
      <c r="T66" s="304">
        <f>+((T65/T67)/7)*1000</f>
        <v>136.08507065901776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((B67*B66)*7/1000-B58-B59)/5</f>
        <v>8.9124999999999996</v>
      </c>
      <c r="C68" s="82">
        <f t="shared" si="26"/>
        <v>8.9124999999999996</v>
      </c>
      <c r="D68" s="82">
        <f t="shared" si="26"/>
        <v>8.8615000000000013</v>
      </c>
      <c r="E68" s="82">
        <f t="shared" si="26"/>
        <v>2.2000000000000002</v>
      </c>
      <c r="F68" s="82">
        <f t="shared" si="26"/>
        <v>8.8615000000000013</v>
      </c>
      <c r="G68" s="186">
        <f t="shared" si="26"/>
        <v>8.7650000000000006</v>
      </c>
      <c r="H68" s="36">
        <f t="shared" si="26"/>
        <v>8.7503999999999991</v>
      </c>
      <c r="I68" s="82">
        <f t="shared" si="26"/>
        <v>8.8160000000000007</v>
      </c>
      <c r="J68" s="82">
        <f t="shared" si="26"/>
        <v>8.7650000000000006</v>
      </c>
      <c r="K68" s="82">
        <f t="shared" si="26"/>
        <v>2.1887999999999996</v>
      </c>
      <c r="L68" s="82">
        <f t="shared" si="26"/>
        <v>8.6740000000000013</v>
      </c>
      <c r="M68" s="186">
        <f t="shared" si="26"/>
        <v>8.6159999999999997</v>
      </c>
      <c r="N68" s="36">
        <f t="shared" si="26"/>
        <v>8.9124999999999996</v>
      </c>
      <c r="O68" s="82">
        <f t="shared" si="26"/>
        <v>8.9124999999999996</v>
      </c>
      <c r="P68" s="82">
        <f t="shared" si="26"/>
        <v>8.907</v>
      </c>
      <c r="Q68" s="82">
        <f t="shared" si="26"/>
        <v>2.1887999999999996</v>
      </c>
      <c r="R68" s="82">
        <f t="shared" si="26"/>
        <v>8.7195</v>
      </c>
      <c r="S68" s="38">
        <f t="shared" si="26"/>
        <v>8.7650000000000006</v>
      </c>
      <c r="T68" s="306">
        <f>((T65*1000)/T67)/7</f>
        <v>136.08507065901776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62.5625</v>
      </c>
      <c r="C69" s="83">
        <f t="shared" ref="C69:R69" si="27">((C67*C66)*7)/1000</f>
        <v>62.5625</v>
      </c>
      <c r="D69" s="83">
        <f t="shared" si="27"/>
        <v>62.107500000000002</v>
      </c>
      <c r="E69" s="83">
        <f t="shared" si="27"/>
        <v>15.4</v>
      </c>
      <c r="F69" s="83">
        <f t="shared" si="27"/>
        <v>62.107500000000002</v>
      </c>
      <c r="G69" s="307">
        <f t="shared" si="27"/>
        <v>61.424999999999997</v>
      </c>
      <c r="H69" s="40">
        <f t="shared" si="27"/>
        <v>61.152000000000001</v>
      </c>
      <c r="I69" s="83">
        <f t="shared" si="27"/>
        <v>61.88</v>
      </c>
      <c r="J69" s="83">
        <f t="shared" si="27"/>
        <v>61.424999999999997</v>
      </c>
      <c r="K69" s="83">
        <f t="shared" si="27"/>
        <v>15.343999999999999</v>
      </c>
      <c r="L69" s="83">
        <f t="shared" si="27"/>
        <v>60.97</v>
      </c>
      <c r="M69" s="307">
        <f t="shared" si="27"/>
        <v>60.48</v>
      </c>
      <c r="N69" s="40">
        <f t="shared" si="27"/>
        <v>62.5625</v>
      </c>
      <c r="O69" s="83">
        <f t="shared" si="27"/>
        <v>62.5625</v>
      </c>
      <c r="P69" s="83">
        <f t="shared" si="27"/>
        <v>62.335000000000001</v>
      </c>
      <c r="Q69" s="83">
        <f t="shared" si="27"/>
        <v>15.343999999999999</v>
      </c>
      <c r="R69" s="83">
        <f t="shared" si="27"/>
        <v>61.197499999999998</v>
      </c>
      <c r="S69" s="85">
        <f>((S67*S66)*7)/1000</f>
        <v>61.424999999999997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137.36263736263734</v>
      </c>
      <c r="C70" s="84">
        <f t="shared" ref="C70:R70" si="28">+(C65/C67)/7*1000</f>
        <v>137.36263736263734</v>
      </c>
      <c r="D70" s="84">
        <f t="shared" si="28"/>
        <v>136.48351648351647</v>
      </c>
      <c r="E70" s="84">
        <f t="shared" si="28"/>
        <v>137.49999999999997</v>
      </c>
      <c r="F70" s="84">
        <f t="shared" si="28"/>
        <v>136.48351648351647</v>
      </c>
      <c r="G70" s="188">
        <f t="shared" si="28"/>
        <v>134.94505494505492</v>
      </c>
      <c r="H70" s="45">
        <f t="shared" si="28"/>
        <v>136.38392857142856</v>
      </c>
      <c r="I70" s="84">
        <f t="shared" si="28"/>
        <v>136.04395604395606</v>
      </c>
      <c r="J70" s="84">
        <f t="shared" si="28"/>
        <v>134.94505494505492</v>
      </c>
      <c r="K70" s="84">
        <f t="shared" si="28"/>
        <v>137.49999999999997</v>
      </c>
      <c r="L70" s="84">
        <f t="shared" si="28"/>
        <v>134.0659340659341</v>
      </c>
      <c r="M70" s="188">
        <f t="shared" si="28"/>
        <v>135.04464285714286</v>
      </c>
      <c r="N70" s="45">
        <f t="shared" si="28"/>
        <v>137.36263736263734</v>
      </c>
      <c r="O70" s="84">
        <f t="shared" si="28"/>
        <v>137.36263736263734</v>
      </c>
      <c r="P70" s="84">
        <f t="shared" si="28"/>
        <v>136.92307692307691</v>
      </c>
      <c r="Q70" s="84">
        <f t="shared" si="28"/>
        <v>137.49999999999997</v>
      </c>
      <c r="R70" s="84">
        <f t="shared" si="28"/>
        <v>134.50549450549451</v>
      </c>
      <c r="S70" s="47">
        <f>+(S65/S67)/7*1000</f>
        <v>134.94505494505492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E2E7B-B78E-4C89-BE97-C597310B81AC}">
  <dimension ref="A1:AQ239"/>
  <sheetViews>
    <sheetView view="pageBreakPreview" topLeftCell="A28" zoomScale="30" zoomScaleNormal="30" zoomScaleSheetLayoutView="30" workbookViewId="0">
      <selection activeCell="S46" sqref="S46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19"/>
      <c r="E3" s="419"/>
      <c r="F3" s="419"/>
      <c r="G3" s="419"/>
      <c r="H3" s="419"/>
      <c r="I3" s="419"/>
      <c r="J3" s="419"/>
      <c r="K3" s="419"/>
      <c r="L3" s="419"/>
      <c r="M3" s="419"/>
      <c r="N3" s="419"/>
      <c r="O3" s="419"/>
      <c r="P3" s="419"/>
      <c r="Q3" s="419"/>
      <c r="R3" s="419"/>
      <c r="S3" s="419"/>
      <c r="T3" s="419"/>
      <c r="U3" s="419"/>
      <c r="V3" s="419"/>
      <c r="W3" s="419"/>
      <c r="X3" s="419"/>
      <c r="Y3" s="2"/>
      <c r="Z3" s="2"/>
      <c r="AA3" s="2"/>
      <c r="AB3" s="2"/>
      <c r="AC3" s="2"/>
      <c r="AD3" s="41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19" t="s">
        <v>1</v>
      </c>
      <c r="B9" s="419"/>
      <c r="C9" s="419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19"/>
      <c r="B10" s="419"/>
      <c r="C10" s="41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19" t="s">
        <v>4</v>
      </c>
      <c r="B11" s="419"/>
      <c r="C11" s="419"/>
      <c r="D11" s="1"/>
      <c r="E11" s="420">
        <v>3</v>
      </c>
      <c r="F11" s="1"/>
      <c r="G11" s="1"/>
      <c r="H11" s="1"/>
      <c r="I11" s="1"/>
      <c r="J11" s="1"/>
      <c r="K11" s="489" t="s">
        <v>141</v>
      </c>
      <c r="L11" s="489"/>
      <c r="M11" s="421"/>
      <c r="N11" s="42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19"/>
      <c r="B12" s="419"/>
      <c r="C12" s="419"/>
      <c r="D12" s="1"/>
      <c r="E12" s="5"/>
      <c r="F12" s="1"/>
      <c r="G12" s="1"/>
      <c r="H12" s="1"/>
      <c r="I12" s="1"/>
      <c r="J12" s="1"/>
      <c r="K12" s="421"/>
      <c r="L12" s="421"/>
      <c r="M12" s="421"/>
      <c r="N12" s="42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21"/>
      <c r="M13" s="421"/>
      <c r="N13" s="421"/>
      <c r="O13" s="421"/>
      <c r="P13" s="421"/>
      <c r="Q13" s="421"/>
      <c r="R13" s="421"/>
      <c r="S13" s="421"/>
      <c r="T13" s="421"/>
      <c r="U13" s="421"/>
      <c r="V13" s="421"/>
      <c r="W13" s="1"/>
      <c r="X13" s="1"/>
      <c r="Y13" s="1"/>
    </row>
    <row r="14" spans="1:30" s="3" customFormat="1" ht="27" thickBot="1" x14ac:dyDescent="0.3">
      <c r="A14" s="419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121.41289999999999</v>
      </c>
      <c r="C18" s="78">
        <v>120.93406000000002</v>
      </c>
      <c r="D18" s="22">
        <v>122.54759999999999</v>
      </c>
      <c r="E18" s="22">
        <v>33.716799999999999</v>
      </c>
      <c r="F18" s="22">
        <v>122.39305000000003</v>
      </c>
      <c r="G18" s="22">
        <v>122.71727000000003</v>
      </c>
      <c r="H18" s="21">
        <v>121.25828000000003</v>
      </c>
      <c r="I18" s="22">
        <v>121.42039000000003</v>
      </c>
      <c r="J18" s="22">
        <v>121.42039000000003</v>
      </c>
      <c r="K18" s="119">
        <v>32.908330000000007</v>
      </c>
      <c r="L18" s="22">
        <v>122.71727000000003</v>
      </c>
      <c r="M18" s="22">
        <v>122.39305000000003</v>
      </c>
      <c r="N18" s="21">
        <v>122.39305000000003</v>
      </c>
      <c r="O18" s="78">
        <v>122.39305000000003</v>
      </c>
      <c r="P18" s="22">
        <v>122.23094000000003</v>
      </c>
      <c r="Q18" s="22">
        <v>34.043100000000003</v>
      </c>
      <c r="R18" s="22">
        <v>121.90672000000004</v>
      </c>
      <c r="S18" s="23">
        <v>122.06883000000003</v>
      </c>
      <c r="T18" s="24">
        <f t="shared" ref="T18:T25" si="0">SUM(B18:S18)</f>
        <v>1930.8750800000007</v>
      </c>
      <c r="V18" s="2"/>
      <c r="W18" s="18"/>
    </row>
    <row r="19" spans="1:30" ht="39.950000000000003" customHeight="1" x14ac:dyDescent="0.25">
      <c r="A19" s="157" t="s">
        <v>13</v>
      </c>
      <c r="B19" s="21">
        <v>121.41289999999999</v>
      </c>
      <c r="C19" s="78">
        <v>120.93406000000002</v>
      </c>
      <c r="D19" s="22">
        <v>122.54759999999999</v>
      </c>
      <c r="E19" s="22">
        <v>33.716799999999999</v>
      </c>
      <c r="F19" s="22">
        <v>122.39305000000003</v>
      </c>
      <c r="G19" s="22">
        <v>122.71727000000003</v>
      </c>
      <c r="H19" s="21">
        <v>121.25828000000003</v>
      </c>
      <c r="I19" s="22">
        <v>121.42039000000003</v>
      </c>
      <c r="J19" s="22">
        <v>121.42039000000003</v>
      </c>
      <c r="K19" s="119">
        <v>32.908330000000007</v>
      </c>
      <c r="L19" s="22">
        <v>122.71727000000003</v>
      </c>
      <c r="M19" s="22">
        <v>122.39305000000003</v>
      </c>
      <c r="N19" s="21">
        <v>122.39305000000003</v>
      </c>
      <c r="O19" s="78">
        <v>122.39305000000003</v>
      </c>
      <c r="P19" s="22">
        <v>122.23094000000003</v>
      </c>
      <c r="Q19" s="22">
        <v>34.043100000000003</v>
      </c>
      <c r="R19" s="22">
        <v>121.90672000000004</v>
      </c>
      <c r="S19" s="23">
        <v>122.06883000000003</v>
      </c>
      <c r="T19" s="24">
        <f t="shared" si="0"/>
        <v>1930.8750800000007</v>
      </c>
      <c r="V19" s="2"/>
      <c r="W19" s="18"/>
    </row>
    <row r="20" spans="1:30" ht="39.75" customHeight="1" x14ac:dyDescent="0.25">
      <c r="A20" s="156" t="s">
        <v>14</v>
      </c>
      <c r="B20" s="21">
        <v>120.73207999999997</v>
      </c>
      <c r="C20" s="78">
        <v>120.707106</v>
      </c>
      <c r="D20" s="22">
        <v>122.32066</v>
      </c>
      <c r="E20" s="22">
        <v>33.489859999999993</v>
      </c>
      <c r="F20" s="22">
        <v>122.39305000000004</v>
      </c>
      <c r="G20" s="22">
        <v>122.71727000000006</v>
      </c>
      <c r="H20" s="21">
        <v>121.03132600000004</v>
      </c>
      <c r="I20" s="22">
        <v>120.51257400000001</v>
      </c>
      <c r="J20" s="22">
        <v>121.19343600000005</v>
      </c>
      <c r="K20" s="119">
        <v>32.000514000000003</v>
      </c>
      <c r="L20" s="22">
        <v>122.49031600000005</v>
      </c>
      <c r="M20" s="22">
        <v>122.39305000000004</v>
      </c>
      <c r="N20" s="21">
        <v>121.48523400000003</v>
      </c>
      <c r="O20" s="78">
        <v>122.16609600000004</v>
      </c>
      <c r="P20" s="22">
        <v>122.00398600000003</v>
      </c>
      <c r="Q20" s="22">
        <v>33.589192000000011</v>
      </c>
      <c r="R20" s="22">
        <v>121.67976600000001</v>
      </c>
      <c r="S20" s="23">
        <v>122.06883000000002</v>
      </c>
      <c r="T20" s="24">
        <f t="shared" si="0"/>
        <v>1924.9743460000002</v>
      </c>
      <c r="V20" s="2"/>
      <c r="W20" s="18"/>
    </row>
    <row r="21" spans="1:30" ht="39.950000000000003" customHeight="1" x14ac:dyDescent="0.25">
      <c r="A21" s="157" t="s">
        <v>15</v>
      </c>
      <c r="B21" s="21">
        <v>120.73207999999997</v>
      </c>
      <c r="C21" s="78">
        <v>120.707106</v>
      </c>
      <c r="D21" s="22">
        <v>122.32066</v>
      </c>
      <c r="E21" s="22">
        <v>33.489859999999993</v>
      </c>
      <c r="F21" s="22">
        <v>122.39305000000004</v>
      </c>
      <c r="G21" s="22">
        <v>122.71727000000006</v>
      </c>
      <c r="H21" s="21">
        <v>121.03132600000004</v>
      </c>
      <c r="I21" s="22">
        <v>120.51257400000001</v>
      </c>
      <c r="J21" s="22">
        <v>121.19343600000005</v>
      </c>
      <c r="K21" s="119">
        <v>32.000514000000003</v>
      </c>
      <c r="L21" s="22">
        <v>122.49031600000005</v>
      </c>
      <c r="M21" s="22">
        <v>122.39305000000004</v>
      </c>
      <c r="N21" s="21">
        <v>121.48523400000003</v>
      </c>
      <c r="O21" s="78">
        <v>122.16609600000004</v>
      </c>
      <c r="P21" s="22">
        <v>122.00398600000003</v>
      </c>
      <c r="Q21" s="22">
        <v>33.589192000000011</v>
      </c>
      <c r="R21" s="22">
        <v>121.67976600000001</v>
      </c>
      <c r="S21" s="23">
        <v>122.06883000000002</v>
      </c>
      <c r="T21" s="24">
        <f t="shared" si="0"/>
        <v>1924.9743460000002</v>
      </c>
      <c r="V21" s="2"/>
      <c r="W21" s="18"/>
    </row>
    <row r="22" spans="1:30" ht="39.950000000000003" customHeight="1" x14ac:dyDescent="0.25">
      <c r="A22" s="156" t="s">
        <v>16</v>
      </c>
      <c r="B22" s="21">
        <v>120.73207999999997</v>
      </c>
      <c r="C22" s="78">
        <v>120.707106</v>
      </c>
      <c r="D22" s="22">
        <v>122.32066</v>
      </c>
      <c r="E22" s="22">
        <v>33.489859999999993</v>
      </c>
      <c r="F22" s="22">
        <v>122.39305000000004</v>
      </c>
      <c r="G22" s="22">
        <v>122.71727000000006</v>
      </c>
      <c r="H22" s="21">
        <v>121.03132600000004</v>
      </c>
      <c r="I22" s="22">
        <v>120.51257400000001</v>
      </c>
      <c r="J22" s="22">
        <v>121.19343600000005</v>
      </c>
      <c r="K22" s="119">
        <v>32.000514000000003</v>
      </c>
      <c r="L22" s="22">
        <v>122.49031600000005</v>
      </c>
      <c r="M22" s="22">
        <v>122.39305000000004</v>
      </c>
      <c r="N22" s="21">
        <v>121.48523400000003</v>
      </c>
      <c r="O22" s="78">
        <v>122.16609600000004</v>
      </c>
      <c r="P22" s="22">
        <v>122.00398600000003</v>
      </c>
      <c r="Q22" s="22">
        <v>33.589192000000011</v>
      </c>
      <c r="R22" s="22">
        <v>121.67976600000001</v>
      </c>
      <c r="S22" s="23">
        <v>122.06883000000002</v>
      </c>
      <c r="T22" s="24">
        <f t="shared" si="0"/>
        <v>1924.9743460000002</v>
      </c>
      <c r="V22" s="2"/>
      <c r="W22" s="18"/>
    </row>
    <row r="23" spans="1:30" ht="39.950000000000003" customHeight="1" x14ac:dyDescent="0.25">
      <c r="A23" s="157" t="s">
        <v>17</v>
      </c>
      <c r="B23" s="21">
        <v>120.73207999999997</v>
      </c>
      <c r="C23" s="78">
        <v>120.707106</v>
      </c>
      <c r="D23" s="22">
        <v>122.32066</v>
      </c>
      <c r="E23" s="22">
        <v>33.489859999999993</v>
      </c>
      <c r="F23" s="22">
        <v>122.39305000000004</v>
      </c>
      <c r="G23" s="22">
        <v>122.71727000000006</v>
      </c>
      <c r="H23" s="21">
        <v>121.03132600000004</v>
      </c>
      <c r="I23" s="22">
        <v>120.51257400000001</v>
      </c>
      <c r="J23" s="22">
        <v>121.19343600000005</v>
      </c>
      <c r="K23" s="119">
        <v>32.000514000000003</v>
      </c>
      <c r="L23" s="22">
        <v>122.49031600000005</v>
      </c>
      <c r="M23" s="22">
        <v>122.39305000000004</v>
      </c>
      <c r="N23" s="21">
        <v>121.48523400000003</v>
      </c>
      <c r="O23" s="78">
        <v>122.16609600000004</v>
      </c>
      <c r="P23" s="22">
        <v>122.00398600000003</v>
      </c>
      <c r="Q23" s="22">
        <v>33.589192000000011</v>
      </c>
      <c r="R23" s="22">
        <v>121.67976600000001</v>
      </c>
      <c r="S23" s="23">
        <v>122.06883000000002</v>
      </c>
      <c r="T23" s="24">
        <f t="shared" si="0"/>
        <v>1924.9743460000002</v>
      </c>
      <c r="V23" s="2"/>
      <c r="W23" s="18"/>
    </row>
    <row r="24" spans="1:30" ht="39.950000000000003" customHeight="1" x14ac:dyDescent="0.25">
      <c r="A24" s="156" t="s">
        <v>18</v>
      </c>
      <c r="B24" s="21">
        <v>120.73207999999997</v>
      </c>
      <c r="C24" s="78">
        <v>120.707106</v>
      </c>
      <c r="D24" s="22">
        <v>122.32066</v>
      </c>
      <c r="E24" s="22">
        <v>33.489859999999993</v>
      </c>
      <c r="F24" s="22">
        <v>122.39305000000004</v>
      </c>
      <c r="G24" s="22">
        <v>122.71727000000006</v>
      </c>
      <c r="H24" s="21">
        <v>121.03132600000004</v>
      </c>
      <c r="I24" s="22">
        <v>120.51257400000001</v>
      </c>
      <c r="J24" s="22">
        <v>121.19343600000005</v>
      </c>
      <c r="K24" s="119">
        <v>32.000514000000003</v>
      </c>
      <c r="L24" s="22">
        <v>122.49031600000005</v>
      </c>
      <c r="M24" s="22">
        <v>122.39305000000004</v>
      </c>
      <c r="N24" s="21">
        <v>121.48523400000003</v>
      </c>
      <c r="O24" s="78">
        <v>122.16609600000004</v>
      </c>
      <c r="P24" s="22">
        <v>122.00398600000003</v>
      </c>
      <c r="Q24" s="22">
        <v>33.589192000000011</v>
      </c>
      <c r="R24" s="22">
        <v>121.67976600000001</v>
      </c>
      <c r="S24" s="23">
        <v>122.06883000000002</v>
      </c>
      <c r="T24" s="24">
        <f t="shared" si="0"/>
        <v>1924.9743460000002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846.48619999999994</v>
      </c>
      <c r="C25" s="26">
        <f t="shared" si="1"/>
        <v>845.40364999999997</v>
      </c>
      <c r="D25" s="26">
        <f t="shared" si="1"/>
        <v>856.69849999999985</v>
      </c>
      <c r="E25" s="26">
        <f>SUM(E18:E24)</f>
        <v>234.88289999999998</v>
      </c>
      <c r="F25" s="26">
        <f t="shared" ref="F25:L25" si="2">SUM(F18:F24)</f>
        <v>856.75135000000023</v>
      </c>
      <c r="G25" s="26">
        <f t="shared" si="2"/>
        <v>859.02089000000046</v>
      </c>
      <c r="H25" s="25">
        <f t="shared" si="2"/>
        <v>847.6731900000002</v>
      </c>
      <c r="I25" s="26">
        <f t="shared" si="2"/>
        <v>845.40365000000008</v>
      </c>
      <c r="J25" s="26">
        <f>SUM(J18:J24)</f>
        <v>848.80796000000021</v>
      </c>
      <c r="K25" s="120">
        <f t="shared" ref="K25" si="3">SUM(K18:K24)</f>
        <v>225.81923000000006</v>
      </c>
      <c r="L25" s="26">
        <f t="shared" si="2"/>
        <v>857.88612000000023</v>
      </c>
      <c r="M25" s="26">
        <f>SUM(M18:M24)</f>
        <v>856.75135000000023</v>
      </c>
      <c r="N25" s="25">
        <f t="shared" ref="N25:P25" si="4">SUM(N18:N24)</f>
        <v>852.2122700000001</v>
      </c>
      <c r="O25" s="26">
        <f t="shared" si="4"/>
        <v>855.61658000000023</v>
      </c>
      <c r="P25" s="26">
        <f t="shared" si="4"/>
        <v>854.48181000000034</v>
      </c>
      <c r="Q25" s="26">
        <f>SUM(Q18:Q24)</f>
        <v>236.03216000000009</v>
      </c>
      <c r="R25" s="26">
        <f t="shared" ref="R25:S25" si="5">SUM(R18:R24)</f>
        <v>852.2122700000001</v>
      </c>
      <c r="S25" s="27">
        <f t="shared" si="5"/>
        <v>854.48181000000022</v>
      </c>
      <c r="T25" s="24">
        <f t="shared" si="0"/>
        <v>13486.621890000002</v>
      </c>
    </row>
    <row r="26" spans="1:30" s="2" customFormat="1" ht="36.75" customHeight="1" x14ac:dyDescent="0.25">
      <c r="A26" s="158" t="s">
        <v>19</v>
      </c>
      <c r="B26" s="402">
        <v>162.1</v>
      </c>
      <c r="C26" s="405">
        <v>162.11000000000001</v>
      </c>
      <c r="D26" s="29">
        <v>162.1</v>
      </c>
      <c r="E26" s="29">
        <v>162.1</v>
      </c>
      <c r="F26" s="401">
        <v>162.11000000000004</v>
      </c>
      <c r="G26" s="401">
        <v>162.11000000000004</v>
      </c>
      <c r="H26" s="402">
        <v>162.11000000000004</v>
      </c>
      <c r="I26" s="401">
        <v>162.11000000000004</v>
      </c>
      <c r="J26" s="401">
        <v>162.11000000000004</v>
      </c>
      <c r="K26" s="401">
        <v>162.11000000000004</v>
      </c>
      <c r="L26" s="401">
        <v>162.11000000000004</v>
      </c>
      <c r="M26" s="401">
        <v>162.11000000000004</v>
      </c>
      <c r="N26" s="402">
        <v>162.11000000000004</v>
      </c>
      <c r="O26" s="401">
        <v>162.11000000000004</v>
      </c>
      <c r="P26" s="401">
        <v>162.11000000000004</v>
      </c>
      <c r="Q26" s="401">
        <v>162.11000000000004</v>
      </c>
      <c r="R26" s="401">
        <v>162.11000000000004</v>
      </c>
      <c r="S26" s="404">
        <v>162.11000000000004</v>
      </c>
      <c r="T26" s="31">
        <f>+((T25/T27)/7)*1000</f>
        <v>162.10856289440477</v>
      </c>
    </row>
    <row r="27" spans="1:30" s="2" customFormat="1" ht="33" customHeight="1" x14ac:dyDescent="0.25">
      <c r="A27" s="159" t="s">
        <v>20</v>
      </c>
      <c r="B27" s="32">
        <v>746</v>
      </c>
      <c r="C27" s="81">
        <v>745</v>
      </c>
      <c r="D27" s="33">
        <v>755</v>
      </c>
      <c r="E27" s="33">
        <v>207</v>
      </c>
      <c r="F27" s="33">
        <v>755</v>
      </c>
      <c r="G27" s="33">
        <v>757</v>
      </c>
      <c r="H27" s="32">
        <v>747</v>
      </c>
      <c r="I27" s="33">
        <v>745</v>
      </c>
      <c r="J27" s="33">
        <v>748</v>
      </c>
      <c r="K27" s="122">
        <v>199</v>
      </c>
      <c r="L27" s="33">
        <v>756</v>
      </c>
      <c r="M27" s="33">
        <v>755</v>
      </c>
      <c r="N27" s="32">
        <v>751</v>
      </c>
      <c r="O27" s="33">
        <v>754</v>
      </c>
      <c r="P27" s="33">
        <v>753</v>
      </c>
      <c r="Q27" s="33">
        <v>208</v>
      </c>
      <c r="R27" s="33">
        <v>751</v>
      </c>
      <c r="S27" s="34">
        <v>753</v>
      </c>
      <c r="T27" s="35">
        <f>SUM(B27:S27)</f>
        <v>11885</v>
      </c>
      <c r="U27" s="2">
        <f>((T25*1000)/T27)/7</f>
        <v>162.10856289440474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120.73207999999997</v>
      </c>
      <c r="C28" s="37">
        <f t="shared" si="6"/>
        <v>120.707106</v>
      </c>
      <c r="D28" s="37">
        <f t="shared" si="6"/>
        <v>122.32066</v>
      </c>
      <c r="E28" s="37">
        <f t="shared" si="6"/>
        <v>33.489859999999993</v>
      </c>
      <c r="F28" s="37">
        <f t="shared" si="6"/>
        <v>122.39305000000004</v>
      </c>
      <c r="G28" s="37">
        <f t="shared" si="6"/>
        <v>122.71727000000006</v>
      </c>
      <c r="H28" s="36">
        <f t="shared" si="6"/>
        <v>121.03132600000004</v>
      </c>
      <c r="I28" s="37">
        <f t="shared" si="6"/>
        <v>120.51257400000001</v>
      </c>
      <c r="J28" s="37">
        <f t="shared" si="6"/>
        <v>121.19343600000005</v>
      </c>
      <c r="K28" s="123">
        <f t="shared" si="6"/>
        <v>32.000514000000003</v>
      </c>
      <c r="L28" s="37">
        <f t="shared" si="6"/>
        <v>122.49031600000005</v>
      </c>
      <c r="M28" s="37">
        <f t="shared" si="6"/>
        <v>122.39305000000004</v>
      </c>
      <c r="N28" s="36">
        <f t="shared" si="6"/>
        <v>121.48523400000003</v>
      </c>
      <c r="O28" s="37">
        <f t="shared" si="6"/>
        <v>122.16609600000004</v>
      </c>
      <c r="P28" s="37">
        <f t="shared" si="6"/>
        <v>122.00398600000003</v>
      </c>
      <c r="Q28" s="37">
        <f t="shared" si="6"/>
        <v>33.589192000000011</v>
      </c>
      <c r="R28" s="37">
        <f t="shared" si="6"/>
        <v>121.67976600000001</v>
      </c>
      <c r="S28" s="38">
        <f t="shared" si="6"/>
        <v>122.06883000000002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846.48619999999994</v>
      </c>
      <c r="C29" s="41">
        <f t="shared" si="7"/>
        <v>845.40365000000008</v>
      </c>
      <c r="D29" s="41">
        <f t="shared" si="7"/>
        <v>856.69849999999997</v>
      </c>
      <c r="E29" s="41">
        <f>((E27*E26)*7)/1000</f>
        <v>234.88289999999998</v>
      </c>
      <c r="F29" s="41">
        <f>((F27*F26)*7)/1000</f>
        <v>856.75135000000023</v>
      </c>
      <c r="G29" s="41">
        <f t="shared" ref="G29:S29" si="8">((G27*G26)*7)/1000</f>
        <v>859.02089000000024</v>
      </c>
      <c r="H29" s="40">
        <f t="shared" si="8"/>
        <v>847.6731900000002</v>
      </c>
      <c r="I29" s="41">
        <f t="shared" si="8"/>
        <v>845.40365000000008</v>
      </c>
      <c r="J29" s="41">
        <f t="shared" si="8"/>
        <v>848.80796000000021</v>
      </c>
      <c r="K29" s="124">
        <f t="shared" si="8"/>
        <v>225.81923000000003</v>
      </c>
      <c r="L29" s="41">
        <f t="shared" si="8"/>
        <v>857.88612000000023</v>
      </c>
      <c r="M29" s="41">
        <f t="shared" si="8"/>
        <v>856.75135000000023</v>
      </c>
      <c r="N29" s="40">
        <f t="shared" si="8"/>
        <v>852.21227000000022</v>
      </c>
      <c r="O29" s="41">
        <f t="shared" si="8"/>
        <v>855.61658000000023</v>
      </c>
      <c r="P29" s="41">
        <f t="shared" si="8"/>
        <v>854.48181000000022</v>
      </c>
      <c r="Q29" s="42">
        <f t="shared" si="8"/>
        <v>236.03216000000009</v>
      </c>
      <c r="R29" s="42">
        <f t="shared" si="8"/>
        <v>852.21227000000022</v>
      </c>
      <c r="S29" s="43">
        <f t="shared" si="8"/>
        <v>854.48181000000022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162.09999999999997</v>
      </c>
      <c r="C30" s="46">
        <f t="shared" si="9"/>
        <v>162.11000000000001</v>
      </c>
      <c r="D30" s="46">
        <f t="shared" si="9"/>
        <v>162.09999999999997</v>
      </c>
      <c r="E30" s="46">
        <f>+(E25/E27)/7*1000</f>
        <v>162.09999999999997</v>
      </c>
      <c r="F30" s="46">
        <f t="shared" ref="F30:L30" si="10">+(F25/F27)/7*1000</f>
        <v>162.11000000000004</v>
      </c>
      <c r="G30" s="46">
        <f t="shared" si="10"/>
        <v>162.11000000000013</v>
      </c>
      <c r="H30" s="45">
        <f t="shared" si="10"/>
        <v>162.11000000000004</v>
      </c>
      <c r="I30" s="46">
        <f t="shared" si="10"/>
        <v>162.11000000000001</v>
      </c>
      <c r="J30" s="46">
        <f>+(J25/J27)/7*1000</f>
        <v>162.11000000000004</v>
      </c>
      <c r="K30" s="125">
        <f t="shared" ref="K30" si="11">+(K25/K27)/7*1000</f>
        <v>162.11000000000004</v>
      </c>
      <c r="L30" s="46">
        <f t="shared" si="10"/>
        <v>162.11000000000004</v>
      </c>
      <c r="M30" s="46">
        <f>+(M25/M27)/7*1000</f>
        <v>162.11000000000004</v>
      </c>
      <c r="N30" s="45">
        <f t="shared" ref="N30:S30" si="12">+(N25/N27)/7*1000</f>
        <v>162.11000000000001</v>
      </c>
      <c r="O30" s="46">
        <f t="shared" si="12"/>
        <v>162.11000000000004</v>
      </c>
      <c r="P30" s="46">
        <f t="shared" si="12"/>
        <v>162.11000000000007</v>
      </c>
      <c r="Q30" s="46">
        <f t="shared" si="12"/>
        <v>162.11000000000007</v>
      </c>
      <c r="R30" s="46">
        <f t="shared" si="12"/>
        <v>162.11000000000001</v>
      </c>
      <c r="S30" s="47">
        <f t="shared" si="12"/>
        <v>162.11000000000004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104.42459999999998</v>
      </c>
      <c r="C39" s="78">
        <v>101.0919</v>
      </c>
      <c r="D39" s="78">
        <v>102.04409999999999</v>
      </c>
      <c r="E39" s="78">
        <v>30.311699999999995</v>
      </c>
      <c r="F39" s="78">
        <v>104.58329999999998</v>
      </c>
      <c r="G39" s="78">
        <v>102.83759999999999</v>
      </c>
      <c r="H39" s="78"/>
      <c r="I39" s="78"/>
      <c r="J39" s="99">
        <f t="shared" ref="J39:J46" si="13">SUM(B39:I39)</f>
        <v>545.29319999999984</v>
      </c>
      <c r="K39" s="2"/>
      <c r="L39" s="89" t="s">
        <v>12</v>
      </c>
      <c r="M39" s="78">
        <v>7.4</v>
      </c>
      <c r="N39" s="78">
        <v>7.2</v>
      </c>
      <c r="O39" s="78">
        <v>7</v>
      </c>
      <c r="P39" s="78">
        <v>2.1</v>
      </c>
      <c r="Q39" s="78">
        <v>7.4</v>
      </c>
      <c r="R39" s="78">
        <v>7.1</v>
      </c>
      <c r="S39" s="99">
        <f t="shared" ref="S39:S46" si="14">SUM(M39:R39)</f>
        <v>38.200000000000003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104.42459999999998</v>
      </c>
      <c r="C40" s="78">
        <v>101.0919</v>
      </c>
      <c r="D40" s="78">
        <v>102.04409999999999</v>
      </c>
      <c r="E40" s="78">
        <v>30.311699999999995</v>
      </c>
      <c r="F40" s="78">
        <v>104.58329999999998</v>
      </c>
      <c r="G40" s="78">
        <v>102.83759999999999</v>
      </c>
      <c r="H40" s="78"/>
      <c r="I40" s="78"/>
      <c r="J40" s="99">
        <f t="shared" si="13"/>
        <v>545.29319999999984</v>
      </c>
      <c r="K40" s="2"/>
      <c r="L40" s="90" t="s">
        <v>13</v>
      </c>
      <c r="M40" s="78">
        <v>7.4</v>
      </c>
      <c r="N40" s="78">
        <v>7.2</v>
      </c>
      <c r="O40" s="78">
        <v>7</v>
      </c>
      <c r="P40" s="78">
        <v>2.1</v>
      </c>
      <c r="Q40" s="78">
        <v>7.4</v>
      </c>
      <c r="R40" s="78">
        <v>7.1</v>
      </c>
      <c r="S40" s="99">
        <f t="shared" si="14"/>
        <v>38.200000000000003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7.4</v>
      </c>
      <c r="N41" s="78">
        <v>7.2</v>
      </c>
      <c r="O41" s="78">
        <v>7</v>
      </c>
      <c r="P41" s="78">
        <v>2.1</v>
      </c>
      <c r="Q41" s="78">
        <v>7.1</v>
      </c>
      <c r="R41" s="78">
        <v>7</v>
      </c>
      <c r="S41" s="99">
        <f t="shared" si="14"/>
        <v>37.800000000000004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7.3</v>
      </c>
      <c r="O42" s="78">
        <v>7</v>
      </c>
      <c r="P42" s="78">
        <v>2.1</v>
      </c>
      <c r="Q42" s="78">
        <v>7.1</v>
      </c>
      <c r="R42" s="78">
        <v>7.1</v>
      </c>
      <c r="S42" s="99">
        <f t="shared" si="14"/>
        <v>38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7.3</v>
      </c>
      <c r="O43" s="78">
        <v>7</v>
      </c>
      <c r="P43" s="78">
        <v>2.1</v>
      </c>
      <c r="Q43" s="78">
        <v>7.2</v>
      </c>
      <c r="R43" s="78">
        <v>7.1</v>
      </c>
      <c r="S43" s="99">
        <f t="shared" si="14"/>
        <v>38.1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7</v>
      </c>
      <c r="P44" s="78">
        <v>2.1</v>
      </c>
      <c r="Q44" s="78">
        <v>7.2</v>
      </c>
      <c r="R44" s="78">
        <v>7.1</v>
      </c>
      <c r="S44" s="99">
        <f t="shared" si="14"/>
        <v>38.1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7.5</v>
      </c>
      <c r="N45" s="78">
        <v>7.3</v>
      </c>
      <c r="O45" s="78">
        <v>7</v>
      </c>
      <c r="P45" s="78">
        <v>2.2000000000000002</v>
      </c>
      <c r="Q45" s="78">
        <v>7.2</v>
      </c>
      <c r="R45" s="78">
        <v>7.2</v>
      </c>
      <c r="S45" s="99">
        <f t="shared" si="14"/>
        <v>38.4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208.84919999999997</v>
      </c>
      <c r="C46" s="26">
        <f t="shared" si="15"/>
        <v>202.18379999999999</v>
      </c>
      <c r="D46" s="26">
        <f t="shared" si="15"/>
        <v>204.08819999999997</v>
      </c>
      <c r="E46" s="26">
        <f t="shared" si="15"/>
        <v>60.62339999999999</v>
      </c>
      <c r="F46" s="26">
        <f t="shared" si="15"/>
        <v>209.16659999999996</v>
      </c>
      <c r="G46" s="26">
        <f t="shared" si="15"/>
        <v>205.67519999999999</v>
      </c>
      <c r="H46" s="26">
        <f t="shared" si="15"/>
        <v>0</v>
      </c>
      <c r="I46" s="26">
        <f t="shared" si="15"/>
        <v>0</v>
      </c>
      <c r="J46" s="99">
        <f t="shared" si="13"/>
        <v>1090.5863999999997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49</v>
      </c>
      <c r="P46" s="26">
        <f t="shared" si="16"/>
        <v>14.8</v>
      </c>
      <c r="Q46" s="26">
        <f t="shared" si="16"/>
        <v>50.600000000000009</v>
      </c>
      <c r="R46" s="26">
        <f t="shared" si="16"/>
        <v>49.7</v>
      </c>
      <c r="S46" s="99">
        <f t="shared" si="14"/>
        <v>266.8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158.69999999999999</v>
      </c>
      <c r="C47" s="29">
        <v>158.69999999999999</v>
      </c>
      <c r="D47" s="29">
        <v>158.69999999999999</v>
      </c>
      <c r="E47" s="29">
        <v>158.69999999999999</v>
      </c>
      <c r="F47" s="29">
        <v>158.69999999999999</v>
      </c>
      <c r="G47" s="29">
        <v>158.69999999999999</v>
      </c>
      <c r="H47" s="29"/>
      <c r="I47" s="29"/>
      <c r="J47" s="100">
        <f>+((J46/J48)/7)*1000</f>
        <v>45.342857142857127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131.8833415719229</v>
      </c>
      <c r="T47" s="62"/>
    </row>
    <row r="48" spans="1:30" ht="33.75" customHeight="1" x14ac:dyDescent="0.25">
      <c r="A48" s="92" t="s">
        <v>20</v>
      </c>
      <c r="B48" s="81">
        <v>658</v>
      </c>
      <c r="C48" s="33">
        <v>637</v>
      </c>
      <c r="D48" s="33">
        <v>643</v>
      </c>
      <c r="E48" s="33">
        <v>191</v>
      </c>
      <c r="F48" s="33">
        <v>659</v>
      </c>
      <c r="G48" s="33">
        <v>648</v>
      </c>
      <c r="H48" s="33"/>
      <c r="I48" s="33"/>
      <c r="J48" s="101">
        <f>SUM(B48:I48)</f>
        <v>3436</v>
      </c>
      <c r="K48" s="63"/>
      <c r="L48" s="92" t="s">
        <v>20</v>
      </c>
      <c r="M48" s="104">
        <v>56</v>
      </c>
      <c r="N48" s="64">
        <v>55</v>
      </c>
      <c r="O48" s="64">
        <v>53</v>
      </c>
      <c r="P48" s="64">
        <v>16</v>
      </c>
      <c r="Q48" s="64">
        <v>55</v>
      </c>
      <c r="R48" s="64">
        <v>54</v>
      </c>
      <c r="S48" s="110">
        <f>SUM(M48:R48)</f>
        <v>289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104.42459999999998</v>
      </c>
      <c r="C49" s="37">
        <f t="shared" si="17"/>
        <v>101.0919</v>
      </c>
      <c r="D49" s="37">
        <f t="shared" si="17"/>
        <v>102.04409999999999</v>
      </c>
      <c r="E49" s="37">
        <f t="shared" si="17"/>
        <v>30.311699999999995</v>
      </c>
      <c r="F49" s="37">
        <f t="shared" si="17"/>
        <v>104.58329999999998</v>
      </c>
      <c r="G49" s="37">
        <f t="shared" si="17"/>
        <v>102.83759999999999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45.342857142857135</v>
      </c>
      <c r="L49" s="93" t="s">
        <v>21</v>
      </c>
      <c r="M49" s="82">
        <f>((M48*M47)*7/1000-M39-M40-M41)/4</f>
        <v>7.4350000000000005</v>
      </c>
      <c r="N49" s="37">
        <f t="shared" ref="N49:R49" si="19">((N48*N47)*7/1000-N39-N40-N41)/4</f>
        <v>7.3049999999999988</v>
      </c>
      <c r="O49" s="37">
        <f t="shared" si="19"/>
        <v>6.9930000000000003</v>
      </c>
      <c r="P49" s="37">
        <f t="shared" si="19"/>
        <v>2.1350000000000002</v>
      </c>
      <c r="Q49" s="37">
        <f t="shared" si="19"/>
        <v>7.1818749999999998</v>
      </c>
      <c r="R49" s="37">
        <f t="shared" si="19"/>
        <v>7.1267499999999995</v>
      </c>
      <c r="S49" s="111">
        <f>((S46*1000)/S48)/7</f>
        <v>131.8833415719229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730.97219999999993</v>
      </c>
      <c r="C50" s="41">
        <f t="shared" si="20"/>
        <v>707.64329999999995</v>
      </c>
      <c r="D50" s="41">
        <f t="shared" si="20"/>
        <v>714.30869999999993</v>
      </c>
      <c r="E50" s="41">
        <f t="shared" si="20"/>
        <v>212.18189999999996</v>
      </c>
      <c r="F50" s="41">
        <f t="shared" si="20"/>
        <v>732.08309999999983</v>
      </c>
      <c r="G50" s="41">
        <f t="shared" si="20"/>
        <v>719.86320000000001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48.972000000000001</v>
      </c>
      <c r="P50" s="41">
        <f t="shared" si="21"/>
        <v>14.84</v>
      </c>
      <c r="Q50" s="41">
        <f t="shared" si="21"/>
        <v>50.627499999999998</v>
      </c>
      <c r="R50" s="41">
        <f t="shared" si="21"/>
        <v>49.707000000000001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45.342857142857135</v>
      </c>
      <c r="C51" s="46">
        <f t="shared" si="22"/>
        <v>45.342857142857135</v>
      </c>
      <c r="D51" s="46">
        <f t="shared" si="22"/>
        <v>45.342857142857135</v>
      </c>
      <c r="E51" s="46">
        <f t="shared" si="22"/>
        <v>45.342857142857135</v>
      </c>
      <c r="F51" s="46">
        <f t="shared" si="22"/>
        <v>45.342857142857135</v>
      </c>
      <c r="G51" s="46">
        <f t="shared" si="22"/>
        <v>45.342857142857135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132.0754716981132</v>
      </c>
      <c r="P51" s="46">
        <f t="shared" si="23"/>
        <v>132.14285714285714</v>
      </c>
      <c r="Q51" s="46">
        <f t="shared" si="23"/>
        <v>131.42857142857144</v>
      </c>
      <c r="R51" s="46">
        <f t="shared" si="23"/>
        <v>131.48148148148147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8.9</v>
      </c>
      <c r="C58" s="78">
        <v>8.9</v>
      </c>
      <c r="D58" s="78">
        <v>8.9</v>
      </c>
      <c r="E58" s="78">
        <v>2.2000000000000002</v>
      </c>
      <c r="F58" s="78">
        <v>8.9</v>
      </c>
      <c r="G58" s="78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8.6999999999999993</v>
      </c>
      <c r="M58" s="78">
        <v>8.6999999999999993</v>
      </c>
      <c r="N58" s="21">
        <v>8.9</v>
      </c>
      <c r="O58" s="78">
        <v>8.9</v>
      </c>
      <c r="P58" s="78">
        <v>8.9</v>
      </c>
      <c r="Q58" s="78">
        <v>2.2000000000000002</v>
      </c>
      <c r="R58" s="78">
        <v>8.8000000000000007</v>
      </c>
      <c r="S58" s="182">
        <v>8.8000000000000007</v>
      </c>
      <c r="T58" s="24">
        <f t="shared" ref="T58:T65" si="24">SUM(B58:S58)</f>
        <v>139.20000000000005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8.9</v>
      </c>
      <c r="C59" s="78">
        <v>8.9</v>
      </c>
      <c r="D59" s="78">
        <v>8.9</v>
      </c>
      <c r="E59" s="78">
        <v>2.2000000000000002</v>
      </c>
      <c r="F59" s="78">
        <v>8.9</v>
      </c>
      <c r="G59" s="78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8.6999999999999993</v>
      </c>
      <c r="M59" s="78">
        <v>8.6999999999999993</v>
      </c>
      <c r="N59" s="21">
        <v>8.9</v>
      </c>
      <c r="O59" s="78">
        <v>8.9</v>
      </c>
      <c r="P59" s="78">
        <v>8.9</v>
      </c>
      <c r="Q59" s="78">
        <v>2.2000000000000002</v>
      </c>
      <c r="R59" s="78">
        <v>8.8000000000000007</v>
      </c>
      <c r="S59" s="182">
        <v>8.8000000000000007</v>
      </c>
      <c r="T59" s="24">
        <f t="shared" si="24"/>
        <v>139.20000000000005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8.9</v>
      </c>
      <c r="D60" s="78">
        <v>8.8000000000000007</v>
      </c>
      <c r="E60" s="78">
        <v>2.2000000000000002</v>
      </c>
      <c r="F60" s="78">
        <v>8.8000000000000007</v>
      </c>
      <c r="G60" s="78">
        <v>8.6999999999999993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8.9</v>
      </c>
      <c r="P60" s="78">
        <v>8.9</v>
      </c>
      <c r="Q60" s="78">
        <v>2.2000000000000002</v>
      </c>
      <c r="R60" s="78">
        <v>8.8000000000000007</v>
      </c>
      <c r="S60" s="182">
        <v>8.6999999999999993</v>
      </c>
      <c r="T60" s="24">
        <f t="shared" si="24"/>
        <v>138.5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9</v>
      </c>
      <c r="C61" s="78">
        <v>9</v>
      </c>
      <c r="D61" s="78">
        <v>8.9</v>
      </c>
      <c r="E61" s="78">
        <v>2.2000000000000002</v>
      </c>
      <c r="F61" s="78">
        <v>8.9</v>
      </c>
      <c r="G61" s="78">
        <v>8.9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8.8000000000000007</v>
      </c>
      <c r="M61" s="78">
        <v>8.6</v>
      </c>
      <c r="N61" s="21">
        <v>9</v>
      </c>
      <c r="O61" s="78">
        <v>9</v>
      </c>
      <c r="P61" s="78">
        <v>8.9</v>
      </c>
      <c r="Q61" s="78">
        <v>2.2000000000000002</v>
      </c>
      <c r="R61" s="78">
        <v>8.8000000000000007</v>
      </c>
      <c r="S61" s="182">
        <v>8.9</v>
      </c>
      <c r="T61" s="24">
        <f t="shared" si="24"/>
        <v>139.70000000000002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9</v>
      </c>
      <c r="C62" s="78">
        <v>9.1</v>
      </c>
      <c r="D62" s="78">
        <v>9</v>
      </c>
      <c r="E62" s="78">
        <v>2.2000000000000002</v>
      </c>
      <c r="F62" s="78">
        <v>9</v>
      </c>
      <c r="G62" s="78">
        <v>8.9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78">
        <v>8.6999999999999993</v>
      </c>
      <c r="N62" s="21">
        <v>9.1</v>
      </c>
      <c r="O62" s="78">
        <v>9.1</v>
      </c>
      <c r="P62" s="78">
        <v>8.9</v>
      </c>
      <c r="Q62" s="78">
        <v>2.2000000000000002</v>
      </c>
      <c r="R62" s="78">
        <v>8.8000000000000007</v>
      </c>
      <c r="S62" s="182">
        <v>8.9</v>
      </c>
      <c r="T62" s="24">
        <f t="shared" si="24"/>
        <v>140.4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9</v>
      </c>
      <c r="C63" s="78">
        <v>9.1</v>
      </c>
      <c r="D63" s="78">
        <v>9</v>
      </c>
      <c r="E63" s="78">
        <v>2.2000000000000002</v>
      </c>
      <c r="F63" s="78">
        <v>9</v>
      </c>
      <c r="G63" s="78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78">
        <v>8.6999999999999993</v>
      </c>
      <c r="N63" s="21">
        <v>9.1</v>
      </c>
      <c r="O63" s="78">
        <v>9.1</v>
      </c>
      <c r="P63" s="78">
        <v>9</v>
      </c>
      <c r="Q63" s="78">
        <v>2.2000000000000002</v>
      </c>
      <c r="R63" s="78">
        <v>8.8000000000000007</v>
      </c>
      <c r="S63" s="182">
        <v>8.9</v>
      </c>
      <c r="T63" s="24">
        <f t="shared" si="24"/>
        <v>140.5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9.1</v>
      </c>
      <c r="C64" s="78">
        <v>9.1</v>
      </c>
      <c r="D64" s="78">
        <v>9</v>
      </c>
      <c r="E64" s="78">
        <v>2.2999999999999998</v>
      </c>
      <c r="F64" s="78">
        <v>9</v>
      </c>
      <c r="G64" s="78">
        <v>8.9</v>
      </c>
      <c r="H64" s="21">
        <v>8.8000000000000007</v>
      </c>
      <c r="I64" s="78">
        <v>9</v>
      </c>
      <c r="J64" s="78">
        <v>8.8000000000000007</v>
      </c>
      <c r="K64" s="78">
        <v>2.2000000000000002</v>
      </c>
      <c r="L64" s="78">
        <v>8.9</v>
      </c>
      <c r="M64" s="78">
        <v>8.6999999999999993</v>
      </c>
      <c r="N64" s="21">
        <v>9.1</v>
      </c>
      <c r="O64" s="78">
        <v>9.1</v>
      </c>
      <c r="P64" s="78">
        <v>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140.9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117" t="s">
        <v>10</v>
      </c>
      <c r="B65" s="25">
        <f>SUM(B58:B64)</f>
        <v>62.800000000000004</v>
      </c>
      <c r="C65" s="79">
        <f t="shared" ref="C65:R65" si="25">SUM(C58:C64)</f>
        <v>63.000000000000007</v>
      </c>
      <c r="D65" s="79">
        <f t="shared" si="25"/>
        <v>62.5</v>
      </c>
      <c r="E65" s="79">
        <f t="shared" si="25"/>
        <v>15.5</v>
      </c>
      <c r="F65" s="79">
        <f t="shared" si="25"/>
        <v>62.5</v>
      </c>
      <c r="G65" s="183">
        <f t="shared" si="25"/>
        <v>61.9</v>
      </c>
      <c r="H65" s="25">
        <f t="shared" si="25"/>
        <v>61.399999999999991</v>
      </c>
      <c r="I65" s="79">
        <f t="shared" si="25"/>
        <v>62.3</v>
      </c>
      <c r="J65" s="79">
        <f t="shared" si="25"/>
        <v>61.599999999999994</v>
      </c>
      <c r="K65" s="79">
        <f t="shared" si="25"/>
        <v>15.399999999999999</v>
      </c>
      <c r="L65" s="79">
        <f t="shared" si="25"/>
        <v>61.4</v>
      </c>
      <c r="M65" s="183">
        <f t="shared" si="25"/>
        <v>60.7</v>
      </c>
      <c r="N65" s="25">
        <f t="shared" si="25"/>
        <v>63.000000000000007</v>
      </c>
      <c r="O65" s="79">
        <f t="shared" si="25"/>
        <v>63.000000000000007</v>
      </c>
      <c r="P65" s="79">
        <f t="shared" si="25"/>
        <v>62.5</v>
      </c>
      <c r="Q65" s="79">
        <f t="shared" si="25"/>
        <v>15.399999999999999</v>
      </c>
      <c r="R65" s="79">
        <f t="shared" si="25"/>
        <v>61.599999999999994</v>
      </c>
      <c r="S65" s="27">
        <f>SUM(S58:S64)</f>
        <v>61.9</v>
      </c>
      <c r="T65" s="24">
        <f t="shared" si="24"/>
        <v>978.4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184">
        <v>136</v>
      </c>
      <c r="H66" s="28">
        <v>137</v>
      </c>
      <c r="I66" s="80">
        <v>137</v>
      </c>
      <c r="J66" s="80">
        <v>135.5</v>
      </c>
      <c r="K66" s="80">
        <v>137.5</v>
      </c>
      <c r="L66" s="80">
        <v>135</v>
      </c>
      <c r="M66" s="184">
        <v>135.5</v>
      </c>
      <c r="N66" s="28">
        <v>138.5</v>
      </c>
      <c r="O66" s="80">
        <v>138.5</v>
      </c>
      <c r="P66" s="80">
        <v>137.5</v>
      </c>
      <c r="Q66" s="80">
        <v>138</v>
      </c>
      <c r="R66" s="80">
        <v>135.5</v>
      </c>
      <c r="S66" s="30">
        <v>136</v>
      </c>
      <c r="T66" s="304">
        <f>+((T65/T67)/7)*1000</f>
        <v>136.89659997201622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65</v>
      </c>
      <c r="D67" s="104">
        <v>65</v>
      </c>
      <c r="E67" s="104">
        <v>16</v>
      </c>
      <c r="F67" s="104">
        <v>65</v>
      </c>
      <c r="G67" s="312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65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1021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36">
        <f t="shared" ref="B68:S68" si="26">((B67*B66)*7/1000-B58-B59-B60)/4</f>
        <v>9.0225000000000009</v>
      </c>
      <c r="C68" s="82">
        <f t="shared" si="26"/>
        <v>9.0793750000000006</v>
      </c>
      <c r="D68" s="82">
        <f t="shared" si="26"/>
        <v>8.9906250000000014</v>
      </c>
      <c r="E68" s="82">
        <f t="shared" si="26"/>
        <v>2.2280000000000006</v>
      </c>
      <c r="F68" s="82">
        <f t="shared" si="26"/>
        <v>8.9906250000000014</v>
      </c>
      <c r="G68" s="186">
        <f t="shared" si="26"/>
        <v>8.8949999999999996</v>
      </c>
      <c r="H68" s="36">
        <f t="shared" si="26"/>
        <v>8.7689999999999984</v>
      </c>
      <c r="I68" s="82">
        <f t="shared" si="26"/>
        <v>8.9337499999999999</v>
      </c>
      <c r="J68" s="82">
        <f t="shared" si="26"/>
        <v>8.813125000000003</v>
      </c>
      <c r="K68" s="82">
        <f t="shared" si="26"/>
        <v>2.2000000000000002</v>
      </c>
      <c r="L68" s="82">
        <f t="shared" si="26"/>
        <v>8.8312499999999972</v>
      </c>
      <c r="M68" s="186">
        <f t="shared" si="26"/>
        <v>8.6760000000000002</v>
      </c>
      <c r="N68" s="36">
        <f t="shared" si="26"/>
        <v>9.0793750000000006</v>
      </c>
      <c r="O68" s="82">
        <f t="shared" si="26"/>
        <v>9.0793750000000006</v>
      </c>
      <c r="P68" s="82">
        <f t="shared" si="26"/>
        <v>8.9656250000000011</v>
      </c>
      <c r="Q68" s="82">
        <f t="shared" si="26"/>
        <v>2.2140000000000004</v>
      </c>
      <c r="R68" s="82">
        <f t="shared" si="26"/>
        <v>8.813125000000003</v>
      </c>
      <c r="S68" s="38">
        <f t="shared" si="26"/>
        <v>8.8949999999999996</v>
      </c>
      <c r="T68" s="306">
        <f>((T65*1000)/T67)/7</f>
        <v>136.89659997201622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63.017499999999998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7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63.017499999999998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138.02197802197804</v>
      </c>
      <c r="C70" s="84">
        <f t="shared" ref="C70:R70" si="28">+(C65/C67)/7*1000</f>
        <v>138.46153846153848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138.46153846153848</v>
      </c>
      <c r="P70" s="84">
        <f t="shared" si="28"/>
        <v>137.36263736263737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ADD5-B491-451C-ACBC-8BEFFCF561A9}">
  <dimension ref="A1:AQ239"/>
  <sheetViews>
    <sheetView view="pageBreakPreview" topLeftCell="A43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24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2"/>
      <c r="Z3" s="2"/>
      <c r="AA3" s="2"/>
      <c r="AB3" s="2"/>
      <c r="AC3" s="2"/>
      <c r="AD3" s="42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4" t="s">
        <v>1</v>
      </c>
      <c r="B9" s="424"/>
      <c r="C9" s="424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4"/>
      <c r="B10" s="424"/>
      <c r="C10" s="42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4" t="s">
        <v>4</v>
      </c>
      <c r="B11" s="424"/>
      <c r="C11" s="424"/>
      <c r="D11" s="1"/>
      <c r="E11" s="422">
        <v>3</v>
      </c>
      <c r="F11" s="1"/>
      <c r="G11" s="1"/>
      <c r="H11" s="1"/>
      <c r="I11" s="1"/>
      <c r="J11" s="1"/>
      <c r="K11" s="489" t="s">
        <v>142</v>
      </c>
      <c r="L11" s="489"/>
      <c r="M11" s="423"/>
      <c r="N11" s="42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4"/>
      <c r="B12" s="424"/>
      <c r="C12" s="424"/>
      <c r="D12" s="1"/>
      <c r="E12" s="5"/>
      <c r="F12" s="1"/>
      <c r="G12" s="1"/>
      <c r="H12" s="1"/>
      <c r="I12" s="1"/>
      <c r="J12" s="1"/>
      <c r="K12" s="423"/>
      <c r="L12" s="423"/>
      <c r="M12" s="423"/>
      <c r="N12" s="42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4"/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3"/>
      <c r="M13" s="423"/>
      <c r="N13" s="423"/>
      <c r="O13" s="423"/>
      <c r="P13" s="423"/>
      <c r="Q13" s="423"/>
      <c r="R13" s="423"/>
      <c r="S13" s="423"/>
      <c r="T13" s="423"/>
      <c r="U13" s="423"/>
      <c r="V13" s="423"/>
      <c r="W13" s="1"/>
      <c r="X13" s="1"/>
      <c r="Y13" s="1"/>
    </row>
    <row r="14" spans="1:30" s="3" customFormat="1" ht="27" thickBot="1" x14ac:dyDescent="0.3">
      <c r="A14" s="424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120.73207999999997</v>
      </c>
      <c r="C18" s="78">
        <v>120.707106</v>
      </c>
      <c r="D18" s="22">
        <v>122.32066</v>
      </c>
      <c r="E18" s="22">
        <v>33.489859999999993</v>
      </c>
      <c r="F18" s="22">
        <v>122.39305000000004</v>
      </c>
      <c r="G18" s="22">
        <v>122.71727000000006</v>
      </c>
      <c r="H18" s="21">
        <v>121.03132600000004</v>
      </c>
      <c r="I18" s="22">
        <v>120.51257400000001</v>
      </c>
      <c r="J18" s="22">
        <v>121.19343600000005</v>
      </c>
      <c r="K18" s="119">
        <v>32.000514000000003</v>
      </c>
      <c r="L18" s="22">
        <v>122.49031600000005</v>
      </c>
      <c r="M18" s="22">
        <v>122.39305000000004</v>
      </c>
      <c r="N18" s="21">
        <v>121.48523400000003</v>
      </c>
      <c r="O18" s="78">
        <v>122.16609600000004</v>
      </c>
      <c r="P18" s="22">
        <v>122.00398600000003</v>
      </c>
      <c r="Q18" s="22">
        <v>33.589192000000011</v>
      </c>
      <c r="R18" s="22">
        <v>121.67976600000001</v>
      </c>
      <c r="S18" s="23">
        <v>122.06883000000002</v>
      </c>
      <c r="T18" s="24">
        <f t="shared" ref="T18:T25" si="0">SUM(B18:S18)</f>
        <v>1924.9743460000002</v>
      </c>
      <c r="V18" s="2"/>
      <c r="W18" s="18"/>
    </row>
    <row r="19" spans="1:30" ht="39.950000000000003" customHeight="1" x14ac:dyDescent="0.25">
      <c r="A19" s="157" t="s">
        <v>13</v>
      </c>
      <c r="B19" s="21">
        <v>120.73207999999997</v>
      </c>
      <c r="C19" s="78">
        <v>120.707106</v>
      </c>
      <c r="D19" s="22">
        <v>122.32066</v>
      </c>
      <c r="E19" s="22">
        <v>33.489859999999993</v>
      </c>
      <c r="F19" s="22">
        <v>122.39305000000004</v>
      </c>
      <c r="G19" s="22">
        <v>122.71727000000006</v>
      </c>
      <c r="H19" s="21">
        <v>121.03132600000004</v>
      </c>
      <c r="I19" s="22">
        <v>120.51257400000001</v>
      </c>
      <c r="J19" s="22">
        <v>121.19343600000005</v>
      </c>
      <c r="K19" s="119">
        <v>32.000514000000003</v>
      </c>
      <c r="L19" s="22">
        <v>122.49031600000005</v>
      </c>
      <c r="M19" s="22">
        <v>122.39305000000004</v>
      </c>
      <c r="N19" s="21">
        <v>121.48523400000003</v>
      </c>
      <c r="O19" s="78">
        <v>122.16609600000004</v>
      </c>
      <c r="P19" s="22">
        <v>122.00398600000003</v>
      </c>
      <c r="Q19" s="22">
        <v>33.589192000000011</v>
      </c>
      <c r="R19" s="22">
        <v>121.67976600000001</v>
      </c>
      <c r="S19" s="23">
        <v>122.06883000000002</v>
      </c>
      <c r="T19" s="24">
        <f t="shared" si="0"/>
        <v>1924.9743460000002</v>
      </c>
      <c r="V19" s="2"/>
      <c r="W19" s="18"/>
    </row>
    <row r="20" spans="1:30" ht="39.75" customHeight="1" x14ac:dyDescent="0.25">
      <c r="A20" s="156" t="s">
        <v>14</v>
      </c>
      <c r="B20" s="21">
        <v>119.24726800000001</v>
      </c>
      <c r="C20" s="78">
        <v>119.93555760000001</v>
      </c>
      <c r="D20" s="22">
        <v>121.55113600000001</v>
      </c>
      <c r="E20" s="22">
        <v>32.954556000000004</v>
      </c>
      <c r="F20" s="22">
        <v>121.74827999999999</v>
      </c>
      <c r="G20" s="22">
        <v>121.84469199999997</v>
      </c>
      <c r="H20" s="21">
        <v>119.80586959999998</v>
      </c>
      <c r="I20" s="22">
        <v>120.2394704</v>
      </c>
      <c r="J20" s="22">
        <v>119.5149256</v>
      </c>
      <c r="K20" s="119">
        <v>31.289294399999996</v>
      </c>
      <c r="L20" s="22">
        <v>121.4832736</v>
      </c>
      <c r="M20" s="22">
        <v>121.52218000000001</v>
      </c>
      <c r="N20" s="21">
        <v>120.5287064</v>
      </c>
      <c r="O20" s="78">
        <v>121.16076159999997</v>
      </c>
      <c r="P20" s="22">
        <v>121.45170559999997</v>
      </c>
      <c r="Q20" s="22">
        <v>33.140923199999996</v>
      </c>
      <c r="R20" s="22">
        <v>121.12919360000001</v>
      </c>
      <c r="S20" s="23">
        <v>121.42576799999998</v>
      </c>
      <c r="T20" s="24">
        <f t="shared" si="0"/>
        <v>1909.9735615999998</v>
      </c>
      <c r="V20" s="2"/>
      <c r="W20" s="18"/>
    </row>
    <row r="21" spans="1:30" ht="39.950000000000003" customHeight="1" x14ac:dyDescent="0.25">
      <c r="A21" s="157" t="s">
        <v>15</v>
      </c>
      <c r="B21" s="21">
        <v>119.24726800000001</v>
      </c>
      <c r="C21" s="78">
        <v>119.93555760000001</v>
      </c>
      <c r="D21" s="22">
        <v>121.55113600000001</v>
      </c>
      <c r="E21" s="22">
        <v>32.954556000000004</v>
      </c>
      <c r="F21" s="22">
        <v>121.74827999999999</v>
      </c>
      <c r="G21" s="22">
        <v>121.84469199999997</v>
      </c>
      <c r="H21" s="21">
        <v>119.80586959999998</v>
      </c>
      <c r="I21" s="22">
        <v>120.2394704</v>
      </c>
      <c r="J21" s="22">
        <v>119.5149256</v>
      </c>
      <c r="K21" s="119">
        <v>31.289294399999996</v>
      </c>
      <c r="L21" s="22">
        <v>121.4832736</v>
      </c>
      <c r="M21" s="22">
        <v>121.52218000000001</v>
      </c>
      <c r="N21" s="21">
        <v>120.5287064</v>
      </c>
      <c r="O21" s="78">
        <v>121.16076159999997</v>
      </c>
      <c r="P21" s="22">
        <v>121.45170559999997</v>
      </c>
      <c r="Q21" s="22">
        <v>33.140923199999996</v>
      </c>
      <c r="R21" s="22">
        <v>121.12919360000001</v>
      </c>
      <c r="S21" s="23">
        <v>121.42576799999998</v>
      </c>
      <c r="T21" s="24">
        <f t="shared" si="0"/>
        <v>1909.9735615999998</v>
      </c>
      <c r="V21" s="2"/>
      <c r="W21" s="18"/>
    </row>
    <row r="22" spans="1:30" ht="39.950000000000003" customHeight="1" x14ac:dyDescent="0.25">
      <c r="A22" s="156" t="s">
        <v>16</v>
      </c>
      <c r="B22" s="21">
        <v>119.24726800000001</v>
      </c>
      <c r="C22" s="78">
        <v>119.93555760000001</v>
      </c>
      <c r="D22" s="22">
        <v>121.55113600000001</v>
      </c>
      <c r="E22" s="22">
        <v>32.954556000000004</v>
      </c>
      <c r="F22" s="22">
        <v>121.74827999999999</v>
      </c>
      <c r="G22" s="22">
        <v>121.84469199999997</v>
      </c>
      <c r="H22" s="21">
        <v>119.80586959999998</v>
      </c>
      <c r="I22" s="22">
        <v>120.2394704</v>
      </c>
      <c r="J22" s="22">
        <v>119.5149256</v>
      </c>
      <c r="K22" s="119">
        <v>31.289294399999996</v>
      </c>
      <c r="L22" s="22">
        <v>121.4832736</v>
      </c>
      <c r="M22" s="22">
        <v>121.52218000000001</v>
      </c>
      <c r="N22" s="21">
        <v>120.5287064</v>
      </c>
      <c r="O22" s="78">
        <v>121.16076159999997</v>
      </c>
      <c r="P22" s="22">
        <v>121.45170559999997</v>
      </c>
      <c r="Q22" s="22">
        <v>33.140923199999996</v>
      </c>
      <c r="R22" s="22">
        <v>121.12919360000001</v>
      </c>
      <c r="S22" s="23">
        <v>121.42576799999998</v>
      </c>
      <c r="T22" s="24">
        <f t="shared" si="0"/>
        <v>1909.9735615999998</v>
      </c>
      <c r="V22" s="2"/>
      <c r="W22" s="18"/>
    </row>
    <row r="23" spans="1:30" ht="39.950000000000003" customHeight="1" x14ac:dyDescent="0.25">
      <c r="A23" s="157" t="s">
        <v>17</v>
      </c>
      <c r="B23" s="21">
        <v>119.24726800000001</v>
      </c>
      <c r="C23" s="78">
        <v>119.93555760000001</v>
      </c>
      <c r="D23" s="22">
        <v>121.55113600000001</v>
      </c>
      <c r="E23" s="22">
        <v>32.954556000000004</v>
      </c>
      <c r="F23" s="22">
        <v>121.74827999999999</v>
      </c>
      <c r="G23" s="22">
        <v>121.84469199999997</v>
      </c>
      <c r="H23" s="21">
        <v>119.80586959999998</v>
      </c>
      <c r="I23" s="22">
        <v>120.2394704</v>
      </c>
      <c r="J23" s="22">
        <v>119.5149256</v>
      </c>
      <c r="K23" s="119">
        <v>31.289294399999996</v>
      </c>
      <c r="L23" s="22">
        <v>121.4832736</v>
      </c>
      <c r="M23" s="22">
        <v>121.52218000000001</v>
      </c>
      <c r="N23" s="21">
        <v>120.5287064</v>
      </c>
      <c r="O23" s="78">
        <v>121.16076159999997</v>
      </c>
      <c r="P23" s="22">
        <v>121.45170559999997</v>
      </c>
      <c r="Q23" s="22">
        <v>33.140923199999996</v>
      </c>
      <c r="R23" s="22">
        <v>121.12919360000001</v>
      </c>
      <c r="S23" s="23">
        <v>121.42576799999998</v>
      </c>
      <c r="T23" s="24">
        <f t="shared" si="0"/>
        <v>1909.9735615999998</v>
      </c>
      <c r="V23" s="2"/>
      <c r="W23" s="18"/>
    </row>
    <row r="24" spans="1:30" ht="39.950000000000003" customHeight="1" x14ac:dyDescent="0.25">
      <c r="A24" s="156" t="s">
        <v>18</v>
      </c>
      <c r="B24" s="21">
        <v>119.24726800000001</v>
      </c>
      <c r="C24" s="78">
        <v>119.93555760000001</v>
      </c>
      <c r="D24" s="22">
        <v>121.55113600000001</v>
      </c>
      <c r="E24" s="22">
        <v>32.954556000000004</v>
      </c>
      <c r="F24" s="22">
        <v>121.74827999999999</v>
      </c>
      <c r="G24" s="22">
        <v>121.84469199999997</v>
      </c>
      <c r="H24" s="21">
        <v>119.80586959999998</v>
      </c>
      <c r="I24" s="22">
        <v>120.2394704</v>
      </c>
      <c r="J24" s="22">
        <v>119.5149256</v>
      </c>
      <c r="K24" s="119">
        <v>31.289294399999996</v>
      </c>
      <c r="L24" s="22">
        <v>121.4832736</v>
      </c>
      <c r="M24" s="22">
        <v>121.52218000000001</v>
      </c>
      <c r="N24" s="21">
        <v>120.5287064</v>
      </c>
      <c r="O24" s="78">
        <v>121.16076159999997</v>
      </c>
      <c r="P24" s="22">
        <v>121.45170559999997</v>
      </c>
      <c r="Q24" s="22">
        <v>33.140923199999996</v>
      </c>
      <c r="R24" s="22">
        <v>121.12919360000001</v>
      </c>
      <c r="S24" s="23">
        <v>121.42576799999998</v>
      </c>
      <c r="T24" s="24">
        <f t="shared" si="0"/>
        <v>1909.9735615999998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837.70049999999992</v>
      </c>
      <c r="C25" s="26">
        <f t="shared" si="1"/>
        <v>841.0920000000001</v>
      </c>
      <c r="D25" s="26">
        <f t="shared" si="1"/>
        <v>852.39700000000016</v>
      </c>
      <c r="E25" s="26">
        <f>SUM(E18:E24)</f>
        <v>231.75249999999997</v>
      </c>
      <c r="F25" s="26">
        <f t="shared" ref="F25:L25" si="2">SUM(F18:F24)</f>
        <v>853.52750000000015</v>
      </c>
      <c r="G25" s="26">
        <f t="shared" si="2"/>
        <v>854.65800000000002</v>
      </c>
      <c r="H25" s="25">
        <f t="shared" si="2"/>
        <v>841.09199999999987</v>
      </c>
      <c r="I25" s="26">
        <f t="shared" si="2"/>
        <v>842.22249999999997</v>
      </c>
      <c r="J25" s="26">
        <f>SUM(J18:J24)</f>
        <v>839.9615</v>
      </c>
      <c r="K25" s="120">
        <f t="shared" ref="K25" si="3">SUM(K18:K24)</f>
        <v>220.44749999999996</v>
      </c>
      <c r="L25" s="26">
        <f t="shared" si="2"/>
        <v>852.39700000000005</v>
      </c>
      <c r="M25" s="26">
        <f>SUM(M18:M24)</f>
        <v>852.39700000000016</v>
      </c>
      <c r="N25" s="25">
        <f t="shared" ref="N25:P25" si="4">SUM(N18:N24)</f>
        <v>845.61400000000015</v>
      </c>
      <c r="O25" s="26">
        <f t="shared" si="4"/>
        <v>850.13600000000008</v>
      </c>
      <c r="P25" s="26">
        <f t="shared" si="4"/>
        <v>851.26649999999995</v>
      </c>
      <c r="Q25" s="26">
        <f>SUM(Q18:Q24)</f>
        <v>232.88300000000004</v>
      </c>
      <c r="R25" s="26">
        <f t="shared" ref="R25:S25" si="5">SUM(R18:R24)</f>
        <v>849.0055000000001</v>
      </c>
      <c r="S25" s="27">
        <f t="shared" si="5"/>
        <v>851.26649999999984</v>
      </c>
      <c r="T25" s="24">
        <f t="shared" si="0"/>
        <v>13399.816499999999</v>
      </c>
    </row>
    <row r="26" spans="1:30" s="2" customFormat="1" ht="36.75" customHeight="1" x14ac:dyDescent="0.25">
      <c r="A26" s="158" t="s">
        <v>19</v>
      </c>
      <c r="B26" s="402">
        <v>161.5</v>
      </c>
      <c r="C26" s="405">
        <v>161.5</v>
      </c>
      <c r="D26" s="29">
        <v>161.5</v>
      </c>
      <c r="E26" s="29">
        <v>161.5</v>
      </c>
      <c r="F26" s="401">
        <v>161.5</v>
      </c>
      <c r="G26" s="401">
        <v>161.5</v>
      </c>
      <c r="H26" s="402">
        <v>161.5</v>
      </c>
      <c r="I26" s="401">
        <v>161.5</v>
      </c>
      <c r="J26" s="401">
        <v>161.5</v>
      </c>
      <c r="K26" s="401">
        <v>161.5</v>
      </c>
      <c r="L26" s="401">
        <v>161.5</v>
      </c>
      <c r="M26" s="401">
        <v>161.5</v>
      </c>
      <c r="N26" s="402">
        <v>161.5</v>
      </c>
      <c r="O26" s="401">
        <v>161.5</v>
      </c>
      <c r="P26" s="401">
        <v>161.5</v>
      </c>
      <c r="Q26" s="401">
        <v>161.5</v>
      </c>
      <c r="R26" s="401">
        <v>161.5</v>
      </c>
      <c r="S26" s="404">
        <v>161.5</v>
      </c>
      <c r="T26" s="31">
        <f>+((T25/T27)/7)*1000</f>
        <v>161.49999999999997</v>
      </c>
    </row>
    <row r="27" spans="1:30" s="2" customFormat="1" ht="33" customHeight="1" x14ac:dyDescent="0.25">
      <c r="A27" s="159" t="s">
        <v>20</v>
      </c>
      <c r="B27" s="32">
        <v>741</v>
      </c>
      <c r="C27" s="81">
        <v>744</v>
      </c>
      <c r="D27" s="33">
        <v>754</v>
      </c>
      <c r="E27" s="33">
        <v>205</v>
      </c>
      <c r="F27" s="33">
        <v>755</v>
      </c>
      <c r="G27" s="33">
        <v>756</v>
      </c>
      <c r="H27" s="32">
        <v>744</v>
      </c>
      <c r="I27" s="33">
        <v>745</v>
      </c>
      <c r="J27" s="33">
        <v>743</v>
      </c>
      <c r="K27" s="122">
        <v>195</v>
      </c>
      <c r="L27" s="33">
        <v>754</v>
      </c>
      <c r="M27" s="33">
        <v>754</v>
      </c>
      <c r="N27" s="32">
        <v>748</v>
      </c>
      <c r="O27" s="33">
        <v>752</v>
      </c>
      <c r="P27" s="33">
        <v>753</v>
      </c>
      <c r="Q27" s="33">
        <v>206</v>
      </c>
      <c r="R27" s="33">
        <v>751</v>
      </c>
      <c r="S27" s="34">
        <v>753</v>
      </c>
      <c r="T27" s="35">
        <f>SUM(B27:S27)</f>
        <v>11853</v>
      </c>
      <c r="U27" s="2">
        <f>((T25*1000)/T27)/7</f>
        <v>161.49999999999997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119.24726800000001</v>
      </c>
      <c r="C28" s="37">
        <f t="shared" si="6"/>
        <v>119.93555760000001</v>
      </c>
      <c r="D28" s="37">
        <f t="shared" si="6"/>
        <v>121.55113600000001</v>
      </c>
      <c r="E28" s="37">
        <f t="shared" si="6"/>
        <v>32.954556000000004</v>
      </c>
      <c r="F28" s="37">
        <f t="shared" si="6"/>
        <v>121.74827999999999</v>
      </c>
      <c r="G28" s="37">
        <f t="shared" si="6"/>
        <v>121.84469199999997</v>
      </c>
      <c r="H28" s="36">
        <f t="shared" si="6"/>
        <v>119.80586959999998</v>
      </c>
      <c r="I28" s="37">
        <f t="shared" si="6"/>
        <v>120.2394704</v>
      </c>
      <c r="J28" s="37">
        <f t="shared" si="6"/>
        <v>119.5149256</v>
      </c>
      <c r="K28" s="123">
        <f t="shared" si="6"/>
        <v>31.289294399999996</v>
      </c>
      <c r="L28" s="37">
        <f t="shared" si="6"/>
        <v>121.4832736</v>
      </c>
      <c r="M28" s="37">
        <f t="shared" si="6"/>
        <v>121.52218000000001</v>
      </c>
      <c r="N28" s="36">
        <f t="shared" si="6"/>
        <v>120.5287064</v>
      </c>
      <c r="O28" s="37">
        <f t="shared" si="6"/>
        <v>121.16076159999997</v>
      </c>
      <c r="P28" s="37">
        <f t="shared" si="6"/>
        <v>121.45170559999997</v>
      </c>
      <c r="Q28" s="37">
        <f t="shared" si="6"/>
        <v>33.140923199999996</v>
      </c>
      <c r="R28" s="37">
        <f t="shared" si="6"/>
        <v>121.12919360000001</v>
      </c>
      <c r="S28" s="38">
        <f t="shared" si="6"/>
        <v>121.42576799999998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837.70050000000003</v>
      </c>
      <c r="C29" s="41">
        <f t="shared" si="7"/>
        <v>841.09199999999998</v>
      </c>
      <c r="D29" s="41">
        <f t="shared" si="7"/>
        <v>852.39700000000005</v>
      </c>
      <c r="E29" s="41">
        <f>((E27*E26)*7)/1000</f>
        <v>231.7525</v>
      </c>
      <c r="F29" s="41">
        <f>((F27*F26)*7)/1000</f>
        <v>853.52750000000003</v>
      </c>
      <c r="G29" s="41">
        <f t="shared" ref="G29:S29" si="8">((G27*G26)*7)/1000</f>
        <v>854.65800000000002</v>
      </c>
      <c r="H29" s="40">
        <f t="shared" si="8"/>
        <v>841.09199999999998</v>
      </c>
      <c r="I29" s="41">
        <f t="shared" si="8"/>
        <v>842.22249999999997</v>
      </c>
      <c r="J29" s="41">
        <f t="shared" si="8"/>
        <v>839.9615</v>
      </c>
      <c r="K29" s="124">
        <f t="shared" si="8"/>
        <v>220.44749999999999</v>
      </c>
      <c r="L29" s="41">
        <f t="shared" si="8"/>
        <v>852.39700000000005</v>
      </c>
      <c r="M29" s="41">
        <f t="shared" si="8"/>
        <v>852.39700000000005</v>
      </c>
      <c r="N29" s="40">
        <f t="shared" si="8"/>
        <v>845.61400000000003</v>
      </c>
      <c r="O29" s="41">
        <f t="shared" si="8"/>
        <v>850.13599999999997</v>
      </c>
      <c r="P29" s="41">
        <f t="shared" si="8"/>
        <v>851.26649999999995</v>
      </c>
      <c r="Q29" s="42">
        <f t="shared" si="8"/>
        <v>232.88300000000001</v>
      </c>
      <c r="R29" s="42">
        <f t="shared" si="8"/>
        <v>849.00549999999998</v>
      </c>
      <c r="S29" s="43">
        <f t="shared" si="8"/>
        <v>851.26649999999995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161.49999999999997</v>
      </c>
      <c r="C30" s="46">
        <f t="shared" si="9"/>
        <v>161.5</v>
      </c>
      <c r="D30" s="46">
        <f t="shared" si="9"/>
        <v>161.50000000000003</v>
      </c>
      <c r="E30" s="46">
        <f>+(E25/E27)/7*1000</f>
        <v>161.49999999999997</v>
      </c>
      <c r="F30" s="46">
        <f t="shared" ref="F30:L30" si="10">+(F25/F27)/7*1000</f>
        <v>161.50000000000003</v>
      </c>
      <c r="G30" s="46">
        <f t="shared" si="10"/>
        <v>161.5</v>
      </c>
      <c r="H30" s="45">
        <f t="shared" si="10"/>
        <v>161.49999999999997</v>
      </c>
      <c r="I30" s="46">
        <f t="shared" si="10"/>
        <v>161.5</v>
      </c>
      <c r="J30" s="46">
        <f>+(J25/J27)/7*1000</f>
        <v>161.5</v>
      </c>
      <c r="K30" s="125">
        <f t="shared" ref="K30" si="11">+(K25/K27)/7*1000</f>
        <v>161.49999999999997</v>
      </c>
      <c r="L30" s="46">
        <f t="shared" si="10"/>
        <v>161.5</v>
      </c>
      <c r="M30" s="46">
        <f>+(M25/M27)/7*1000</f>
        <v>161.50000000000003</v>
      </c>
      <c r="N30" s="45">
        <f t="shared" ref="N30:S30" si="12">+(N25/N27)/7*1000</f>
        <v>161.50000000000003</v>
      </c>
      <c r="O30" s="46">
        <f t="shared" si="12"/>
        <v>161.5</v>
      </c>
      <c r="P30" s="46">
        <f t="shared" si="12"/>
        <v>161.49999999999997</v>
      </c>
      <c r="Q30" s="46">
        <f t="shared" si="12"/>
        <v>161.50000000000003</v>
      </c>
      <c r="R30" s="46">
        <f t="shared" si="12"/>
        <v>161.5</v>
      </c>
      <c r="S30" s="47">
        <f t="shared" si="12"/>
        <v>161.49999999999997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103.88300000000001</v>
      </c>
      <c r="C39" s="78">
        <v>100.39379999999998</v>
      </c>
      <c r="D39" s="78">
        <v>101.8212</v>
      </c>
      <c r="E39" s="78">
        <v>30.133999999999997</v>
      </c>
      <c r="F39" s="78">
        <v>103.72439999999999</v>
      </c>
      <c r="G39" s="78">
        <v>102.45559999999999</v>
      </c>
      <c r="H39" s="78"/>
      <c r="I39" s="78"/>
      <c r="J39" s="99">
        <f t="shared" ref="J39:J46" si="13">SUM(B39:I39)</f>
        <v>542.41199999999992</v>
      </c>
      <c r="K39" s="2"/>
      <c r="L39" s="89" t="s">
        <v>12</v>
      </c>
      <c r="M39" s="78">
        <v>7.5</v>
      </c>
      <c r="N39" s="78">
        <v>7.3</v>
      </c>
      <c r="O39" s="78">
        <v>7</v>
      </c>
      <c r="P39" s="78">
        <v>2.2000000000000002</v>
      </c>
      <c r="Q39" s="78">
        <v>7.2</v>
      </c>
      <c r="R39" s="78">
        <v>7.2</v>
      </c>
      <c r="S39" s="99">
        <f t="shared" ref="S39:S46" si="14">SUM(M39:R39)</f>
        <v>38.4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103.88300000000001</v>
      </c>
      <c r="C40" s="78">
        <v>100.39379999999998</v>
      </c>
      <c r="D40" s="78">
        <v>101.8212</v>
      </c>
      <c r="E40" s="78">
        <v>30.133999999999997</v>
      </c>
      <c r="F40" s="78">
        <v>103.72439999999999</v>
      </c>
      <c r="G40" s="78">
        <v>102.45559999999999</v>
      </c>
      <c r="H40" s="78"/>
      <c r="I40" s="78"/>
      <c r="J40" s="99">
        <f t="shared" si="13"/>
        <v>542.41199999999992</v>
      </c>
      <c r="K40" s="2"/>
      <c r="L40" s="90" t="s">
        <v>13</v>
      </c>
      <c r="M40" s="78">
        <v>7.5</v>
      </c>
      <c r="N40" s="78">
        <v>7.3</v>
      </c>
      <c r="O40" s="78">
        <v>7</v>
      </c>
      <c r="P40" s="78">
        <v>2.2000000000000002</v>
      </c>
      <c r="Q40" s="78">
        <v>7.2</v>
      </c>
      <c r="R40" s="78">
        <v>7.2</v>
      </c>
      <c r="S40" s="99">
        <f t="shared" si="14"/>
        <v>38.4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7.3</v>
      </c>
      <c r="N41" s="78">
        <v>7.2</v>
      </c>
      <c r="O41" s="78">
        <v>6.8</v>
      </c>
      <c r="P41" s="78">
        <v>2.1</v>
      </c>
      <c r="Q41" s="78">
        <v>7.2</v>
      </c>
      <c r="R41" s="78">
        <v>6.8</v>
      </c>
      <c r="S41" s="99">
        <f t="shared" si="14"/>
        <v>37.4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7.2</v>
      </c>
      <c r="O42" s="78">
        <v>6.8</v>
      </c>
      <c r="P42" s="78">
        <v>2.1</v>
      </c>
      <c r="Q42" s="78">
        <v>7.2</v>
      </c>
      <c r="R42" s="78">
        <v>6.9</v>
      </c>
      <c r="S42" s="99">
        <f t="shared" si="14"/>
        <v>37.6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7.2</v>
      </c>
      <c r="O43" s="78">
        <v>6.8</v>
      </c>
      <c r="P43" s="78">
        <v>2.1</v>
      </c>
      <c r="Q43" s="78">
        <v>7.2</v>
      </c>
      <c r="R43" s="78">
        <v>6.9</v>
      </c>
      <c r="S43" s="99">
        <f t="shared" si="14"/>
        <v>37.6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7.3</v>
      </c>
      <c r="O44" s="78">
        <v>6.8</v>
      </c>
      <c r="P44" s="78">
        <v>2.1</v>
      </c>
      <c r="Q44" s="78">
        <v>7.3</v>
      </c>
      <c r="R44" s="78">
        <v>6.9</v>
      </c>
      <c r="S44" s="99">
        <f t="shared" si="14"/>
        <v>37.800000000000004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7.3</v>
      </c>
      <c r="O45" s="78">
        <v>6.8</v>
      </c>
      <c r="P45" s="78">
        <v>2.1</v>
      </c>
      <c r="Q45" s="78">
        <v>7.3</v>
      </c>
      <c r="R45" s="78">
        <v>6.9</v>
      </c>
      <c r="S45" s="99">
        <f t="shared" si="14"/>
        <v>37.800000000000004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207.76600000000002</v>
      </c>
      <c r="C46" s="26">
        <f t="shared" si="15"/>
        <v>200.78759999999997</v>
      </c>
      <c r="D46" s="26">
        <f t="shared" si="15"/>
        <v>203.64240000000001</v>
      </c>
      <c r="E46" s="26">
        <f t="shared" si="15"/>
        <v>60.267999999999994</v>
      </c>
      <c r="F46" s="26">
        <f t="shared" si="15"/>
        <v>207.44879999999998</v>
      </c>
      <c r="G46" s="26">
        <f t="shared" si="15"/>
        <v>204.91119999999998</v>
      </c>
      <c r="H46" s="26">
        <f t="shared" si="15"/>
        <v>0</v>
      </c>
      <c r="I46" s="26">
        <f t="shared" si="15"/>
        <v>0</v>
      </c>
      <c r="J46" s="99">
        <f t="shared" si="13"/>
        <v>1084.8239999999998</v>
      </c>
      <c r="L46" s="76" t="s">
        <v>10</v>
      </c>
      <c r="M46" s="79">
        <f t="shared" ref="M46:R46" si="16">SUM(M39:M45)</f>
        <v>51.9</v>
      </c>
      <c r="N46" s="26">
        <f t="shared" si="16"/>
        <v>50.8</v>
      </c>
      <c r="O46" s="26">
        <f t="shared" si="16"/>
        <v>47.999999999999993</v>
      </c>
      <c r="P46" s="26">
        <f t="shared" si="16"/>
        <v>14.899999999999999</v>
      </c>
      <c r="Q46" s="26">
        <f t="shared" si="16"/>
        <v>50.599999999999994</v>
      </c>
      <c r="R46" s="26">
        <f t="shared" si="16"/>
        <v>48.8</v>
      </c>
      <c r="S46" s="99">
        <f t="shared" si="14"/>
        <v>265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158.6</v>
      </c>
      <c r="C47" s="29">
        <v>158.6</v>
      </c>
      <c r="D47" s="29">
        <v>158.6</v>
      </c>
      <c r="E47" s="29">
        <v>158.6</v>
      </c>
      <c r="F47" s="29">
        <v>158.6</v>
      </c>
      <c r="G47" s="29">
        <v>158.6</v>
      </c>
      <c r="H47" s="29"/>
      <c r="I47" s="29"/>
      <c r="J47" s="100">
        <f>+((J46/J48)/7)*1000</f>
        <v>45.314285714285703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131.90642110502736</v>
      </c>
      <c r="T47" s="62"/>
    </row>
    <row r="48" spans="1:30" ht="33.75" customHeight="1" x14ac:dyDescent="0.25">
      <c r="A48" s="92" t="s">
        <v>20</v>
      </c>
      <c r="B48" s="81">
        <v>655</v>
      </c>
      <c r="C48" s="33">
        <v>633</v>
      </c>
      <c r="D48" s="33">
        <v>642</v>
      </c>
      <c r="E48" s="33">
        <v>190</v>
      </c>
      <c r="F48" s="33">
        <v>654</v>
      </c>
      <c r="G48" s="33">
        <v>646</v>
      </c>
      <c r="H48" s="33"/>
      <c r="I48" s="33"/>
      <c r="J48" s="101">
        <f>SUM(B48:I48)</f>
        <v>3420</v>
      </c>
      <c r="K48" s="63"/>
      <c r="L48" s="92" t="s">
        <v>20</v>
      </c>
      <c r="M48" s="104">
        <v>56</v>
      </c>
      <c r="N48" s="64">
        <v>55</v>
      </c>
      <c r="O48" s="64">
        <v>52</v>
      </c>
      <c r="P48" s="64">
        <v>16</v>
      </c>
      <c r="Q48" s="64">
        <v>55</v>
      </c>
      <c r="R48" s="64">
        <v>53</v>
      </c>
      <c r="S48" s="110">
        <f>SUM(M48:R48)</f>
        <v>287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103.88300000000001</v>
      </c>
      <c r="C49" s="37">
        <f t="shared" si="17"/>
        <v>100.39379999999998</v>
      </c>
      <c r="D49" s="37">
        <f t="shared" si="17"/>
        <v>101.8212</v>
      </c>
      <c r="E49" s="37">
        <f t="shared" si="17"/>
        <v>30.133999999999997</v>
      </c>
      <c r="F49" s="37">
        <f t="shared" si="17"/>
        <v>103.72439999999999</v>
      </c>
      <c r="G49" s="37">
        <f t="shared" si="17"/>
        <v>102.45559999999999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45.314285714285703</v>
      </c>
      <c r="L49" s="93" t="s">
        <v>21</v>
      </c>
      <c r="M49" s="82">
        <f>((M48*M47)*7/1000-M39-M40)/5</f>
        <v>7.3879999999999999</v>
      </c>
      <c r="N49" s="37">
        <f t="shared" ref="N49:R49" si="19">((N48*N47)*7/1000-N39-N40)/5</f>
        <v>7.2440000000000015</v>
      </c>
      <c r="O49" s="37">
        <f t="shared" si="19"/>
        <v>6.8096000000000005</v>
      </c>
      <c r="P49" s="37">
        <f t="shared" si="19"/>
        <v>2.0880000000000001</v>
      </c>
      <c r="Q49" s="37">
        <f t="shared" si="19"/>
        <v>7.2454999999999981</v>
      </c>
      <c r="R49" s="37">
        <f t="shared" si="19"/>
        <v>6.8772999999999982</v>
      </c>
      <c r="S49" s="111">
        <f>((S46*1000)/S48)/7</f>
        <v>131.90642110502739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727.18100000000004</v>
      </c>
      <c r="C50" s="41">
        <f t="shared" si="20"/>
        <v>702.75659999999993</v>
      </c>
      <c r="D50" s="41">
        <f t="shared" si="20"/>
        <v>712.74840000000006</v>
      </c>
      <c r="E50" s="41">
        <f t="shared" si="20"/>
        <v>210.93799999999999</v>
      </c>
      <c r="F50" s="41">
        <f t="shared" si="20"/>
        <v>726.07079999999996</v>
      </c>
      <c r="G50" s="41">
        <f t="shared" si="20"/>
        <v>717.18919999999991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51.94</v>
      </c>
      <c r="N50" s="41">
        <f t="shared" si="21"/>
        <v>50.82</v>
      </c>
      <c r="O50" s="41">
        <f t="shared" si="21"/>
        <v>48.048000000000002</v>
      </c>
      <c r="P50" s="41">
        <f t="shared" si="21"/>
        <v>14.84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45.314285714285717</v>
      </c>
      <c r="C51" s="46">
        <f t="shared" si="22"/>
        <v>45.314285714285703</v>
      </c>
      <c r="D51" s="46">
        <f t="shared" si="22"/>
        <v>45.314285714285717</v>
      </c>
      <c r="E51" s="46">
        <f t="shared" si="22"/>
        <v>45.31428571428571</v>
      </c>
      <c r="F51" s="46">
        <f t="shared" si="22"/>
        <v>45.31428571428571</v>
      </c>
      <c r="G51" s="46">
        <f t="shared" si="22"/>
        <v>45.31428571428571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132.39795918367344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133.03571428571428</v>
      </c>
      <c r="Q51" s="46">
        <f t="shared" si="23"/>
        <v>131.42857142857142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87" t="s">
        <v>27</v>
      </c>
      <c r="B56" s="310"/>
      <c r="C56" s="309"/>
      <c r="D56" s="309"/>
      <c r="E56" s="309"/>
      <c r="F56" s="309"/>
      <c r="G56" s="311"/>
      <c r="H56" s="310"/>
      <c r="I56" s="309"/>
      <c r="J56" s="309"/>
      <c r="K56" s="309"/>
      <c r="L56" s="309"/>
      <c r="M56" s="311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87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89" t="s">
        <v>12</v>
      </c>
      <c r="B58" s="21">
        <v>9.1</v>
      </c>
      <c r="C58" s="78">
        <v>9.1</v>
      </c>
      <c r="D58" s="78">
        <v>9</v>
      </c>
      <c r="E58" s="78">
        <v>2.2999999999999998</v>
      </c>
      <c r="F58" s="78">
        <v>9</v>
      </c>
      <c r="G58" s="78">
        <v>8.9</v>
      </c>
      <c r="H58" s="21">
        <v>8.8000000000000007</v>
      </c>
      <c r="I58" s="78">
        <v>9</v>
      </c>
      <c r="J58" s="78">
        <v>8.8000000000000007</v>
      </c>
      <c r="K58" s="78">
        <v>2.2000000000000002</v>
      </c>
      <c r="L58" s="78">
        <v>8.9</v>
      </c>
      <c r="M58" s="78">
        <v>8.6999999999999993</v>
      </c>
      <c r="N58" s="21">
        <v>9.1</v>
      </c>
      <c r="O58" s="78">
        <v>9.1</v>
      </c>
      <c r="P58" s="78">
        <v>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140.9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90" t="s">
        <v>13</v>
      </c>
      <c r="B59" s="21">
        <v>9.1</v>
      </c>
      <c r="C59" s="78">
        <v>9.1</v>
      </c>
      <c r="D59" s="78">
        <v>9</v>
      </c>
      <c r="E59" s="78">
        <v>2.2999999999999998</v>
      </c>
      <c r="F59" s="78">
        <v>9</v>
      </c>
      <c r="G59" s="78">
        <v>8.9</v>
      </c>
      <c r="H59" s="21">
        <v>8.8000000000000007</v>
      </c>
      <c r="I59" s="78">
        <v>9</v>
      </c>
      <c r="J59" s="78">
        <v>8.8000000000000007</v>
      </c>
      <c r="K59" s="78">
        <v>2.2000000000000002</v>
      </c>
      <c r="L59" s="78">
        <v>8.9</v>
      </c>
      <c r="M59" s="78">
        <v>8.6999999999999993</v>
      </c>
      <c r="N59" s="21">
        <v>9.1</v>
      </c>
      <c r="O59" s="78">
        <v>9.1</v>
      </c>
      <c r="P59" s="78">
        <v>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140.9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89" t="s">
        <v>14</v>
      </c>
      <c r="B60" s="21">
        <v>8.9</v>
      </c>
      <c r="C60" s="78">
        <v>8.6999999999999993</v>
      </c>
      <c r="D60" s="78">
        <v>8.9</v>
      </c>
      <c r="E60" s="78">
        <v>2.1</v>
      </c>
      <c r="F60" s="78">
        <v>8.9</v>
      </c>
      <c r="G60" s="78">
        <v>8.8000000000000007</v>
      </c>
      <c r="H60" s="21">
        <v>8.6999999999999993</v>
      </c>
      <c r="I60" s="78">
        <v>8.8000000000000007</v>
      </c>
      <c r="J60" s="78">
        <v>8.8000000000000007</v>
      </c>
      <c r="K60" s="78">
        <v>2.2000000000000002</v>
      </c>
      <c r="L60" s="78">
        <v>8.6999999999999993</v>
      </c>
      <c r="M60" s="78">
        <v>8.6</v>
      </c>
      <c r="N60" s="21">
        <v>8.9</v>
      </c>
      <c r="O60" s="78">
        <v>8.6999999999999993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138.40000000000003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90" t="s">
        <v>15</v>
      </c>
      <c r="B61" s="21">
        <v>8.9</v>
      </c>
      <c r="C61" s="78">
        <v>8.6999999999999993</v>
      </c>
      <c r="D61" s="78">
        <v>8.9</v>
      </c>
      <c r="E61" s="78">
        <v>2.2000000000000002</v>
      </c>
      <c r="F61" s="78">
        <v>8.9</v>
      </c>
      <c r="G61" s="78">
        <v>8.8000000000000007</v>
      </c>
      <c r="H61" s="21">
        <v>8.6999999999999993</v>
      </c>
      <c r="I61" s="78">
        <v>8.8000000000000007</v>
      </c>
      <c r="J61" s="78">
        <v>8.8000000000000007</v>
      </c>
      <c r="K61" s="78">
        <v>2.2000000000000002</v>
      </c>
      <c r="L61" s="78">
        <v>8.6999999999999993</v>
      </c>
      <c r="M61" s="78">
        <v>8.6</v>
      </c>
      <c r="N61" s="21">
        <v>8.9</v>
      </c>
      <c r="O61" s="78">
        <v>8.6999999999999993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138.50000000000003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89" t="s">
        <v>16</v>
      </c>
      <c r="B62" s="21">
        <v>8.9</v>
      </c>
      <c r="C62" s="78">
        <v>8.8000000000000007</v>
      </c>
      <c r="D62" s="78">
        <v>8.9</v>
      </c>
      <c r="E62" s="78">
        <v>2.2000000000000002</v>
      </c>
      <c r="F62" s="78">
        <v>8.9</v>
      </c>
      <c r="G62" s="78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8.6999999999999993</v>
      </c>
      <c r="M62" s="78">
        <v>8.6999999999999993</v>
      </c>
      <c r="N62" s="21">
        <v>9</v>
      </c>
      <c r="O62" s="78">
        <v>8.8000000000000007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139.10000000000002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90" t="s">
        <v>17</v>
      </c>
      <c r="B63" s="21">
        <v>8.9</v>
      </c>
      <c r="C63" s="78">
        <v>8.8000000000000007</v>
      </c>
      <c r="D63" s="78">
        <v>8.9</v>
      </c>
      <c r="E63" s="78">
        <v>2.2000000000000002</v>
      </c>
      <c r="F63" s="78">
        <v>8.9</v>
      </c>
      <c r="G63" s="78">
        <v>8.8000000000000007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8.6999999999999993</v>
      </c>
      <c r="M63" s="78">
        <v>8.6999999999999993</v>
      </c>
      <c r="N63" s="21">
        <v>9</v>
      </c>
      <c r="O63" s="78">
        <v>8.8000000000000007</v>
      </c>
      <c r="P63" s="78">
        <v>8.9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139.10000000000002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89" t="s">
        <v>18</v>
      </c>
      <c r="B64" s="21">
        <v>9</v>
      </c>
      <c r="C64" s="78">
        <v>8.8000000000000007</v>
      </c>
      <c r="D64" s="78">
        <v>8.9</v>
      </c>
      <c r="E64" s="78">
        <v>2.2000000000000002</v>
      </c>
      <c r="F64" s="78">
        <v>8.9</v>
      </c>
      <c r="G64" s="78">
        <v>8.9</v>
      </c>
      <c r="H64" s="21">
        <v>8.8000000000000007</v>
      </c>
      <c r="I64" s="78">
        <v>8.9</v>
      </c>
      <c r="J64" s="78">
        <v>8.8000000000000007</v>
      </c>
      <c r="K64" s="78">
        <v>2.2000000000000002</v>
      </c>
      <c r="L64" s="78">
        <v>8.8000000000000007</v>
      </c>
      <c r="M64" s="78">
        <v>8.6999999999999993</v>
      </c>
      <c r="N64" s="21">
        <v>9</v>
      </c>
      <c r="O64" s="78">
        <v>8.8000000000000007</v>
      </c>
      <c r="P64" s="78">
        <v>8.9</v>
      </c>
      <c r="Q64" s="78">
        <v>2.2000000000000002</v>
      </c>
      <c r="R64" s="78">
        <v>8.8000000000000007</v>
      </c>
      <c r="S64" s="182">
        <v>8.9</v>
      </c>
      <c r="T64" s="24">
        <f t="shared" si="24"/>
        <v>139.50000000000003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thickBot="1" x14ac:dyDescent="0.3">
      <c r="A65" s="117" t="s">
        <v>10</v>
      </c>
      <c r="B65" s="25">
        <f>SUM(B58:B64)</f>
        <v>62.8</v>
      </c>
      <c r="C65" s="79">
        <f t="shared" ref="C65:R65" si="25">SUM(C58:C64)</f>
        <v>61.999999999999986</v>
      </c>
      <c r="D65" s="79">
        <f t="shared" si="25"/>
        <v>62.499999999999993</v>
      </c>
      <c r="E65" s="79">
        <f t="shared" si="25"/>
        <v>15.499999999999996</v>
      </c>
      <c r="F65" s="79">
        <f t="shared" si="25"/>
        <v>62.499999999999993</v>
      </c>
      <c r="G65" s="183">
        <f t="shared" si="25"/>
        <v>61.9</v>
      </c>
      <c r="H65" s="433">
        <f t="shared" si="25"/>
        <v>61.399999999999991</v>
      </c>
      <c r="I65" s="434">
        <f t="shared" si="25"/>
        <v>62.3</v>
      </c>
      <c r="J65" s="434">
        <f t="shared" si="25"/>
        <v>61.599999999999994</v>
      </c>
      <c r="K65" s="434">
        <f t="shared" si="25"/>
        <v>15.399999999999999</v>
      </c>
      <c r="L65" s="434">
        <f t="shared" si="25"/>
        <v>61.400000000000006</v>
      </c>
      <c r="M65" s="435">
        <f t="shared" si="25"/>
        <v>60.7</v>
      </c>
      <c r="N65" s="433">
        <f t="shared" si="25"/>
        <v>63</v>
      </c>
      <c r="O65" s="434">
        <f t="shared" si="25"/>
        <v>61.999999999999986</v>
      </c>
      <c r="P65" s="434">
        <f t="shared" si="25"/>
        <v>62.499999999999993</v>
      </c>
      <c r="Q65" s="434">
        <f t="shared" si="25"/>
        <v>15.399999999999999</v>
      </c>
      <c r="R65" s="434">
        <f t="shared" si="25"/>
        <v>61.599999999999994</v>
      </c>
      <c r="S65" s="439">
        <f>SUM(S58:S64)</f>
        <v>61.9</v>
      </c>
      <c r="T65" s="24">
        <f t="shared" si="24"/>
        <v>976.39999999999986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91" t="s">
        <v>19</v>
      </c>
      <c r="B66" s="28">
        <v>138</v>
      </c>
      <c r="C66" s="80">
        <v>138.5</v>
      </c>
      <c r="D66" s="80">
        <v>137.5</v>
      </c>
      <c r="E66" s="80">
        <v>138.5</v>
      </c>
      <c r="F66" s="80">
        <v>137.5</v>
      </c>
      <c r="G66" s="428">
        <v>136</v>
      </c>
      <c r="H66" s="436">
        <v>137</v>
      </c>
      <c r="I66" s="437">
        <v>137</v>
      </c>
      <c r="J66" s="437">
        <v>135.5</v>
      </c>
      <c r="K66" s="437">
        <v>137.5</v>
      </c>
      <c r="L66" s="437">
        <v>135</v>
      </c>
      <c r="M66" s="438">
        <v>135.5</v>
      </c>
      <c r="N66" s="436">
        <v>138.5</v>
      </c>
      <c r="O66" s="437">
        <v>138.5</v>
      </c>
      <c r="P66" s="437">
        <v>137.5</v>
      </c>
      <c r="Q66" s="437">
        <v>138</v>
      </c>
      <c r="R66" s="437">
        <v>135.5</v>
      </c>
      <c r="S66" s="440">
        <v>136</v>
      </c>
      <c r="T66" s="304">
        <f>+((T65/T67)/7)*1000</f>
        <v>136.88490116360578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92" t="s">
        <v>20</v>
      </c>
      <c r="B67" s="303">
        <v>65</v>
      </c>
      <c r="C67" s="104">
        <v>64</v>
      </c>
      <c r="D67" s="104">
        <v>65</v>
      </c>
      <c r="E67" s="104">
        <v>16</v>
      </c>
      <c r="F67" s="104">
        <v>65</v>
      </c>
      <c r="G67" s="429">
        <v>65</v>
      </c>
      <c r="H67" s="303">
        <v>64</v>
      </c>
      <c r="I67" s="104">
        <v>65</v>
      </c>
      <c r="J67" s="104">
        <v>65</v>
      </c>
      <c r="K67" s="104">
        <v>16</v>
      </c>
      <c r="L67" s="104">
        <v>65</v>
      </c>
      <c r="M67" s="312">
        <v>64</v>
      </c>
      <c r="N67" s="303">
        <v>65</v>
      </c>
      <c r="O67" s="104">
        <v>64</v>
      </c>
      <c r="P67" s="104">
        <v>65</v>
      </c>
      <c r="Q67" s="104">
        <v>16</v>
      </c>
      <c r="R67" s="104">
        <v>65</v>
      </c>
      <c r="S67" s="312">
        <v>65</v>
      </c>
      <c r="T67" s="305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93" t="s">
        <v>21</v>
      </c>
      <c r="B68" s="82">
        <f t="shared" ref="B68:S68" si="26">((B67*B66)*7/1000-B58-B59)/5</f>
        <v>8.9179999999999993</v>
      </c>
      <c r="C68" s="82">
        <f t="shared" si="26"/>
        <v>8.7696000000000005</v>
      </c>
      <c r="D68" s="82">
        <f t="shared" si="26"/>
        <v>8.9124999999999996</v>
      </c>
      <c r="E68" s="82">
        <f t="shared" si="26"/>
        <v>2.1823999999999999</v>
      </c>
      <c r="F68" s="82">
        <f t="shared" si="26"/>
        <v>8.9124999999999996</v>
      </c>
      <c r="G68" s="430">
        <f t="shared" si="26"/>
        <v>8.8160000000000007</v>
      </c>
      <c r="H68" s="36">
        <f t="shared" si="26"/>
        <v>8.7551999999999985</v>
      </c>
      <c r="I68" s="82">
        <f t="shared" si="26"/>
        <v>8.8670000000000009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8.7249999999999996</v>
      </c>
      <c r="M68" s="186">
        <f t="shared" si="26"/>
        <v>8.6608000000000001</v>
      </c>
      <c r="N68" s="36">
        <f t="shared" si="26"/>
        <v>8.9634999999999998</v>
      </c>
      <c r="O68" s="82">
        <f t="shared" si="26"/>
        <v>8.7696000000000005</v>
      </c>
      <c r="P68" s="82">
        <f t="shared" si="26"/>
        <v>8.9124999999999996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6">
        <f>((T65*1000)/T67)/7</f>
        <v>136.88490116360578</v>
      </c>
      <c r="Z68" s="3"/>
      <c r="AA68" s="3"/>
      <c r="AB68" s="3"/>
      <c r="AC68" s="3"/>
      <c r="AD68" s="3"/>
    </row>
    <row r="69" spans="1:41" ht="33.75" customHeight="1" x14ac:dyDescent="0.25">
      <c r="A69" s="94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431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95" t="s">
        <v>23</v>
      </c>
      <c r="B70" s="45">
        <f>+(B65/B67)/7*1000</f>
        <v>138.02197802197801</v>
      </c>
      <c r="C70" s="84">
        <f t="shared" ref="C70:R70" si="28">+(C65/C67)/7*1000</f>
        <v>138.39285714285711</v>
      </c>
      <c r="D70" s="84">
        <f t="shared" si="28"/>
        <v>137.36263736263734</v>
      </c>
      <c r="E70" s="84">
        <f t="shared" si="28"/>
        <v>138.39285714285711</v>
      </c>
      <c r="F70" s="84">
        <f t="shared" si="28"/>
        <v>137.36263736263734</v>
      </c>
      <c r="G70" s="432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134.94505494505495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138.39285714285711</v>
      </c>
      <c r="P70" s="84">
        <f t="shared" si="28"/>
        <v>137.36263736263734</v>
      </c>
      <c r="Q70" s="84">
        <f t="shared" si="28"/>
        <v>137.49999999999997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D992-62E3-41B1-99E3-929C2610D33F}">
  <dimension ref="A1:AQ239"/>
  <sheetViews>
    <sheetView view="pageBreakPreview" topLeftCell="A40" zoomScale="30" zoomScaleNormal="30" zoomScaleSheetLayoutView="30" workbookViewId="0">
      <selection activeCell="B48" sqref="B48:G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25"/>
      <c r="E3" s="425"/>
      <c r="F3" s="425"/>
      <c r="G3" s="425"/>
      <c r="H3" s="425"/>
      <c r="I3" s="425"/>
      <c r="J3" s="425"/>
      <c r="K3" s="425"/>
      <c r="L3" s="425"/>
      <c r="M3" s="425"/>
      <c r="N3" s="425"/>
      <c r="O3" s="425"/>
      <c r="P3" s="425"/>
      <c r="Q3" s="425"/>
      <c r="R3" s="425"/>
      <c r="S3" s="425"/>
      <c r="T3" s="425"/>
      <c r="U3" s="425"/>
      <c r="V3" s="425"/>
      <c r="W3" s="425"/>
      <c r="X3" s="425"/>
      <c r="Y3" s="2"/>
      <c r="Z3" s="2"/>
      <c r="AA3" s="2"/>
      <c r="AB3" s="2"/>
      <c r="AC3" s="2"/>
      <c r="AD3" s="42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25" t="s">
        <v>1</v>
      </c>
      <c r="B9" s="425"/>
      <c r="C9" s="425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25"/>
      <c r="B10" s="425"/>
      <c r="C10" s="42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25" t="s">
        <v>4</v>
      </c>
      <c r="B11" s="425"/>
      <c r="C11" s="425"/>
      <c r="D11" s="1"/>
      <c r="E11" s="426">
        <v>3</v>
      </c>
      <c r="F11" s="1"/>
      <c r="G11" s="1"/>
      <c r="H11" s="1"/>
      <c r="I11" s="1"/>
      <c r="J11" s="1"/>
      <c r="K11" s="489" t="s">
        <v>144</v>
      </c>
      <c r="L11" s="489"/>
      <c r="M11" s="427"/>
      <c r="N11" s="42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25"/>
      <c r="B12" s="425"/>
      <c r="C12" s="425"/>
      <c r="D12" s="1"/>
      <c r="E12" s="5"/>
      <c r="F12" s="1"/>
      <c r="G12" s="1"/>
      <c r="H12" s="1"/>
      <c r="I12" s="1"/>
      <c r="J12" s="1"/>
      <c r="K12" s="427"/>
      <c r="L12" s="427"/>
      <c r="M12" s="427"/>
      <c r="N12" s="42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25"/>
      <c r="B13" s="425"/>
      <c r="C13" s="425"/>
      <c r="D13" s="425"/>
      <c r="E13" s="425"/>
      <c r="F13" s="425"/>
      <c r="G13" s="425"/>
      <c r="H13" s="425"/>
      <c r="I13" s="425"/>
      <c r="J13" s="425"/>
      <c r="K13" s="425"/>
      <c r="L13" s="427"/>
      <c r="M13" s="427"/>
      <c r="N13" s="427"/>
      <c r="O13" s="427"/>
      <c r="P13" s="427"/>
      <c r="Q13" s="427"/>
      <c r="R13" s="427"/>
      <c r="S13" s="427"/>
      <c r="T13" s="427"/>
      <c r="U13" s="427"/>
      <c r="V13" s="427"/>
      <c r="W13" s="1"/>
      <c r="X13" s="1"/>
      <c r="Y13" s="1"/>
    </row>
    <row r="14" spans="1:30" s="3" customFormat="1" ht="27" thickBot="1" x14ac:dyDescent="0.3">
      <c r="A14" s="425"/>
      <c r="B14" s="9"/>
      <c r="C14" s="10"/>
      <c r="D14" s="11"/>
      <c r="E14" s="11"/>
      <c r="F14" s="11"/>
      <c r="G14" s="11"/>
      <c r="H14" s="415">
        <v>169</v>
      </c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119.24726800000001</v>
      </c>
      <c r="C18" s="78">
        <v>119.93555760000001</v>
      </c>
      <c r="D18" s="22">
        <v>121.55113600000001</v>
      </c>
      <c r="E18" s="22">
        <v>32.954556000000004</v>
      </c>
      <c r="F18" s="22">
        <v>121.74827999999999</v>
      </c>
      <c r="G18" s="22">
        <v>121.84469199999997</v>
      </c>
      <c r="H18" s="21">
        <v>119.80586959999998</v>
      </c>
      <c r="I18" s="22">
        <v>120.2394704</v>
      </c>
      <c r="J18" s="22">
        <v>119.5149256</v>
      </c>
      <c r="K18" s="119">
        <v>31.289294399999996</v>
      </c>
      <c r="L18" s="22">
        <v>121.4832736</v>
      </c>
      <c r="M18" s="22">
        <v>121.52218000000001</v>
      </c>
      <c r="N18" s="21">
        <v>120.5287064</v>
      </c>
      <c r="O18" s="78">
        <v>121.16076159999997</v>
      </c>
      <c r="P18" s="22">
        <v>121.45170559999997</v>
      </c>
      <c r="Q18" s="22">
        <v>33.140923199999996</v>
      </c>
      <c r="R18" s="22">
        <v>121.12919360000001</v>
      </c>
      <c r="S18" s="23">
        <v>121.42576799999998</v>
      </c>
      <c r="T18" s="24">
        <f t="shared" ref="T18:T25" si="0">SUM(B18:S18)</f>
        <v>1909.9735615999998</v>
      </c>
      <c r="V18" s="2"/>
      <c r="W18" s="18"/>
    </row>
    <row r="19" spans="1:30" ht="39.950000000000003" customHeight="1" x14ac:dyDescent="0.25">
      <c r="A19" s="157" t="s">
        <v>13</v>
      </c>
      <c r="B19" s="21">
        <v>119.24726800000001</v>
      </c>
      <c r="C19" s="78">
        <v>119.93555760000001</v>
      </c>
      <c r="D19" s="22">
        <v>121.55113600000001</v>
      </c>
      <c r="E19" s="22">
        <v>32.954556000000004</v>
      </c>
      <c r="F19" s="22">
        <v>121.74827999999999</v>
      </c>
      <c r="G19" s="22">
        <v>121.84469199999997</v>
      </c>
      <c r="H19" s="21">
        <v>119.80586959999998</v>
      </c>
      <c r="I19" s="22">
        <v>120.2394704</v>
      </c>
      <c r="J19" s="22">
        <v>119.5149256</v>
      </c>
      <c r="K19" s="119">
        <v>31.289294399999996</v>
      </c>
      <c r="L19" s="22">
        <v>121.4832736</v>
      </c>
      <c r="M19" s="22">
        <v>121.52218000000001</v>
      </c>
      <c r="N19" s="21">
        <v>120.5287064</v>
      </c>
      <c r="O19" s="78">
        <v>121.16076159999997</v>
      </c>
      <c r="P19" s="22">
        <v>121.45170559999997</v>
      </c>
      <c r="Q19" s="22">
        <v>33.140923199999996</v>
      </c>
      <c r="R19" s="22">
        <v>121.12919360000001</v>
      </c>
      <c r="S19" s="23">
        <v>121.42576799999998</v>
      </c>
      <c r="T19" s="24">
        <f t="shared" si="0"/>
        <v>1909.9735615999998</v>
      </c>
      <c r="V19" s="2"/>
      <c r="W19" s="18"/>
    </row>
    <row r="20" spans="1:30" ht="39.75" customHeight="1" x14ac:dyDescent="0.25">
      <c r="A20" s="156" t="s">
        <v>14</v>
      </c>
      <c r="B20" s="21">
        <v>118.88989280000003</v>
      </c>
      <c r="C20" s="78">
        <v>119.06481696</v>
      </c>
      <c r="D20" s="22">
        <v>121.12002560000001</v>
      </c>
      <c r="E20" s="22">
        <v>32.517537600000004</v>
      </c>
      <c r="F20" s="22">
        <v>121.04116800000001</v>
      </c>
      <c r="G20" s="22">
        <v>121.45284319999999</v>
      </c>
      <c r="H20" s="21">
        <v>119.34181216000005</v>
      </c>
      <c r="I20" s="22">
        <v>119.39349184000005</v>
      </c>
      <c r="J20" s="22">
        <v>119.45818976000002</v>
      </c>
      <c r="K20" s="119">
        <v>30.031962240000002</v>
      </c>
      <c r="L20" s="22">
        <v>120.92205056000003</v>
      </c>
      <c r="M20" s="22">
        <v>121.131608</v>
      </c>
      <c r="N20" s="21">
        <v>119.95315744</v>
      </c>
      <c r="O20" s="78">
        <v>120.37569536000004</v>
      </c>
      <c r="P20" s="22">
        <v>120.93467776000003</v>
      </c>
      <c r="Q20" s="22">
        <v>32.893230719999998</v>
      </c>
      <c r="R20" s="22">
        <v>120.16320256000003</v>
      </c>
      <c r="S20" s="23">
        <v>120.71993280000004</v>
      </c>
      <c r="T20" s="24">
        <f t="shared" si="0"/>
        <v>1899.4052953600003</v>
      </c>
      <c r="V20" s="2"/>
      <c r="W20" s="18"/>
    </row>
    <row r="21" spans="1:30" ht="39.950000000000003" customHeight="1" x14ac:dyDescent="0.25">
      <c r="A21" s="157" t="s">
        <v>15</v>
      </c>
      <c r="B21" s="21">
        <v>118.88989280000003</v>
      </c>
      <c r="C21" s="78">
        <v>119.06481696</v>
      </c>
      <c r="D21" s="22">
        <v>121.12002560000001</v>
      </c>
      <c r="E21" s="22">
        <v>32.517537600000004</v>
      </c>
      <c r="F21" s="22">
        <v>121.04116800000001</v>
      </c>
      <c r="G21" s="22">
        <v>121.45284319999999</v>
      </c>
      <c r="H21" s="21">
        <v>119.34181216000005</v>
      </c>
      <c r="I21" s="22">
        <v>119.39349184000005</v>
      </c>
      <c r="J21" s="22">
        <v>119.45818976000002</v>
      </c>
      <c r="K21" s="119">
        <v>30.031962240000002</v>
      </c>
      <c r="L21" s="22">
        <v>120.92205056000003</v>
      </c>
      <c r="M21" s="22">
        <v>121.131608</v>
      </c>
      <c r="N21" s="21">
        <v>119.95315744</v>
      </c>
      <c r="O21" s="78">
        <v>120.37569536000004</v>
      </c>
      <c r="P21" s="22">
        <v>120.93467776000003</v>
      </c>
      <c r="Q21" s="22">
        <v>32.893230719999998</v>
      </c>
      <c r="R21" s="22">
        <v>120.16320256000003</v>
      </c>
      <c r="S21" s="23">
        <v>120.71993280000004</v>
      </c>
      <c r="T21" s="24">
        <f t="shared" si="0"/>
        <v>1899.4052953600003</v>
      </c>
      <c r="V21" s="2"/>
      <c r="W21" s="18"/>
    </row>
    <row r="22" spans="1:30" ht="39.950000000000003" customHeight="1" x14ac:dyDescent="0.25">
      <c r="A22" s="156" t="s">
        <v>16</v>
      </c>
      <c r="B22" s="21">
        <v>118.88989280000003</v>
      </c>
      <c r="C22" s="78">
        <v>119.06481696</v>
      </c>
      <c r="D22" s="22">
        <v>121.12002560000001</v>
      </c>
      <c r="E22" s="22">
        <v>32.517537600000004</v>
      </c>
      <c r="F22" s="22">
        <v>121.04116800000001</v>
      </c>
      <c r="G22" s="22">
        <v>121.45284319999999</v>
      </c>
      <c r="H22" s="21">
        <v>119.34181216000005</v>
      </c>
      <c r="I22" s="22">
        <v>119.39349184000005</v>
      </c>
      <c r="J22" s="22">
        <v>119.45818976000002</v>
      </c>
      <c r="K22" s="119">
        <v>30.031962240000002</v>
      </c>
      <c r="L22" s="22">
        <v>120.92205056000003</v>
      </c>
      <c r="M22" s="22">
        <v>121.131608</v>
      </c>
      <c r="N22" s="21">
        <v>119.95315744</v>
      </c>
      <c r="O22" s="78">
        <v>120.37569536000004</v>
      </c>
      <c r="P22" s="22">
        <v>120.93467776000003</v>
      </c>
      <c r="Q22" s="22">
        <v>32.893230719999998</v>
      </c>
      <c r="R22" s="22">
        <v>120.16320256000003</v>
      </c>
      <c r="S22" s="23">
        <v>120.71993280000004</v>
      </c>
      <c r="T22" s="24">
        <f t="shared" si="0"/>
        <v>1899.4052953600003</v>
      </c>
      <c r="V22" s="2"/>
      <c r="W22" s="18"/>
    </row>
    <row r="23" spans="1:30" ht="39.950000000000003" customHeight="1" x14ac:dyDescent="0.25">
      <c r="A23" s="157" t="s">
        <v>17</v>
      </c>
      <c r="B23" s="21">
        <v>118.88989280000003</v>
      </c>
      <c r="C23" s="78">
        <v>119.06481696</v>
      </c>
      <c r="D23" s="22">
        <v>121.12002560000001</v>
      </c>
      <c r="E23" s="22">
        <v>32.517537600000004</v>
      </c>
      <c r="F23" s="22">
        <v>121.04116800000001</v>
      </c>
      <c r="G23" s="22">
        <v>121.45284319999999</v>
      </c>
      <c r="H23" s="21">
        <v>119.34181216000005</v>
      </c>
      <c r="I23" s="22">
        <v>119.39349184000005</v>
      </c>
      <c r="J23" s="22">
        <v>119.45818976000002</v>
      </c>
      <c r="K23" s="119">
        <v>30.031962240000002</v>
      </c>
      <c r="L23" s="22">
        <v>120.92205056000003</v>
      </c>
      <c r="M23" s="22">
        <v>121.131608</v>
      </c>
      <c r="N23" s="21">
        <v>119.95315744</v>
      </c>
      <c r="O23" s="78">
        <v>120.37569536000004</v>
      </c>
      <c r="P23" s="22">
        <v>120.93467776000003</v>
      </c>
      <c r="Q23" s="22">
        <v>32.893230719999998</v>
      </c>
      <c r="R23" s="22">
        <v>120.16320256000003</v>
      </c>
      <c r="S23" s="23">
        <v>120.71993280000004</v>
      </c>
      <c r="T23" s="24">
        <f t="shared" si="0"/>
        <v>1899.4052953600003</v>
      </c>
      <c r="V23" s="2"/>
      <c r="W23" s="18"/>
    </row>
    <row r="24" spans="1:30" ht="39.950000000000003" customHeight="1" x14ac:dyDescent="0.25">
      <c r="A24" s="156" t="s">
        <v>18</v>
      </c>
      <c r="B24" s="21">
        <v>118.88989280000003</v>
      </c>
      <c r="C24" s="78">
        <v>119.06481696</v>
      </c>
      <c r="D24" s="22">
        <v>121.12002560000001</v>
      </c>
      <c r="E24" s="22">
        <v>32.517537600000004</v>
      </c>
      <c r="F24" s="22">
        <v>121.04116800000001</v>
      </c>
      <c r="G24" s="22">
        <v>121.45284319999999</v>
      </c>
      <c r="H24" s="21">
        <v>119.34181216000005</v>
      </c>
      <c r="I24" s="22">
        <v>119.39349184000005</v>
      </c>
      <c r="J24" s="22">
        <v>119.45818976000002</v>
      </c>
      <c r="K24" s="119">
        <v>30.031962240000002</v>
      </c>
      <c r="L24" s="22">
        <v>120.92205056000003</v>
      </c>
      <c r="M24" s="22">
        <v>121.131608</v>
      </c>
      <c r="N24" s="21">
        <v>119.95315744</v>
      </c>
      <c r="O24" s="78">
        <v>120.37569536000004</v>
      </c>
      <c r="P24" s="22">
        <v>120.93467776000003</v>
      </c>
      <c r="Q24" s="22">
        <v>32.893230719999998</v>
      </c>
      <c r="R24" s="22">
        <v>120.16320256000003</v>
      </c>
      <c r="S24" s="23">
        <v>120.71993280000004</v>
      </c>
      <c r="T24" s="24">
        <f t="shared" si="0"/>
        <v>1899.4052953600003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832.94400000000007</v>
      </c>
      <c r="C25" s="26">
        <f t="shared" si="1"/>
        <v>835.19520000000011</v>
      </c>
      <c r="D25" s="26">
        <f t="shared" si="1"/>
        <v>848.70240000000001</v>
      </c>
      <c r="E25" s="26">
        <f>SUM(E18:E24)</f>
        <v>228.49680000000001</v>
      </c>
      <c r="F25" s="26">
        <f t="shared" ref="F25:L25" si="2">SUM(F18:F24)</f>
        <v>848.70240000000001</v>
      </c>
      <c r="G25" s="26">
        <f t="shared" si="2"/>
        <v>850.95359999999982</v>
      </c>
      <c r="H25" s="25">
        <f t="shared" si="2"/>
        <v>836.32080000000008</v>
      </c>
      <c r="I25" s="26">
        <f t="shared" si="2"/>
        <v>837.44640000000015</v>
      </c>
      <c r="J25" s="26">
        <f>SUM(J18:J24)</f>
        <v>836.32080000000008</v>
      </c>
      <c r="K25" s="120">
        <f t="shared" ref="K25" si="3">SUM(K18:K24)</f>
        <v>212.73840000000001</v>
      </c>
      <c r="L25" s="26">
        <f t="shared" si="2"/>
        <v>847.57680000000005</v>
      </c>
      <c r="M25" s="26">
        <f>SUM(M18:M24)</f>
        <v>848.70240000000013</v>
      </c>
      <c r="N25" s="25">
        <f t="shared" ref="N25:P25" si="4">SUM(N18:N24)</f>
        <v>840.82320000000004</v>
      </c>
      <c r="O25" s="26">
        <f t="shared" si="4"/>
        <v>844.2</v>
      </c>
      <c r="P25" s="26">
        <f t="shared" si="4"/>
        <v>847.57679999999993</v>
      </c>
      <c r="Q25" s="26">
        <f>SUM(Q18:Q24)</f>
        <v>230.74799999999996</v>
      </c>
      <c r="R25" s="26">
        <f t="shared" ref="R25:S25" si="5">SUM(R18:R24)</f>
        <v>843.07440000000031</v>
      </c>
      <c r="S25" s="27">
        <f t="shared" si="5"/>
        <v>846.4512000000002</v>
      </c>
      <c r="T25" s="24">
        <f t="shared" si="0"/>
        <v>13316.973600000001</v>
      </c>
    </row>
    <row r="26" spans="1:30" s="2" customFormat="1" ht="36.75" customHeight="1" x14ac:dyDescent="0.25">
      <c r="A26" s="158" t="s">
        <v>19</v>
      </c>
      <c r="B26" s="402">
        <v>160.80000000000001</v>
      </c>
      <c r="C26" s="405">
        <v>160.80000000000001</v>
      </c>
      <c r="D26" s="29">
        <v>160.80000000000001</v>
      </c>
      <c r="E26" s="29">
        <v>160.80000000000001</v>
      </c>
      <c r="F26" s="401">
        <v>160.80000000000001</v>
      </c>
      <c r="G26" s="401">
        <v>160.80000000000001</v>
      </c>
      <c r="H26" s="402">
        <v>160.80000000000001</v>
      </c>
      <c r="I26" s="401">
        <v>160.80000000000001</v>
      </c>
      <c r="J26" s="401">
        <v>160.80000000000001</v>
      </c>
      <c r="K26" s="401">
        <v>160.80000000000001</v>
      </c>
      <c r="L26" s="401">
        <v>160.80000000000001</v>
      </c>
      <c r="M26" s="401">
        <v>160.80000000000001</v>
      </c>
      <c r="N26" s="402">
        <v>160.80000000000001</v>
      </c>
      <c r="O26" s="401">
        <v>160.80000000000001</v>
      </c>
      <c r="P26" s="401">
        <v>160.80000000000001</v>
      </c>
      <c r="Q26" s="401">
        <v>160.80000000000001</v>
      </c>
      <c r="R26" s="401">
        <v>160.80000000000001</v>
      </c>
      <c r="S26" s="404">
        <v>160.80000000000001</v>
      </c>
      <c r="T26" s="31">
        <f>+((T25/T27)/7)*1000</f>
        <v>160.80000000000004</v>
      </c>
    </row>
    <row r="27" spans="1:30" s="2" customFormat="1" ht="33" customHeight="1" x14ac:dyDescent="0.25">
      <c r="A27" s="159" t="s">
        <v>20</v>
      </c>
      <c r="B27" s="32">
        <v>740</v>
      </c>
      <c r="C27" s="81">
        <v>742</v>
      </c>
      <c r="D27" s="33">
        <v>754</v>
      </c>
      <c r="E27" s="33">
        <v>203</v>
      </c>
      <c r="F27" s="33">
        <v>754</v>
      </c>
      <c r="G27" s="33">
        <v>756</v>
      </c>
      <c r="H27" s="32">
        <v>743</v>
      </c>
      <c r="I27" s="33">
        <v>744</v>
      </c>
      <c r="J27" s="33">
        <v>743</v>
      </c>
      <c r="K27" s="122">
        <v>189</v>
      </c>
      <c r="L27" s="33">
        <v>753</v>
      </c>
      <c r="M27" s="33">
        <v>754</v>
      </c>
      <c r="N27" s="32">
        <v>747</v>
      </c>
      <c r="O27" s="33">
        <v>750</v>
      </c>
      <c r="P27" s="33">
        <v>753</v>
      </c>
      <c r="Q27" s="33">
        <v>205</v>
      </c>
      <c r="R27" s="33">
        <v>749</v>
      </c>
      <c r="S27" s="34">
        <v>752</v>
      </c>
      <c r="T27" s="35">
        <f>SUM(B27:S27)</f>
        <v>11831</v>
      </c>
      <c r="U27" s="2">
        <f>((T25*1000)/T27)/7</f>
        <v>160.80000000000001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118.88989280000003</v>
      </c>
      <c r="C28" s="37">
        <f t="shared" si="6"/>
        <v>119.06481696</v>
      </c>
      <c r="D28" s="37">
        <f t="shared" si="6"/>
        <v>121.12002560000001</v>
      </c>
      <c r="E28" s="37">
        <f t="shared" si="6"/>
        <v>32.517537600000004</v>
      </c>
      <c r="F28" s="37">
        <f t="shared" si="6"/>
        <v>121.04116800000001</v>
      </c>
      <c r="G28" s="37">
        <f t="shared" si="6"/>
        <v>121.45284319999999</v>
      </c>
      <c r="H28" s="36">
        <f t="shared" si="6"/>
        <v>119.34181216000005</v>
      </c>
      <c r="I28" s="37">
        <f t="shared" si="6"/>
        <v>119.39349184000005</v>
      </c>
      <c r="J28" s="37">
        <f t="shared" si="6"/>
        <v>119.45818976000002</v>
      </c>
      <c r="K28" s="123">
        <f t="shared" si="6"/>
        <v>30.031962240000002</v>
      </c>
      <c r="L28" s="37">
        <f t="shared" si="6"/>
        <v>120.92205056000003</v>
      </c>
      <c r="M28" s="37">
        <f t="shared" si="6"/>
        <v>121.131608</v>
      </c>
      <c r="N28" s="36">
        <f t="shared" si="6"/>
        <v>119.95315744</v>
      </c>
      <c r="O28" s="37">
        <f t="shared" si="6"/>
        <v>120.37569536000004</v>
      </c>
      <c r="P28" s="37">
        <f t="shared" si="6"/>
        <v>120.93467776000003</v>
      </c>
      <c r="Q28" s="37">
        <f t="shared" si="6"/>
        <v>32.893230719999998</v>
      </c>
      <c r="R28" s="37">
        <f t="shared" si="6"/>
        <v>120.16320256000003</v>
      </c>
      <c r="S28" s="38">
        <f t="shared" si="6"/>
        <v>120.71993280000004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832.94400000000007</v>
      </c>
      <c r="C29" s="41">
        <f t="shared" si="7"/>
        <v>835.19520000000011</v>
      </c>
      <c r="D29" s="41">
        <f t="shared" si="7"/>
        <v>848.70240000000013</v>
      </c>
      <c r="E29" s="41">
        <f>((E27*E26)*7)/1000</f>
        <v>228.49680000000001</v>
      </c>
      <c r="F29" s="41">
        <f>((F27*F26)*7)/1000</f>
        <v>848.70240000000013</v>
      </c>
      <c r="G29" s="41">
        <f t="shared" ref="G29:S29" si="8">((G27*G26)*7)/1000</f>
        <v>850.95359999999994</v>
      </c>
      <c r="H29" s="40">
        <f t="shared" si="8"/>
        <v>836.32080000000008</v>
      </c>
      <c r="I29" s="41">
        <f t="shared" si="8"/>
        <v>837.44640000000015</v>
      </c>
      <c r="J29" s="41">
        <f t="shared" si="8"/>
        <v>836.32080000000008</v>
      </c>
      <c r="K29" s="124">
        <f t="shared" si="8"/>
        <v>212.73839999999998</v>
      </c>
      <c r="L29" s="41">
        <f t="shared" si="8"/>
        <v>847.57680000000005</v>
      </c>
      <c r="M29" s="41">
        <f t="shared" si="8"/>
        <v>848.70240000000013</v>
      </c>
      <c r="N29" s="40">
        <f t="shared" si="8"/>
        <v>840.82320000000004</v>
      </c>
      <c r="O29" s="41">
        <f t="shared" si="8"/>
        <v>844.20000000000016</v>
      </c>
      <c r="P29" s="41">
        <f t="shared" si="8"/>
        <v>847.57680000000005</v>
      </c>
      <c r="Q29" s="42">
        <f t="shared" si="8"/>
        <v>230.74799999999999</v>
      </c>
      <c r="R29" s="42">
        <f t="shared" si="8"/>
        <v>843.0744000000002</v>
      </c>
      <c r="S29" s="43">
        <f t="shared" si="8"/>
        <v>846.45120000000009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160.80000000000004</v>
      </c>
      <c r="C30" s="46">
        <f t="shared" si="9"/>
        <v>160.80000000000004</v>
      </c>
      <c r="D30" s="46">
        <f t="shared" si="9"/>
        <v>160.80000000000001</v>
      </c>
      <c r="E30" s="46">
        <f>+(E25/E27)/7*1000</f>
        <v>160.80000000000001</v>
      </c>
      <c r="F30" s="46">
        <f t="shared" ref="F30:L30" si="10">+(F25/F27)/7*1000</f>
        <v>160.80000000000001</v>
      </c>
      <c r="G30" s="46">
        <f t="shared" si="10"/>
        <v>160.79999999999998</v>
      </c>
      <c r="H30" s="45">
        <f t="shared" si="10"/>
        <v>160.80000000000004</v>
      </c>
      <c r="I30" s="46">
        <f t="shared" si="10"/>
        <v>160.80000000000004</v>
      </c>
      <c r="J30" s="46">
        <f>+(J25/J27)/7*1000</f>
        <v>160.80000000000004</v>
      </c>
      <c r="K30" s="125">
        <f t="shared" ref="K30" si="11">+(K25/K27)/7*1000</f>
        <v>160.80000000000004</v>
      </c>
      <c r="L30" s="46">
        <f t="shared" si="10"/>
        <v>160.80000000000004</v>
      </c>
      <c r="M30" s="46">
        <f>+(M25/M27)/7*1000</f>
        <v>160.80000000000004</v>
      </c>
      <c r="N30" s="45">
        <f t="shared" ref="N30:S30" si="12">+(N25/N27)/7*1000</f>
        <v>160.80000000000004</v>
      </c>
      <c r="O30" s="46">
        <f t="shared" si="12"/>
        <v>160.80000000000004</v>
      </c>
      <c r="P30" s="46">
        <f t="shared" si="12"/>
        <v>160.80000000000001</v>
      </c>
      <c r="Q30" s="46">
        <f t="shared" si="12"/>
        <v>160.79999999999998</v>
      </c>
      <c r="R30" s="46">
        <f t="shared" si="12"/>
        <v>160.80000000000007</v>
      </c>
      <c r="S30" s="47">
        <f t="shared" si="12"/>
        <v>160.80000000000004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102.96000000000001</v>
      </c>
      <c r="C39" s="78">
        <v>99.316799999999986</v>
      </c>
      <c r="D39" s="78">
        <v>101.0592</v>
      </c>
      <c r="E39" s="78">
        <v>30.096</v>
      </c>
      <c r="F39" s="78">
        <v>103.27679999999999</v>
      </c>
      <c r="G39" s="78">
        <v>101.69280000000001</v>
      </c>
      <c r="H39" s="78"/>
      <c r="I39" s="78"/>
      <c r="J39" s="99">
        <f t="shared" ref="J39:J46" si="13">SUM(B39:I39)</f>
        <v>538.40160000000003</v>
      </c>
      <c r="K39" s="2"/>
      <c r="L39" s="89" t="s">
        <v>12</v>
      </c>
      <c r="M39" s="78">
        <v>7.4</v>
      </c>
      <c r="N39" s="78">
        <v>7.3</v>
      </c>
      <c r="O39" s="78">
        <v>6.8</v>
      </c>
      <c r="P39" s="78">
        <v>2.1</v>
      </c>
      <c r="Q39" s="78">
        <v>7.3</v>
      </c>
      <c r="R39" s="78">
        <v>6.9</v>
      </c>
      <c r="S39" s="99">
        <f t="shared" ref="S39:S46" si="14">SUM(M39:R39)</f>
        <v>37.800000000000004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102.96000000000001</v>
      </c>
      <c r="C40" s="78">
        <v>99.316799999999986</v>
      </c>
      <c r="D40" s="78">
        <v>101.0592</v>
      </c>
      <c r="E40" s="78">
        <v>30.096</v>
      </c>
      <c r="F40" s="78">
        <v>103.27679999999999</v>
      </c>
      <c r="G40" s="78">
        <v>101.69280000000001</v>
      </c>
      <c r="H40" s="78"/>
      <c r="I40" s="78"/>
      <c r="J40" s="99">
        <f t="shared" si="13"/>
        <v>538.40160000000003</v>
      </c>
      <c r="K40" s="2"/>
      <c r="L40" s="90" t="s">
        <v>13</v>
      </c>
      <c r="M40" s="78">
        <v>7.4</v>
      </c>
      <c r="N40" s="78">
        <v>7.3</v>
      </c>
      <c r="O40" s="78">
        <v>6.8</v>
      </c>
      <c r="P40" s="78">
        <v>2.1</v>
      </c>
      <c r="Q40" s="78">
        <v>7.3</v>
      </c>
      <c r="R40" s="78">
        <v>6.9</v>
      </c>
      <c r="S40" s="99">
        <f t="shared" si="14"/>
        <v>37.800000000000004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7.2</v>
      </c>
      <c r="N41" s="78">
        <v>7.2</v>
      </c>
      <c r="O41" s="78">
        <v>6.8</v>
      </c>
      <c r="P41" s="78">
        <v>1.9</v>
      </c>
      <c r="Q41" s="78">
        <v>7.2</v>
      </c>
      <c r="R41" s="78">
        <v>7</v>
      </c>
      <c r="S41" s="99">
        <f t="shared" si="14"/>
        <v>37.299999999999997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7.2</v>
      </c>
      <c r="N42" s="78">
        <v>7.2</v>
      </c>
      <c r="O42" s="78">
        <v>6.9</v>
      </c>
      <c r="P42" s="78">
        <v>1.9</v>
      </c>
      <c r="Q42" s="78">
        <v>7.2</v>
      </c>
      <c r="R42" s="78">
        <v>7</v>
      </c>
      <c r="S42" s="99">
        <f t="shared" si="14"/>
        <v>37.4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7.2</v>
      </c>
      <c r="N43" s="78">
        <v>7.2</v>
      </c>
      <c r="O43" s="78">
        <v>6.9</v>
      </c>
      <c r="P43" s="78">
        <v>1.9</v>
      </c>
      <c r="Q43" s="78">
        <v>7.2</v>
      </c>
      <c r="R43" s="78">
        <v>7</v>
      </c>
      <c r="S43" s="99">
        <f t="shared" si="14"/>
        <v>37.4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7.3</v>
      </c>
      <c r="N44" s="78">
        <v>7.3</v>
      </c>
      <c r="O44" s="78">
        <v>6.9</v>
      </c>
      <c r="P44" s="78">
        <v>2</v>
      </c>
      <c r="Q44" s="78">
        <v>7.2</v>
      </c>
      <c r="R44" s="78">
        <v>7</v>
      </c>
      <c r="S44" s="99">
        <f t="shared" si="14"/>
        <v>37.700000000000003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7.3</v>
      </c>
      <c r="N45" s="78">
        <v>7.3</v>
      </c>
      <c r="O45" s="78">
        <v>6.9</v>
      </c>
      <c r="P45" s="78">
        <v>2</v>
      </c>
      <c r="Q45" s="78">
        <v>7.2</v>
      </c>
      <c r="R45" s="78">
        <v>7</v>
      </c>
      <c r="S45" s="99">
        <f t="shared" si="14"/>
        <v>37.700000000000003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205.92000000000002</v>
      </c>
      <c r="C46" s="26">
        <f t="shared" si="15"/>
        <v>198.63359999999997</v>
      </c>
      <c r="D46" s="26">
        <f t="shared" si="15"/>
        <v>202.11840000000001</v>
      </c>
      <c r="E46" s="26">
        <f t="shared" si="15"/>
        <v>60.192</v>
      </c>
      <c r="F46" s="26">
        <f t="shared" si="15"/>
        <v>206.55359999999999</v>
      </c>
      <c r="G46" s="26">
        <f t="shared" si="15"/>
        <v>203.38560000000001</v>
      </c>
      <c r="H46" s="26">
        <f t="shared" si="15"/>
        <v>0</v>
      </c>
      <c r="I46" s="26">
        <f t="shared" si="15"/>
        <v>0</v>
      </c>
      <c r="J46" s="99">
        <f t="shared" si="13"/>
        <v>1076.8032000000001</v>
      </c>
      <c r="L46" s="76" t="s">
        <v>10</v>
      </c>
      <c r="M46" s="79">
        <f t="shared" ref="M46:R46" si="16">SUM(M39:M45)</f>
        <v>50.999999999999993</v>
      </c>
      <c r="N46" s="26">
        <f t="shared" si="16"/>
        <v>50.8</v>
      </c>
      <c r="O46" s="26">
        <f t="shared" si="16"/>
        <v>47.999999999999993</v>
      </c>
      <c r="P46" s="26">
        <f t="shared" si="16"/>
        <v>13.9</v>
      </c>
      <c r="Q46" s="26">
        <f t="shared" si="16"/>
        <v>50.600000000000009</v>
      </c>
      <c r="R46" s="26">
        <f t="shared" si="16"/>
        <v>48.8</v>
      </c>
      <c r="S46" s="99">
        <f t="shared" si="14"/>
        <v>263.10000000000002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158.4</v>
      </c>
      <c r="C47" s="29">
        <v>158.4</v>
      </c>
      <c r="D47" s="29">
        <v>158.4</v>
      </c>
      <c r="E47" s="29">
        <v>158.4</v>
      </c>
      <c r="F47" s="29">
        <v>158.4</v>
      </c>
      <c r="G47" s="29">
        <v>158.4</v>
      </c>
      <c r="H47" s="29"/>
      <c r="I47" s="29"/>
      <c r="J47" s="100">
        <f>+((J46/J48)/7)*1000</f>
        <v>45.257142857142867</v>
      </c>
      <c r="L47" s="108" t="s">
        <v>19</v>
      </c>
      <c r="M47" s="80">
        <v>132.5</v>
      </c>
      <c r="N47" s="29">
        <v>132</v>
      </c>
      <c r="O47" s="29">
        <v>132</v>
      </c>
      <c r="P47" s="29">
        <v>132.5</v>
      </c>
      <c r="Q47" s="29">
        <v>131.5</v>
      </c>
      <c r="R47" s="29">
        <v>131.5</v>
      </c>
      <c r="S47" s="100">
        <f>+((S46/S48)/7)*1000</f>
        <v>131.87969924812032</v>
      </c>
      <c r="T47" s="62"/>
    </row>
    <row r="48" spans="1:30" ht="33.75" customHeight="1" x14ac:dyDescent="0.25">
      <c r="A48" s="92" t="s">
        <v>20</v>
      </c>
      <c r="B48" s="81">
        <v>650</v>
      </c>
      <c r="C48" s="33">
        <v>627</v>
      </c>
      <c r="D48" s="33">
        <v>638</v>
      </c>
      <c r="E48" s="33">
        <v>190</v>
      </c>
      <c r="F48" s="33">
        <v>652</v>
      </c>
      <c r="G48" s="33">
        <v>642</v>
      </c>
      <c r="H48" s="33"/>
      <c r="I48" s="33"/>
      <c r="J48" s="101">
        <f>SUM(B48:I48)</f>
        <v>3399</v>
      </c>
      <c r="K48" s="63"/>
      <c r="L48" s="92" t="s">
        <v>20</v>
      </c>
      <c r="M48" s="104">
        <v>55</v>
      </c>
      <c r="N48" s="64">
        <v>55</v>
      </c>
      <c r="O48" s="64">
        <v>52</v>
      </c>
      <c r="P48" s="64">
        <v>15</v>
      </c>
      <c r="Q48" s="64">
        <v>55</v>
      </c>
      <c r="R48" s="64">
        <v>53</v>
      </c>
      <c r="S48" s="110">
        <f>SUM(M48:R48)</f>
        <v>285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102.96000000000001</v>
      </c>
      <c r="C49" s="37">
        <f t="shared" si="17"/>
        <v>99.316799999999986</v>
      </c>
      <c r="D49" s="37">
        <f t="shared" si="17"/>
        <v>101.0592</v>
      </c>
      <c r="E49" s="37">
        <f t="shared" si="17"/>
        <v>30.096</v>
      </c>
      <c r="F49" s="37">
        <f t="shared" si="17"/>
        <v>103.27679999999999</v>
      </c>
      <c r="G49" s="37">
        <f t="shared" si="17"/>
        <v>101.69280000000001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45.25714285714286</v>
      </c>
      <c r="L49" s="93" t="s">
        <v>21</v>
      </c>
      <c r="M49" s="82">
        <f>((M48*M47)*7/1000-M39-M40)/5</f>
        <v>7.2425000000000015</v>
      </c>
      <c r="N49" s="37">
        <f t="shared" ref="N49:R49" si="19">((N48*N47)*7/1000-N39-N40)/5</f>
        <v>7.2440000000000015</v>
      </c>
      <c r="O49" s="37">
        <f t="shared" si="19"/>
        <v>6.8896000000000015</v>
      </c>
      <c r="P49" s="37">
        <f t="shared" si="19"/>
        <v>1.9425000000000001</v>
      </c>
      <c r="Q49" s="37">
        <f t="shared" si="19"/>
        <v>7.2055000000000007</v>
      </c>
      <c r="R49" s="37">
        <f t="shared" si="19"/>
        <v>6.9973000000000001</v>
      </c>
      <c r="S49" s="111">
        <f>((S46*1000)/S48)/7</f>
        <v>131.87969924812029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720.72</v>
      </c>
      <c r="C50" s="41">
        <f t="shared" si="20"/>
        <v>695.21759999999995</v>
      </c>
      <c r="D50" s="41">
        <f t="shared" si="20"/>
        <v>707.4144</v>
      </c>
      <c r="E50" s="41">
        <f t="shared" si="20"/>
        <v>210.672</v>
      </c>
      <c r="F50" s="41">
        <f t="shared" si="20"/>
        <v>722.93759999999997</v>
      </c>
      <c r="G50" s="41">
        <f t="shared" si="20"/>
        <v>711.84960000000001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51.012500000000003</v>
      </c>
      <c r="N50" s="41">
        <f t="shared" si="21"/>
        <v>50.82</v>
      </c>
      <c r="O50" s="41">
        <f t="shared" si="21"/>
        <v>48.048000000000002</v>
      </c>
      <c r="P50" s="41">
        <f t="shared" si="21"/>
        <v>13.9125</v>
      </c>
      <c r="Q50" s="41">
        <f t="shared" si="21"/>
        <v>50.627499999999998</v>
      </c>
      <c r="R50" s="41">
        <f t="shared" si="21"/>
        <v>48.786499999999997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45.257142857142867</v>
      </c>
      <c r="C51" s="46">
        <f t="shared" si="22"/>
        <v>45.257142857142853</v>
      </c>
      <c r="D51" s="46">
        <f t="shared" si="22"/>
        <v>45.257142857142867</v>
      </c>
      <c r="E51" s="46">
        <f t="shared" si="22"/>
        <v>45.257142857142867</v>
      </c>
      <c r="F51" s="46">
        <f t="shared" si="22"/>
        <v>45.257142857142853</v>
      </c>
      <c r="G51" s="46">
        <f t="shared" si="22"/>
        <v>45.257142857142867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132.46753246753246</v>
      </c>
      <c r="N51" s="46">
        <f t="shared" si="23"/>
        <v>131.94805194805195</v>
      </c>
      <c r="O51" s="46">
        <f t="shared" si="23"/>
        <v>131.86813186813185</v>
      </c>
      <c r="P51" s="46">
        <f t="shared" si="23"/>
        <v>132.38095238095238</v>
      </c>
      <c r="Q51" s="46">
        <f t="shared" si="23"/>
        <v>131.42857142857144</v>
      </c>
      <c r="R51" s="46">
        <f t="shared" si="23"/>
        <v>131.53638814016173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9</v>
      </c>
      <c r="C58" s="78">
        <v>8.8000000000000007</v>
      </c>
      <c r="D58" s="78">
        <v>8.9</v>
      </c>
      <c r="E58" s="78">
        <v>2.2000000000000002</v>
      </c>
      <c r="F58" s="78">
        <v>8.9</v>
      </c>
      <c r="G58" s="182">
        <v>8.9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182">
        <v>8.6999999999999993</v>
      </c>
      <c r="N58" s="21">
        <v>9</v>
      </c>
      <c r="O58" s="78">
        <v>8.8000000000000007</v>
      </c>
      <c r="P58" s="78">
        <v>8.9</v>
      </c>
      <c r="Q58" s="78">
        <v>2.2000000000000002</v>
      </c>
      <c r="R58" s="78">
        <v>8.8000000000000007</v>
      </c>
      <c r="S58" s="182">
        <v>8.9</v>
      </c>
      <c r="T58" s="24">
        <f t="shared" ref="T58:T65" si="24">SUM(B58:S58)</f>
        <v>139.50000000000003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9</v>
      </c>
      <c r="C59" s="78">
        <v>8.8000000000000007</v>
      </c>
      <c r="D59" s="78">
        <v>8.9</v>
      </c>
      <c r="E59" s="78">
        <v>2.2000000000000002</v>
      </c>
      <c r="F59" s="78">
        <v>8.9</v>
      </c>
      <c r="G59" s="182">
        <v>8.9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182">
        <v>8.6999999999999993</v>
      </c>
      <c r="N59" s="21">
        <v>9</v>
      </c>
      <c r="O59" s="78">
        <v>8.8000000000000007</v>
      </c>
      <c r="P59" s="78">
        <v>8.9</v>
      </c>
      <c r="Q59" s="78">
        <v>2.2000000000000002</v>
      </c>
      <c r="R59" s="78">
        <v>8.8000000000000007</v>
      </c>
      <c r="S59" s="182">
        <v>8.9</v>
      </c>
      <c r="T59" s="24">
        <f t="shared" si="24"/>
        <v>139.50000000000003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8.9</v>
      </c>
      <c r="C60" s="78">
        <v>8.8000000000000007</v>
      </c>
      <c r="D60" s="78">
        <v>8.9</v>
      </c>
      <c r="E60" s="78">
        <v>2.2000000000000002</v>
      </c>
      <c r="F60" s="78">
        <v>8.9</v>
      </c>
      <c r="G60" s="182">
        <v>8.8000000000000007</v>
      </c>
      <c r="H60" s="21">
        <v>8.6999999999999993</v>
      </c>
      <c r="I60" s="78">
        <v>8.9</v>
      </c>
      <c r="J60" s="78">
        <v>8.8000000000000007</v>
      </c>
      <c r="K60" s="78">
        <v>2.2000000000000002</v>
      </c>
      <c r="L60" s="78">
        <v>8.6999999999999993</v>
      </c>
      <c r="M60" s="182">
        <v>8.6</v>
      </c>
      <c r="N60" s="21">
        <v>9</v>
      </c>
      <c r="O60" s="78">
        <v>8.8000000000000007</v>
      </c>
      <c r="P60" s="78">
        <v>8.9</v>
      </c>
      <c r="Q60" s="78">
        <v>2.2000000000000002</v>
      </c>
      <c r="R60" s="78">
        <v>8.8000000000000007</v>
      </c>
      <c r="S60" s="182">
        <v>8.8000000000000007</v>
      </c>
      <c r="T60" s="24">
        <f t="shared" si="24"/>
        <v>138.90000000000003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8.9</v>
      </c>
      <c r="C61" s="78">
        <v>8.9</v>
      </c>
      <c r="D61" s="78">
        <v>8.9</v>
      </c>
      <c r="E61" s="78">
        <v>2.2000000000000002</v>
      </c>
      <c r="F61" s="78">
        <v>8.9</v>
      </c>
      <c r="G61" s="182">
        <v>8.8000000000000007</v>
      </c>
      <c r="H61" s="21">
        <v>8.6999999999999993</v>
      </c>
      <c r="I61" s="78">
        <v>8.9</v>
      </c>
      <c r="J61" s="78">
        <v>8.8000000000000007</v>
      </c>
      <c r="K61" s="78">
        <v>2.2000000000000002</v>
      </c>
      <c r="L61" s="78">
        <v>8.6999999999999993</v>
      </c>
      <c r="M61" s="182">
        <v>8.6</v>
      </c>
      <c r="N61" s="21">
        <v>9</v>
      </c>
      <c r="O61" s="78">
        <v>8.9</v>
      </c>
      <c r="P61" s="78">
        <v>8.9</v>
      </c>
      <c r="Q61" s="78">
        <v>2.2000000000000002</v>
      </c>
      <c r="R61" s="78">
        <v>8.8000000000000007</v>
      </c>
      <c r="S61" s="182">
        <v>8.8000000000000007</v>
      </c>
      <c r="T61" s="24">
        <f t="shared" si="24"/>
        <v>139.10000000000005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9</v>
      </c>
      <c r="C62" s="78">
        <v>8.9</v>
      </c>
      <c r="D62" s="78">
        <v>8.9</v>
      </c>
      <c r="E62" s="78">
        <v>2.2000000000000002</v>
      </c>
      <c r="F62" s="78">
        <v>8.9</v>
      </c>
      <c r="G62" s="182">
        <v>8.8000000000000007</v>
      </c>
      <c r="H62" s="21">
        <v>8.8000000000000007</v>
      </c>
      <c r="I62" s="78">
        <v>8.9</v>
      </c>
      <c r="J62" s="78">
        <v>8.8000000000000007</v>
      </c>
      <c r="K62" s="78">
        <v>2.2000000000000002</v>
      </c>
      <c r="L62" s="78">
        <v>8.8000000000000007</v>
      </c>
      <c r="M62" s="182">
        <v>8.6999999999999993</v>
      </c>
      <c r="N62" s="21">
        <v>9</v>
      </c>
      <c r="O62" s="78">
        <v>8.9</v>
      </c>
      <c r="P62" s="78">
        <v>8.9</v>
      </c>
      <c r="Q62" s="78">
        <v>2.2000000000000002</v>
      </c>
      <c r="R62" s="78">
        <v>8.8000000000000007</v>
      </c>
      <c r="S62" s="182">
        <v>8.8000000000000007</v>
      </c>
      <c r="T62" s="24">
        <f t="shared" si="24"/>
        <v>139.50000000000003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9</v>
      </c>
      <c r="C63" s="78">
        <v>8.9</v>
      </c>
      <c r="D63" s="78">
        <v>9</v>
      </c>
      <c r="E63" s="78">
        <v>2.2000000000000002</v>
      </c>
      <c r="F63" s="78">
        <v>9</v>
      </c>
      <c r="G63" s="182">
        <v>8.9</v>
      </c>
      <c r="H63" s="21">
        <v>8.8000000000000007</v>
      </c>
      <c r="I63" s="78">
        <v>8.9</v>
      </c>
      <c r="J63" s="78">
        <v>8.8000000000000007</v>
      </c>
      <c r="K63" s="78">
        <v>2.2000000000000002</v>
      </c>
      <c r="L63" s="78">
        <v>8.8000000000000007</v>
      </c>
      <c r="M63" s="182">
        <v>8.6999999999999993</v>
      </c>
      <c r="N63" s="21">
        <v>9</v>
      </c>
      <c r="O63" s="78">
        <v>8.9</v>
      </c>
      <c r="P63" s="78">
        <v>9</v>
      </c>
      <c r="Q63" s="78">
        <v>2.2000000000000002</v>
      </c>
      <c r="R63" s="78">
        <v>8.8000000000000007</v>
      </c>
      <c r="S63" s="182">
        <v>8.8000000000000007</v>
      </c>
      <c r="T63" s="24">
        <f t="shared" si="24"/>
        <v>139.90000000000003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9</v>
      </c>
      <c r="C64" s="22">
        <v>8.9</v>
      </c>
      <c r="D64" s="22">
        <v>9</v>
      </c>
      <c r="E64" s="22">
        <v>2.2999999999999998</v>
      </c>
      <c r="F64" s="22">
        <v>9</v>
      </c>
      <c r="G64" s="23">
        <v>8.8000000000000007</v>
      </c>
      <c r="H64" s="21">
        <v>8.8000000000000007</v>
      </c>
      <c r="I64" s="22">
        <v>8.9</v>
      </c>
      <c r="J64" s="22">
        <v>8.8000000000000007</v>
      </c>
      <c r="K64" s="22">
        <v>2.2000000000000002</v>
      </c>
      <c r="L64" s="22">
        <v>8.8000000000000007</v>
      </c>
      <c r="M64" s="23">
        <v>8.6999999999999993</v>
      </c>
      <c r="N64" s="21">
        <v>9</v>
      </c>
      <c r="O64" s="22">
        <v>8.9</v>
      </c>
      <c r="P64" s="22">
        <v>9</v>
      </c>
      <c r="Q64" s="22">
        <v>2.2999999999999998</v>
      </c>
      <c r="R64" s="22">
        <v>8.8000000000000007</v>
      </c>
      <c r="S64" s="23">
        <v>8.9</v>
      </c>
      <c r="T64" s="24">
        <f t="shared" si="24"/>
        <v>140.10000000000002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62.8</v>
      </c>
      <c r="C65" s="26">
        <f t="shared" ref="C65:R65" si="25">SUM(C58:C64)</f>
        <v>62</v>
      </c>
      <c r="D65" s="26">
        <f t="shared" si="25"/>
        <v>62.5</v>
      </c>
      <c r="E65" s="26">
        <f t="shared" si="25"/>
        <v>15.5</v>
      </c>
      <c r="F65" s="26">
        <f t="shared" si="25"/>
        <v>62.5</v>
      </c>
      <c r="G65" s="27">
        <f t="shared" si="25"/>
        <v>61.900000000000006</v>
      </c>
      <c r="H65" s="25">
        <f t="shared" si="25"/>
        <v>61.399999999999991</v>
      </c>
      <c r="I65" s="26">
        <f t="shared" si="25"/>
        <v>62.3</v>
      </c>
      <c r="J65" s="26">
        <f t="shared" si="25"/>
        <v>61.599999999999994</v>
      </c>
      <c r="K65" s="26">
        <f t="shared" si="25"/>
        <v>15.399999999999999</v>
      </c>
      <c r="L65" s="26">
        <f t="shared" si="25"/>
        <v>61.399999999999991</v>
      </c>
      <c r="M65" s="27">
        <f t="shared" si="25"/>
        <v>60.7</v>
      </c>
      <c r="N65" s="25">
        <f t="shared" si="25"/>
        <v>63</v>
      </c>
      <c r="O65" s="26">
        <f t="shared" si="25"/>
        <v>62</v>
      </c>
      <c r="P65" s="26">
        <f t="shared" si="25"/>
        <v>62.5</v>
      </c>
      <c r="Q65" s="26">
        <f t="shared" si="25"/>
        <v>15.5</v>
      </c>
      <c r="R65" s="26">
        <f t="shared" si="25"/>
        <v>61.599999999999994</v>
      </c>
      <c r="S65" s="27">
        <f>SUM(S58:S64)</f>
        <v>61.9</v>
      </c>
      <c r="T65" s="24">
        <f t="shared" si="24"/>
        <v>976.5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138</v>
      </c>
      <c r="C66" s="29">
        <v>138.5</v>
      </c>
      <c r="D66" s="29">
        <v>137.5</v>
      </c>
      <c r="E66" s="29">
        <v>138.5</v>
      </c>
      <c r="F66" s="29">
        <v>137.5</v>
      </c>
      <c r="G66" s="30">
        <v>136</v>
      </c>
      <c r="H66" s="28">
        <v>137</v>
      </c>
      <c r="I66" s="29">
        <v>137</v>
      </c>
      <c r="J66" s="29">
        <v>135.5</v>
      </c>
      <c r="K66" s="29">
        <v>137.5</v>
      </c>
      <c r="L66" s="29">
        <v>135</v>
      </c>
      <c r="M66" s="30">
        <v>135.5</v>
      </c>
      <c r="N66" s="28">
        <v>138.5</v>
      </c>
      <c r="O66" s="29">
        <v>138.5</v>
      </c>
      <c r="P66" s="29">
        <v>137.5</v>
      </c>
      <c r="Q66" s="29">
        <v>138</v>
      </c>
      <c r="R66" s="29">
        <v>135.5</v>
      </c>
      <c r="S66" s="30">
        <v>136</v>
      </c>
      <c r="T66" s="304">
        <f>+((T65/T67)/7)*1000</f>
        <v>136.89892051030424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65</v>
      </c>
      <c r="C67" s="64">
        <v>64</v>
      </c>
      <c r="D67" s="64">
        <v>65</v>
      </c>
      <c r="E67" s="64">
        <v>16</v>
      </c>
      <c r="F67" s="64">
        <v>65</v>
      </c>
      <c r="G67" s="446">
        <v>65</v>
      </c>
      <c r="H67" s="303">
        <v>64</v>
      </c>
      <c r="I67" s="64">
        <v>65</v>
      </c>
      <c r="J67" s="64">
        <v>65</v>
      </c>
      <c r="K67" s="64">
        <v>16</v>
      </c>
      <c r="L67" s="64">
        <v>65</v>
      </c>
      <c r="M67" s="446">
        <v>64</v>
      </c>
      <c r="N67" s="303">
        <v>65</v>
      </c>
      <c r="O67" s="64">
        <v>64</v>
      </c>
      <c r="P67" s="64">
        <v>65</v>
      </c>
      <c r="Q67" s="64">
        <v>16</v>
      </c>
      <c r="R67" s="64">
        <v>65</v>
      </c>
      <c r="S67" s="446">
        <v>65</v>
      </c>
      <c r="T67" s="305">
        <f>SUM(B67:S67)</f>
        <v>1019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8.9580000000000002</v>
      </c>
      <c r="C68" s="82">
        <f t="shared" si="26"/>
        <v>8.8896000000000015</v>
      </c>
      <c r="D68" s="82">
        <f t="shared" si="26"/>
        <v>8.9525000000000006</v>
      </c>
      <c r="E68" s="82">
        <f t="shared" si="26"/>
        <v>2.2224000000000004</v>
      </c>
      <c r="F68" s="82">
        <f t="shared" si="26"/>
        <v>8.9525000000000006</v>
      </c>
      <c r="G68" s="186">
        <f t="shared" si="26"/>
        <v>8.8160000000000007</v>
      </c>
      <c r="H68" s="36">
        <f t="shared" si="26"/>
        <v>8.7551999999999985</v>
      </c>
      <c r="I68" s="82">
        <f t="shared" si="26"/>
        <v>8.907</v>
      </c>
      <c r="J68" s="82">
        <f t="shared" si="26"/>
        <v>8.8105000000000011</v>
      </c>
      <c r="K68" s="82">
        <f t="shared" si="26"/>
        <v>2.2000000000000002</v>
      </c>
      <c r="L68" s="82">
        <f t="shared" si="26"/>
        <v>8.7650000000000006</v>
      </c>
      <c r="M68" s="186">
        <f t="shared" si="26"/>
        <v>8.6608000000000001</v>
      </c>
      <c r="N68" s="36">
        <f t="shared" si="26"/>
        <v>9.0034999999999989</v>
      </c>
      <c r="O68" s="82">
        <f t="shared" si="26"/>
        <v>8.8896000000000015</v>
      </c>
      <c r="P68" s="82">
        <f t="shared" si="26"/>
        <v>8.9525000000000006</v>
      </c>
      <c r="Q68" s="82">
        <f t="shared" si="26"/>
        <v>2.2112000000000003</v>
      </c>
      <c r="R68" s="82">
        <f t="shared" si="26"/>
        <v>8.8105000000000011</v>
      </c>
      <c r="S68" s="186">
        <f t="shared" si="26"/>
        <v>8.8160000000000007</v>
      </c>
      <c r="T68" s="306">
        <f>((T65*1000)/T67)/7</f>
        <v>136.89892051030421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62.79</v>
      </c>
      <c r="C69" s="83">
        <f t="shared" ref="C69:R69" si="27">((C67*C66)*7)/1000</f>
        <v>62.048000000000002</v>
      </c>
      <c r="D69" s="83">
        <f t="shared" si="27"/>
        <v>62.5625</v>
      </c>
      <c r="E69" s="83">
        <f t="shared" si="27"/>
        <v>15.512</v>
      </c>
      <c r="F69" s="83">
        <f t="shared" si="27"/>
        <v>62.5625</v>
      </c>
      <c r="G69" s="307">
        <f t="shared" si="27"/>
        <v>61.88</v>
      </c>
      <c r="H69" s="40">
        <f t="shared" si="27"/>
        <v>61.375999999999998</v>
      </c>
      <c r="I69" s="83">
        <f t="shared" si="27"/>
        <v>62.335000000000001</v>
      </c>
      <c r="J69" s="83">
        <f t="shared" si="27"/>
        <v>61.652500000000003</v>
      </c>
      <c r="K69" s="83">
        <f t="shared" si="27"/>
        <v>15.4</v>
      </c>
      <c r="L69" s="83">
        <f t="shared" si="27"/>
        <v>61.424999999999997</v>
      </c>
      <c r="M69" s="307">
        <f t="shared" si="27"/>
        <v>60.704000000000001</v>
      </c>
      <c r="N69" s="40">
        <f t="shared" si="27"/>
        <v>63.017499999999998</v>
      </c>
      <c r="O69" s="83">
        <f t="shared" si="27"/>
        <v>62.048000000000002</v>
      </c>
      <c r="P69" s="83">
        <f t="shared" si="27"/>
        <v>62.5625</v>
      </c>
      <c r="Q69" s="83">
        <f t="shared" si="27"/>
        <v>15.456</v>
      </c>
      <c r="R69" s="83">
        <f t="shared" si="27"/>
        <v>61.652500000000003</v>
      </c>
      <c r="S69" s="85">
        <f>((S67*S66)*7)/1000</f>
        <v>61.88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138.02197802197801</v>
      </c>
      <c r="C70" s="84">
        <f t="shared" ref="C70:R70" si="28">+(C65/C67)/7*1000</f>
        <v>138.39285714285714</v>
      </c>
      <c r="D70" s="84">
        <f t="shared" si="28"/>
        <v>137.36263736263737</v>
      </c>
      <c r="E70" s="84">
        <f t="shared" si="28"/>
        <v>138.39285714285714</v>
      </c>
      <c r="F70" s="84">
        <f t="shared" si="28"/>
        <v>137.36263736263737</v>
      </c>
      <c r="G70" s="188">
        <f t="shared" si="28"/>
        <v>136.04395604395606</v>
      </c>
      <c r="H70" s="45">
        <f t="shared" si="28"/>
        <v>137.05357142857142</v>
      </c>
      <c r="I70" s="84">
        <f t="shared" si="28"/>
        <v>136.92307692307691</v>
      </c>
      <c r="J70" s="84">
        <f t="shared" si="28"/>
        <v>135.38461538461539</v>
      </c>
      <c r="K70" s="84">
        <f t="shared" si="28"/>
        <v>137.49999999999997</v>
      </c>
      <c r="L70" s="84">
        <f t="shared" si="28"/>
        <v>134.94505494505492</v>
      </c>
      <c r="M70" s="188">
        <f t="shared" si="28"/>
        <v>135.49107142857144</v>
      </c>
      <c r="N70" s="45">
        <f t="shared" si="28"/>
        <v>138.46153846153848</v>
      </c>
      <c r="O70" s="84">
        <f t="shared" si="28"/>
        <v>138.39285714285714</v>
      </c>
      <c r="P70" s="84">
        <f t="shared" si="28"/>
        <v>137.36263736263737</v>
      </c>
      <c r="Q70" s="84">
        <f t="shared" si="28"/>
        <v>138.39285714285714</v>
      </c>
      <c r="R70" s="84">
        <f t="shared" si="28"/>
        <v>135.38461538461539</v>
      </c>
      <c r="S70" s="47">
        <f>+(S65/S67)/7*1000</f>
        <v>136.04395604395606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491B3-887C-42E1-B281-C50F937D4440}">
  <dimension ref="A1:AQ239"/>
  <sheetViews>
    <sheetView view="pageBreakPreview" topLeftCell="A40" zoomScale="30" zoomScaleNormal="30" zoomScaleSheetLayoutView="30" workbookViewId="0">
      <selection activeCell="B67" sqref="B67:R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41"/>
      <c r="E3" s="441"/>
      <c r="F3" s="441"/>
      <c r="G3" s="441"/>
      <c r="H3" s="441"/>
      <c r="I3" s="441"/>
      <c r="J3" s="441"/>
      <c r="K3" s="441"/>
      <c r="L3" s="441"/>
      <c r="M3" s="441"/>
      <c r="N3" s="441"/>
      <c r="O3" s="441"/>
      <c r="P3" s="441"/>
      <c r="Q3" s="441"/>
      <c r="R3" s="441"/>
      <c r="S3" s="441"/>
      <c r="T3" s="441"/>
      <c r="U3" s="441"/>
      <c r="V3" s="441"/>
      <c r="W3" s="441"/>
      <c r="X3" s="441"/>
      <c r="Y3" s="2"/>
      <c r="Z3" s="2"/>
      <c r="AA3" s="2"/>
      <c r="AB3" s="2"/>
      <c r="AC3" s="2"/>
      <c r="AD3" s="4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1" t="s">
        <v>1</v>
      </c>
      <c r="B9" s="441"/>
      <c r="C9" s="441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1"/>
      <c r="B10" s="441"/>
      <c r="C10" s="4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1" t="s">
        <v>4</v>
      </c>
      <c r="B11" s="441"/>
      <c r="C11" s="441"/>
      <c r="D11" s="1"/>
      <c r="E11" s="442">
        <v>3</v>
      </c>
      <c r="F11" s="1"/>
      <c r="G11" s="1"/>
      <c r="H11" s="1"/>
      <c r="I11" s="1"/>
      <c r="J11" s="1"/>
      <c r="K11" s="489" t="s">
        <v>145</v>
      </c>
      <c r="L11" s="489"/>
      <c r="M11" s="443"/>
      <c r="N11" s="4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1"/>
      <c r="B12" s="441"/>
      <c r="C12" s="441"/>
      <c r="D12" s="1"/>
      <c r="E12" s="5"/>
      <c r="F12" s="1"/>
      <c r="G12" s="1"/>
      <c r="H12" s="1"/>
      <c r="I12" s="1"/>
      <c r="J12" s="1"/>
      <c r="K12" s="443"/>
      <c r="L12" s="443"/>
      <c r="M12" s="443"/>
      <c r="N12" s="4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1"/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3"/>
      <c r="M13" s="443"/>
      <c r="N13" s="443"/>
      <c r="O13" s="443"/>
      <c r="P13" s="443"/>
      <c r="Q13" s="443"/>
      <c r="R13" s="443"/>
      <c r="S13" s="443"/>
      <c r="T13" s="443"/>
      <c r="U13" s="443"/>
      <c r="V13" s="443"/>
      <c r="W13" s="1"/>
      <c r="X13" s="1"/>
      <c r="Y13" s="1"/>
    </row>
    <row r="14" spans="1:30" s="3" customFormat="1" ht="27" thickBot="1" x14ac:dyDescent="0.3">
      <c r="A14" s="441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118.88989280000003</v>
      </c>
      <c r="C18" s="78">
        <v>119.06481696</v>
      </c>
      <c r="D18" s="22">
        <v>121.12002560000001</v>
      </c>
      <c r="E18" s="22">
        <v>32.517537600000004</v>
      </c>
      <c r="F18" s="22">
        <v>121.04116800000001</v>
      </c>
      <c r="G18" s="22">
        <v>121.45284319999999</v>
      </c>
      <c r="H18" s="21">
        <v>119.34181216000005</v>
      </c>
      <c r="I18" s="22">
        <v>119.39349184000005</v>
      </c>
      <c r="J18" s="22">
        <v>119.45818976000002</v>
      </c>
      <c r="K18" s="119">
        <v>30.031962240000002</v>
      </c>
      <c r="L18" s="22">
        <v>120.92205056000003</v>
      </c>
      <c r="M18" s="22">
        <v>121.131608</v>
      </c>
      <c r="N18" s="21">
        <v>119.95315744</v>
      </c>
      <c r="O18" s="78">
        <v>120.37569536000004</v>
      </c>
      <c r="P18" s="22">
        <v>120.93467776000003</v>
      </c>
      <c r="Q18" s="22">
        <v>32.893230719999998</v>
      </c>
      <c r="R18" s="22">
        <v>120.16320256000003</v>
      </c>
      <c r="S18" s="23">
        <v>120.71993280000004</v>
      </c>
      <c r="T18" s="24">
        <f t="shared" ref="T18:T25" si="0">SUM(B18:S18)</f>
        <v>1899.4052953600003</v>
      </c>
      <c r="V18" s="2"/>
      <c r="W18" s="18"/>
    </row>
    <row r="19" spans="1:30" ht="39.950000000000003" customHeight="1" x14ac:dyDescent="0.25">
      <c r="A19" s="157" t="s">
        <v>13</v>
      </c>
      <c r="B19" s="21">
        <v>118.88989280000003</v>
      </c>
      <c r="C19" s="78">
        <v>119.06481696</v>
      </c>
      <c r="D19" s="22">
        <v>121.12002560000001</v>
      </c>
      <c r="E19" s="22">
        <v>32.517537600000004</v>
      </c>
      <c r="F19" s="22">
        <v>121.04116800000001</v>
      </c>
      <c r="G19" s="22">
        <v>121.45284319999999</v>
      </c>
      <c r="H19" s="21">
        <v>119.34181216000005</v>
      </c>
      <c r="I19" s="22">
        <v>119.39349184000005</v>
      </c>
      <c r="J19" s="22">
        <v>119.45818976000002</v>
      </c>
      <c r="K19" s="119">
        <v>30.031962240000002</v>
      </c>
      <c r="L19" s="22">
        <v>120.92205056000003</v>
      </c>
      <c r="M19" s="22">
        <v>121.131608</v>
      </c>
      <c r="N19" s="21">
        <v>119.95315744</v>
      </c>
      <c r="O19" s="78">
        <v>120.37569536000004</v>
      </c>
      <c r="P19" s="22">
        <v>120.93467776000003</v>
      </c>
      <c r="Q19" s="22">
        <v>32.893230719999998</v>
      </c>
      <c r="R19" s="22">
        <v>120.16320256000003</v>
      </c>
      <c r="S19" s="23">
        <v>120.71993280000004</v>
      </c>
      <c r="T19" s="24">
        <f t="shared" si="0"/>
        <v>1899.4052953600003</v>
      </c>
      <c r="V19" s="2"/>
      <c r="W19" s="18"/>
    </row>
    <row r="20" spans="1:30" ht="39.75" customHeight="1" x14ac:dyDescent="0.25">
      <c r="A20" s="156" t="s">
        <v>14</v>
      </c>
      <c r="B20" s="21">
        <v>118.18696287999998</v>
      </c>
      <c r="C20" s="78">
        <v>118.34127321599996</v>
      </c>
      <c r="D20" s="22">
        <v>120.43482976</v>
      </c>
      <c r="E20" s="22">
        <v>32.297544959999996</v>
      </c>
      <c r="F20" s="22">
        <v>120.69065279999998</v>
      </c>
      <c r="G20" s="22">
        <v>120.97454272000002</v>
      </c>
      <c r="H20" s="21">
        <v>118.67903513599997</v>
      </c>
      <c r="I20" s="22">
        <v>119.10692326399996</v>
      </c>
      <c r="J20" s="22">
        <v>118.63248409599998</v>
      </c>
      <c r="K20" s="119">
        <v>30.151855103999992</v>
      </c>
      <c r="L20" s="22">
        <v>120.28973977599999</v>
      </c>
      <c r="M20" s="22">
        <v>120.65447679999996</v>
      </c>
      <c r="N20" s="21">
        <v>119.10733702399996</v>
      </c>
      <c r="O20" s="78">
        <v>119.611161856</v>
      </c>
      <c r="P20" s="22">
        <v>120.28468889599999</v>
      </c>
      <c r="Q20" s="22">
        <v>32.820107712000002</v>
      </c>
      <c r="R20" s="22">
        <v>119.69615897599996</v>
      </c>
      <c r="S20" s="23">
        <v>120.37058687999998</v>
      </c>
      <c r="T20" s="24">
        <f t="shared" si="0"/>
        <v>1890.3303618559996</v>
      </c>
      <c r="V20" s="2"/>
      <c r="W20" s="18"/>
    </row>
    <row r="21" spans="1:30" ht="39.950000000000003" customHeight="1" x14ac:dyDescent="0.25">
      <c r="A21" s="157" t="s">
        <v>15</v>
      </c>
      <c r="B21" s="21">
        <v>118.18696287999998</v>
      </c>
      <c r="C21" s="78">
        <v>118.34127321599996</v>
      </c>
      <c r="D21" s="22">
        <v>120.43482976</v>
      </c>
      <c r="E21" s="22">
        <v>32.297544959999996</v>
      </c>
      <c r="F21" s="22">
        <v>120.69065279999998</v>
      </c>
      <c r="G21" s="22">
        <v>120.97454272000002</v>
      </c>
      <c r="H21" s="21">
        <v>118.67903513599997</v>
      </c>
      <c r="I21" s="22">
        <v>119.10692326399996</v>
      </c>
      <c r="J21" s="22">
        <v>118.63248409599998</v>
      </c>
      <c r="K21" s="119">
        <v>30.151855103999992</v>
      </c>
      <c r="L21" s="22">
        <v>120.28973977599999</v>
      </c>
      <c r="M21" s="22">
        <v>120.65447679999996</v>
      </c>
      <c r="N21" s="21">
        <v>119.10733702399996</v>
      </c>
      <c r="O21" s="78">
        <v>119.611161856</v>
      </c>
      <c r="P21" s="22">
        <v>120.28468889599999</v>
      </c>
      <c r="Q21" s="22">
        <v>32.820107712000002</v>
      </c>
      <c r="R21" s="22">
        <v>119.69615897599996</v>
      </c>
      <c r="S21" s="23">
        <v>120.37058687999998</v>
      </c>
      <c r="T21" s="24">
        <f t="shared" si="0"/>
        <v>1890.3303618559996</v>
      </c>
      <c r="V21" s="2"/>
      <c r="W21" s="18"/>
    </row>
    <row r="22" spans="1:30" ht="39.950000000000003" customHeight="1" x14ac:dyDescent="0.25">
      <c r="A22" s="156" t="s">
        <v>16</v>
      </c>
      <c r="B22" s="21">
        <v>118.18696287999998</v>
      </c>
      <c r="C22" s="78">
        <v>118.34127321599996</v>
      </c>
      <c r="D22" s="22">
        <v>120.43482976</v>
      </c>
      <c r="E22" s="22">
        <v>32.297544959999996</v>
      </c>
      <c r="F22" s="22">
        <v>120.69065279999998</v>
      </c>
      <c r="G22" s="22">
        <v>120.97454272000002</v>
      </c>
      <c r="H22" s="21">
        <v>118.67903513599997</v>
      </c>
      <c r="I22" s="22">
        <v>119.10692326399996</v>
      </c>
      <c r="J22" s="22">
        <v>118.63248409599998</v>
      </c>
      <c r="K22" s="119">
        <v>30.151855103999992</v>
      </c>
      <c r="L22" s="22">
        <v>120.28973977599999</v>
      </c>
      <c r="M22" s="22">
        <v>120.65447679999996</v>
      </c>
      <c r="N22" s="21">
        <v>119.10733702399996</v>
      </c>
      <c r="O22" s="78">
        <v>119.611161856</v>
      </c>
      <c r="P22" s="22">
        <v>120.28468889599999</v>
      </c>
      <c r="Q22" s="22">
        <v>32.820107712000002</v>
      </c>
      <c r="R22" s="22">
        <v>119.69615897599996</v>
      </c>
      <c r="S22" s="23">
        <v>120.37058687999998</v>
      </c>
      <c r="T22" s="24">
        <f t="shared" si="0"/>
        <v>1890.3303618559996</v>
      </c>
      <c r="V22" s="2"/>
      <c r="W22" s="18"/>
    </row>
    <row r="23" spans="1:30" ht="39.950000000000003" customHeight="1" x14ac:dyDescent="0.25">
      <c r="A23" s="157" t="s">
        <v>17</v>
      </c>
      <c r="B23" s="21">
        <v>118.18696287999998</v>
      </c>
      <c r="C23" s="78">
        <v>118.34127321599996</v>
      </c>
      <c r="D23" s="22">
        <v>120.43482976</v>
      </c>
      <c r="E23" s="22">
        <v>32.297544959999996</v>
      </c>
      <c r="F23" s="22">
        <v>120.69065279999998</v>
      </c>
      <c r="G23" s="22">
        <v>120.97454272000002</v>
      </c>
      <c r="H23" s="21">
        <v>118.67903513599997</v>
      </c>
      <c r="I23" s="22">
        <v>119.10692326399996</v>
      </c>
      <c r="J23" s="22">
        <v>118.63248409599998</v>
      </c>
      <c r="K23" s="119">
        <v>30.151855103999992</v>
      </c>
      <c r="L23" s="22">
        <v>120.28973977599999</v>
      </c>
      <c r="M23" s="22">
        <v>120.65447679999996</v>
      </c>
      <c r="N23" s="21">
        <v>119.10733702399996</v>
      </c>
      <c r="O23" s="78">
        <v>119.611161856</v>
      </c>
      <c r="P23" s="22">
        <v>120.28468889599999</v>
      </c>
      <c r="Q23" s="22">
        <v>32.820107712000002</v>
      </c>
      <c r="R23" s="22">
        <v>119.69615897599996</v>
      </c>
      <c r="S23" s="23">
        <v>120.37058687999998</v>
      </c>
      <c r="T23" s="24">
        <f t="shared" si="0"/>
        <v>1890.3303618559996</v>
      </c>
      <c r="V23" s="2"/>
      <c r="W23" s="18"/>
    </row>
    <row r="24" spans="1:30" ht="39.950000000000003" customHeight="1" x14ac:dyDescent="0.25">
      <c r="A24" s="156" t="s">
        <v>18</v>
      </c>
      <c r="B24" s="21">
        <v>118.18696287999998</v>
      </c>
      <c r="C24" s="78">
        <v>118.34127321599996</v>
      </c>
      <c r="D24" s="22">
        <v>120.43482976</v>
      </c>
      <c r="E24" s="22">
        <v>32.297544959999996</v>
      </c>
      <c r="F24" s="22">
        <v>120.69065279999998</v>
      </c>
      <c r="G24" s="22">
        <v>120.97454272000002</v>
      </c>
      <c r="H24" s="21">
        <v>118.67903513599997</v>
      </c>
      <c r="I24" s="22">
        <v>119.10692326399996</v>
      </c>
      <c r="J24" s="22">
        <v>118.63248409599998</v>
      </c>
      <c r="K24" s="119">
        <v>30.151855103999992</v>
      </c>
      <c r="L24" s="22">
        <v>120.28973977599999</v>
      </c>
      <c r="M24" s="22">
        <v>120.65447679999996</v>
      </c>
      <c r="N24" s="21">
        <v>119.10733702399996</v>
      </c>
      <c r="O24" s="78">
        <v>119.611161856</v>
      </c>
      <c r="P24" s="22">
        <v>120.28468889599999</v>
      </c>
      <c r="Q24" s="22">
        <v>32.820107712000002</v>
      </c>
      <c r="R24" s="22">
        <v>119.69615897599996</v>
      </c>
      <c r="S24" s="23">
        <v>120.37058687999998</v>
      </c>
      <c r="T24" s="24">
        <f t="shared" si="0"/>
        <v>1890.3303618559996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828.71460000000002</v>
      </c>
      <c r="C25" s="26">
        <f t="shared" si="1"/>
        <v>829.8359999999999</v>
      </c>
      <c r="D25" s="26">
        <f t="shared" si="1"/>
        <v>844.41419999999994</v>
      </c>
      <c r="E25" s="26">
        <f>SUM(E18:E24)</f>
        <v>226.52279999999996</v>
      </c>
      <c r="F25" s="26">
        <f t="shared" ref="F25:L25" si="2">SUM(F18:F24)</f>
        <v>845.53559999999982</v>
      </c>
      <c r="G25" s="26">
        <f t="shared" si="2"/>
        <v>847.77840000000015</v>
      </c>
      <c r="H25" s="25">
        <f t="shared" si="2"/>
        <v>832.07879999999989</v>
      </c>
      <c r="I25" s="26">
        <f t="shared" si="2"/>
        <v>834.32159999999999</v>
      </c>
      <c r="J25" s="26">
        <f>SUM(J18:J24)</f>
        <v>832.0788</v>
      </c>
      <c r="K25" s="120">
        <f t="shared" ref="K25" si="3">SUM(K18:K24)</f>
        <v>210.82319999999996</v>
      </c>
      <c r="L25" s="26">
        <f t="shared" si="2"/>
        <v>843.29280000000006</v>
      </c>
      <c r="M25" s="26">
        <f>SUM(M18:M24)</f>
        <v>845.53559999999982</v>
      </c>
      <c r="N25" s="25">
        <f t="shared" ref="N25:P25" si="4">SUM(N18:N24)</f>
        <v>835.44299999999987</v>
      </c>
      <c r="O25" s="26">
        <f t="shared" si="4"/>
        <v>838.80719999999997</v>
      </c>
      <c r="P25" s="26">
        <f t="shared" si="4"/>
        <v>843.29280000000006</v>
      </c>
      <c r="Q25" s="26">
        <f>SUM(Q18:Q24)</f>
        <v>229.88700000000003</v>
      </c>
      <c r="R25" s="26">
        <f t="shared" ref="R25:S25" si="5">SUM(R18:R24)</f>
        <v>838.80719999999997</v>
      </c>
      <c r="S25" s="27">
        <f t="shared" si="5"/>
        <v>843.29280000000006</v>
      </c>
      <c r="T25" s="24">
        <f t="shared" si="0"/>
        <v>13250.462399999997</v>
      </c>
    </row>
    <row r="26" spans="1:30" s="2" customFormat="1" ht="36.75" customHeight="1" x14ac:dyDescent="0.25">
      <c r="A26" s="158" t="s">
        <v>19</v>
      </c>
      <c r="B26" s="402">
        <v>160.19999999999999</v>
      </c>
      <c r="C26" s="405">
        <v>160.19999999999999</v>
      </c>
      <c r="D26" s="29">
        <v>160.19999999999999</v>
      </c>
      <c r="E26" s="29">
        <v>160.19999999999999</v>
      </c>
      <c r="F26" s="401">
        <v>160.19999999999999</v>
      </c>
      <c r="G26" s="401">
        <v>160.19999999999999</v>
      </c>
      <c r="H26" s="402">
        <v>160.19999999999999</v>
      </c>
      <c r="I26" s="401">
        <v>160.19999999999999</v>
      </c>
      <c r="J26" s="401">
        <v>160.19999999999999</v>
      </c>
      <c r="K26" s="401">
        <v>160.19999999999999</v>
      </c>
      <c r="L26" s="401">
        <v>160.19999999999999</v>
      </c>
      <c r="M26" s="401">
        <v>160.19999999999999</v>
      </c>
      <c r="N26" s="402">
        <v>160.19999999999999</v>
      </c>
      <c r="O26" s="401">
        <v>160.19999999999999</v>
      </c>
      <c r="P26" s="401">
        <v>160.19999999999999</v>
      </c>
      <c r="Q26" s="401">
        <v>160.19999999999999</v>
      </c>
      <c r="R26" s="401">
        <v>160.19999999999999</v>
      </c>
      <c r="S26" s="404">
        <v>160.19999999999999</v>
      </c>
      <c r="T26" s="31">
        <f>+((T25/T27)/7)*1000</f>
        <v>160.19999999999996</v>
      </c>
    </row>
    <row r="27" spans="1:30" s="2" customFormat="1" ht="33" customHeight="1" x14ac:dyDescent="0.25">
      <c r="A27" s="159" t="s">
        <v>20</v>
      </c>
      <c r="B27" s="32">
        <v>739</v>
      </c>
      <c r="C27" s="81">
        <v>740</v>
      </c>
      <c r="D27" s="33">
        <v>753</v>
      </c>
      <c r="E27" s="33">
        <v>202</v>
      </c>
      <c r="F27" s="33">
        <v>754</v>
      </c>
      <c r="G27" s="33">
        <v>756</v>
      </c>
      <c r="H27" s="32">
        <v>742</v>
      </c>
      <c r="I27" s="33">
        <v>744</v>
      </c>
      <c r="J27" s="33">
        <v>742</v>
      </c>
      <c r="K27" s="122">
        <v>188</v>
      </c>
      <c r="L27" s="33">
        <v>752</v>
      </c>
      <c r="M27" s="33">
        <v>754</v>
      </c>
      <c r="N27" s="32">
        <v>745</v>
      </c>
      <c r="O27" s="33">
        <v>748</v>
      </c>
      <c r="P27" s="33">
        <v>752</v>
      </c>
      <c r="Q27" s="33">
        <v>205</v>
      </c>
      <c r="R27" s="33">
        <v>748</v>
      </c>
      <c r="S27" s="34">
        <v>752</v>
      </c>
      <c r="T27" s="35">
        <f>SUM(B27:S27)</f>
        <v>11816</v>
      </c>
      <c r="U27" s="2">
        <f>((T25*1000)/T27)/7</f>
        <v>160.19999999999996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118.18696287999998</v>
      </c>
      <c r="C28" s="37">
        <f t="shared" si="6"/>
        <v>118.34127321599996</v>
      </c>
      <c r="D28" s="37">
        <f t="shared" si="6"/>
        <v>120.43482976</v>
      </c>
      <c r="E28" s="37">
        <f t="shared" si="6"/>
        <v>32.297544959999996</v>
      </c>
      <c r="F28" s="37">
        <f t="shared" si="6"/>
        <v>120.69065279999998</v>
      </c>
      <c r="G28" s="37">
        <f t="shared" si="6"/>
        <v>120.97454272000002</v>
      </c>
      <c r="H28" s="36">
        <f t="shared" si="6"/>
        <v>118.67903513599997</v>
      </c>
      <c r="I28" s="37">
        <f t="shared" si="6"/>
        <v>119.10692326399996</v>
      </c>
      <c r="J28" s="37">
        <f t="shared" si="6"/>
        <v>118.63248409599998</v>
      </c>
      <c r="K28" s="123">
        <f t="shared" si="6"/>
        <v>30.151855103999992</v>
      </c>
      <c r="L28" s="37">
        <f t="shared" si="6"/>
        <v>120.28973977599999</v>
      </c>
      <c r="M28" s="37">
        <f t="shared" si="6"/>
        <v>120.65447679999996</v>
      </c>
      <c r="N28" s="36">
        <f t="shared" si="6"/>
        <v>119.10733702399996</v>
      </c>
      <c r="O28" s="37">
        <f t="shared" si="6"/>
        <v>119.611161856</v>
      </c>
      <c r="P28" s="37">
        <f t="shared" si="6"/>
        <v>120.28468889599999</v>
      </c>
      <c r="Q28" s="37">
        <f t="shared" si="6"/>
        <v>32.820107712000002</v>
      </c>
      <c r="R28" s="37">
        <f t="shared" si="6"/>
        <v>119.69615897599996</v>
      </c>
      <c r="S28" s="38">
        <f t="shared" si="6"/>
        <v>120.37058687999998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828.7145999999999</v>
      </c>
      <c r="C29" s="41">
        <f t="shared" si="7"/>
        <v>829.8359999999999</v>
      </c>
      <c r="D29" s="41">
        <f t="shared" si="7"/>
        <v>844.41419999999994</v>
      </c>
      <c r="E29" s="41">
        <f>((E27*E26)*7)/1000</f>
        <v>226.52279999999999</v>
      </c>
      <c r="F29" s="41">
        <f>((F27*F26)*7)/1000</f>
        <v>845.53559999999982</v>
      </c>
      <c r="G29" s="41">
        <f t="shared" ref="G29:S29" si="8">((G27*G26)*7)/1000</f>
        <v>847.77840000000003</v>
      </c>
      <c r="H29" s="40">
        <f t="shared" si="8"/>
        <v>832.07879999999989</v>
      </c>
      <c r="I29" s="41">
        <f t="shared" si="8"/>
        <v>834.32159999999988</v>
      </c>
      <c r="J29" s="41">
        <f t="shared" si="8"/>
        <v>832.07879999999989</v>
      </c>
      <c r="K29" s="124">
        <f t="shared" si="8"/>
        <v>210.82319999999999</v>
      </c>
      <c r="L29" s="41">
        <f t="shared" si="8"/>
        <v>843.29279999999994</v>
      </c>
      <c r="M29" s="41">
        <f t="shared" si="8"/>
        <v>845.53559999999982</v>
      </c>
      <c r="N29" s="40">
        <f t="shared" si="8"/>
        <v>835.44299999999987</v>
      </c>
      <c r="O29" s="41">
        <f t="shared" si="8"/>
        <v>838.80719999999997</v>
      </c>
      <c r="P29" s="41">
        <f t="shared" si="8"/>
        <v>843.29279999999994</v>
      </c>
      <c r="Q29" s="42">
        <f t="shared" si="8"/>
        <v>229.887</v>
      </c>
      <c r="R29" s="42">
        <f t="shared" si="8"/>
        <v>838.80719999999997</v>
      </c>
      <c r="S29" s="43">
        <f t="shared" si="8"/>
        <v>843.29279999999994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160.19999999999999</v>
      </c>
      <c r="C30" s="46">
        <f t="shared" si="9"/>
        <v>160.19999999999999</v>
      </c>
      <c r="D30" s="46">
        <f t="shared" si="9"/>
        <v>160.19999999999999</v>
      </c>
      <c r="E30" s="46">
        <f>+(E25/E27)/7*1000</f>
        <v>160.19999999999996</v>
      </c>
      <c r="F30" s="46">
        <f t="shared" ref="F30:L30" si="10">+(F25/F27)/7*1000</f>
        <v>160.19999999999996</v>
      </c>
      <c r="G30" s="46">
        <f t="shared" si="10"/>
        <v>160.20000000000005</v>
      </c>
      <c r="H30" s="45">
        <f t="shared" si="10"/>
        <v>160.19999999999999</v>
      </c>
      <c r="I30" s="46">
        <f t="shared" si="10"/>
        <v>160.19999999999999</v>
      </c>
      <c r="J30" s="46">
        <f>+(J25/J27)/7*1000</f>
        <v>160.19999999999999</v>
      </c>
      <c r="K30" s="125">
        <f t="shared" ref="K30" si="11">+(K25/K27)/7*1000</f>
        <v>160.19999999999996</v>
      </c>
      <c r="L30" s="46">
        <f t="shared" si="10"/>
        <v>160.20000000000005</v>
      </c>
      <c r="M30" s="46">
        <f>+(M25/M27)/7*1000</f>
        <v>160.19999999999996</v>
      </c>
      <c r="N30" s="45">
        <f t="shared" ref="N30:S30" si="12">+(N25/N27)/7*1000</f>
        <v>160.19999999999996</v>
      </c>
      <c r="O30" s="46">
        <f t="shared" si="12"/>
        <v>160.19999999999999</v>
      </c>
      <c r="P30" s="46">
        <f t="shared" si="12"/>
        <v>160.20000000000005</v>
      </c>
      <c r="Q30" s="46">
        <f t="shared" si="12"/>
        <v>160.20000000000005</v>
      </c>
      <c r="R30" s="46">
        <f t="shared" si="12"/>
        <v>160.19999999999999</v>
      </c>
      <c r="S30" s="47">
        <f t="shared" si="12"/>
        <v>160.20000000000005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102.1326</v>
      </c>
      <c r="C39" s="78">
        <v>97.863899999999987</v>
      </c>
      <c r="D39" s="78">
        <v>100.55159999999999</v>
      </c>
      <c r="E39" s="78">
        <v>29.406599999999997</v>
      </c>
      <c r="F39" s="78">
        <v>102.1326</v>
      </c>
      <c r="G39" s="78">
        <v>100.7097</v>
      </c>
      <c r="H39" s="78"/>
      <c r="I39" s="78"/>
      <c r="J39" s="99">
        <f t="shared" ref="J39:J46" si="13">SUM(B39:I39)</f>
        <v>532.79700000000003</v>
      </c>
      <c r="K39" s="2"/>
      <c r="L39" s="89" t="s">
        <v>12</v>
      </c>
      <c r="M39" s="78">
        <v>6.6</v>
      </c>
      <c r="N39" s="78">
        <v>6.3</v>
      </c>
      <c r="O39" s="78">
        <v>6.4</v>
      </c>
      <c r="P39" s="78">
        <v>1.7</v>
      </c>
      <c r="Q39" s="78">
        <v>8.4</v>
      </c>
      <c r="R39" s="78">
        <v>8.3000000000000007</v>
      </c>
      <c r="S39" s="99">
        <f t="shared" ref="S39:S46" si="14">SUM(M39:R39)</f>
        <v>37.700000000000003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102.1326</v>
      </c>
      <c r="C40" s="78">
        <v>97.863899999999987</v>
      </c>
      <c r="D40" s="78">
        <v>100.55159999999999</v>
      </c>
      <c r="E40" s="78">
        <v>29.406599999999997</v>
      </c>
      <c r="F40" s="78">
        <v>102.1326</v>
      </c>
      <c r="G40" s="78">
        <v>100.7097</v>
      </c>
      <c r="H40" s="78"/>
      <c r="I40" s="78"/>
      <c r="J40" s="99">
        <f t="shared" si="13"/>
        <v>532.79700000000003</v>
      </c>
      <c r="K40" s="2"/>
      <c r="L40" s="90" t="s">
        <v>13</v>
      </c>
      <c r="M40" s="78">
        <v>6.6</v>
      </c>
      <c r="N40" s="78">
        <v>6.3</v>
      </c>
      <c r="O40" s="78">
        <v>6.4</v>
      </c>
      <c r="P40" s="78">
        <v>1.7</v>
      </c>
      <c r="Q40" s="78">
        <v>8.4</v>
      </c>
      <c r="R40" s="78">
        <v>8.3000000000000007</v>
      </c>
      <c r="S40" s="99">
        <f t="shared" si="14"/>
        <v>37.700000000000003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6.4</v>
      </c>
      <c r="N41" s="78">
        <v>6.2</v>
      </c>
      <c r="O41" s="78">
        <v>6.3</v>
      </c>
      <c r="P41" s="78">
        <v>1.7</v>
      </c>
      <c r="Q41" s="78">
        <v>8.3000000000000007</v>
      </c>
      <c r="R41" s="78">
        <v>8</v>
      </c>
      <c r="S41" s="99">
        <f t="shared" si="14"/>
        <v>36.900000000000006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6.4</v>
      </c>
      <c r="N42" s="78">
        <v>6.2</v>
      </c>
      <c r="O42" s="78">
        <v>6.4</v>
      </c>
      <c r="P42" s="78">
        <v>1.7</v>
      </c>
      <c r="Q42" s="78">
        <v>8.3000000000000007</v>
      </c>
      <c r="R42" s="78">
        <v>8</v>
      </c>
      <c r="S42" s="99">
        <f t="shared" si="14"/>
        <v>37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6.4</v>
      </c>
      <c r="N43" s="78">
        <v>6.2</v>
      </c>
      <c r="O43" s="78">
        <v>6.4</v>
      </c>
      <c r="P43" s="78">
        <v>1.8</v>
      </c>
      <c r="Q43" s="78">
        <v>8.3000000000000007</v>
      </c>
      <c r="R43" s="78">
        <v>8</v>
      </c>
      <c r="S43" s="99">
        <f t="shared" si="14"/>
        <v>37.1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6.4</v>
      </c>
      <c r="N44" s="78">
        <v>6.3</v>
      </c>
      <c r="O44" s="78">
        <v>6.4</v>
      </c>
      <c r="P44" s="78">
        <v>1.8</v>
      </c>
      <c r="Q44" s="78">
        <v>8.3000000000000007</v>
      </c>
      <c r="R44" s="78">
        <v>8.1</v>
      </c>
      <c r="S44" s="99">
        <f t="shared" si="14"/>
        <v>37.300000000000004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8.4</v>
      </c>
      <c r="R45" s="78">
        <v>8.1</v>
      </c>
      <c r="S45" s="99">
        <f t="shared" si="14"/>
        <v>37.400000000000006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204.26519999999999</v>
      </c>
      <c r="C46" s="26">
        <f t="shared" si="15"/>
        <v>195.72779999999997</v>
      </c>
      <c r="D46" s="26">
        <f t="shared" si="15"/>
        <v>201.10319999999999</v>
      </c>
      <c r="E46" s="26">
        <f t="shared" si="15"/>
        <v>58.813199999999995</v>
      </c>
      <c r="F46" s="26">
        <f t="shared" si="15"/>
        <v>204.26519999999999</v>
      </c>
      <c r="G46" s="26">
        <f t="shared" si="15"/>
        <v>201.4194</v>
      </c>
      <c r="H46" s="26">
        <f t="shared" si="15"/>
        <v>0</v>
      </c>
      <c r="I46" s="26">
        <f t="shared" si="15"/>
        <v>0</v>
      </c>
      <c r="J46" s="99">
        <f t="shared" si="13"/>
        <v>1065.5940000000001</v>
      </c>
      <c r="L46" s="76" t="s">
        <v>10</v>
      </c>
      <c r="M46" s="79">
        <f t="shared" ref="M46:R46" si="16">SUM(M39:M45)</f>
        <v>45.199999999999996</v>
      </c>
      <c r="N46" s="26">
        <f t="shared" si="16"/>
        <v>43.8</v>
      </c>
      <c r="O46" s="26">
        <f t="shared" si="16"/>
        <v>44.699999999999996</v>
      </c>
      <c r="P46" s="26">
        <f t="shared" si="16"/>
        <v>12.200000000000001</v>
      </c>
      <c r="Q46" s="26">
        <f t="shared" si="16"/>
        <v>58.4</v>
      </c>
      <c r="R46" s="26">
        <f t="shared" si="16"/>
        <v>56.800000000000004</v>
      </c>
      <c r="S46" s="99">
        <f t="shared" si="14"/>
        <v>261.09999999999997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158.1</v>
      </c>
      <c r="C47" s="29">
        <v>158.1</v>
      </c>
      <c r="D47" s="29">
        <v>158.1</v>
      </c>
      <c r="E47" s="29">
        <v>158.1</v>
      </c>
      <c r="F47" s="29">
        <v>158.1</v>
      </c>
      <c r="G47" s="29">
        <v>158.1</v>
      </c>
      <c r="H47" s="29"/>
      <c r="I47" s="29"/>
      <c r="J47" s="100">
        <f>+((J46/J48)/7)*1000</f>
        <v>45.171428571428578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132.74021352313164</v>
      </c>
      <c r="T47" s="62"/>
    </row>
    <row r="48" spans="1:30" ht="33.75" customHeight="1" x14ac:dyDescent="0.25">
      <c r="A48" s="92" t="s">
        <v>20</v>
      </c>
      <c r="B48" s="81">
        <v>646</v>
      </c>
      <c r="C48" s="33">
        <v>619</v>
      </c>
      <c r="D48" s="33">
        <v>636</v>
      </c>
      <c r="E48" s="33">
        <v>186</v>
      </c>
      <c r="F48" s="33">
        <v>646</v>
      </c>
      <c r="G48" s="33">
        <v>637</v>
      </c>
      <c r="H48" s="33"/>
      <c r="I48" s="33"/>
      <c r="J48" s="101">
        <f>SUM(B48:I48)</f>
        <v>3370</v>
      </c>
      <c r="K48" s="63"/>
      <c r="L48" s="92" t="s">
        <v>20</v>
      </c>
      <c r="M48" s="104">
        <v>48</v>
      </c>
      <c r="N48" s="64">
        <v>47</v>
      </c>
      <c r="O48" s="64">
        <v>48</v>
      </c>
      <c r="P48" s="64">
        <v>13</v>
      </c>
      <c r="Q48" s="64">
        <v>63</v>
      </c>
      <c r="R48" s="64">
        <v>62</v>
      </c>
      <c r="S48" s="110">
        <f>SUM(M48:R48)</f>
        <v>281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102.1326</v>
      </c>
      <c r="C49" s="37">
        <f t="shared" si="17"/>
        <v>97.863899999999987</v>
      </c>
      <c r="D49" s="37">
        <f t="shared" si="17"/>
        <v>100.55159999999999</v>
      </c>
      <c r="E49" s="37">
        <f t="shared" si="17"/>
        <v>29.406599999999997</v>
      </c>
      <c r="F49" s="37">
        <f t="shared" si="17"/>
        <v>102.1326</v>
      </c>
      <c r="G49" s="37">
        <f t="shared" si="17"/>
        <v>100.7097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45.171428571428571</v>
      </c>
      <c r="L49" s="93" t="s">
        <v>21</v>
      </c>
      <c r="M49" s="82">
        <f>((M48*M47)*7/1000-M39-M40)/5</f>
        <v>6.3983999999999996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1.7679000000000002</v>
      </c>
      <c r="Q49" s="37">
        <f t="shared" si="19"/>
        <v>8.3264999999999993</v>
      </c>
      <c r="R49" s="37">
        <f t="shared" si="19"/>
        <v>8.0508000000000006</v>
      </c>
      <c r="S49" s="111">
        <f>((S46*1000)/S48)/7</f>
        <v>132.74021352313167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714.92819999999995</v>
      </c>
      <c r="C50" s="41">
        <f t="shared" si="20"/>
        <v>685.04729999999995</v>
      </c>
      <c r="D50" s="41">
        <f t="shared" si="20"/>
        <v>703.86119999999994</v>
      </c>
      <c r="E50" s="41">
        <f t="shared" si="20"/>
        <v>205.84619999999998</v>
      </c>
      <c r="F50" s="41">
        <f t="shared" si="20"/>
        <v>714.92819999999995</v>
      </c>
      <c r="G50" s="41">
        <f t="shared" si="20"/>
        <v>704.96789999999999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45.192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58.432499999999997</v>
      </c>
      <c r="R50" s="41">
        <f t="shared" si="21"/>
        <v>56.853999999999999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45.171428571428571</v>
      </c>
      <c r="C51" s="46">
        <f t="shared" si="22"/>
        <v>45.171428571428571</v>
      </c>
      <c r="D51" s="46">
        <f t="shared" si="22"/>
        <v>45.171428571428571</v>
      </c>
      <c r="E51" s="46">
        <f t="shared" si="22"/>
        <v>45.171428571428571</v>
      </c>
      <c r="F51" s="46">
        <f t="shared" si="22"/>
        <v>45.171428571428571</v>
      </c>
      <c r="G51" s="46">
        <f t="shared" si="22"/>
        <v>45.171428571428571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134.52380952380952</v>
      </c>
      <c r="N51" s="46">
        <f t="shared" si="23"/>
        <v>133.13069908814586</v>
      </c>
      <c r="O51" s="46">
        <f t="shared" si="23"/>
        <v>133.03571428571428</v>
      </c>
      <c r="P51" s="46">
        <f t="shared" si="23"/>
        <v>134.0659340659341</v>
      </c>
      <c r="Q51" s="46">
        <f t="shared" si="23"/>
        <v>132.42630385487527</v>
      </c>
      <c r="R51" s="46">
        <f t="shared" si="23"/>
        <v>130.87557603686636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9</v>
      </c>
      <c r="C58" s="78">
        <v>8.9</v>
      </c>
      <c r="D58" s="78">
        <v>9</v>
      </c>
      <c r="E58" s="78">
        <v>2.2999999999999998</v>
      </c>
      <c r="F58" s="78">
        <v>9</v>
      </c>
      <c r="G58" s="182">
        <v>8.8000000000000007</v>
      </c>
      <c r="H58" s="21">
        <v>8.8000000000000007</v>
      </c>
      <c r="I58" s="78">
        <v>8.9</v>
      </c>
      <c r="J58" s="78">
        <v>8.8000000000000007</v>
      </c>
      <c r="K58" s="78">
        <v>2.2000000000000002</v>
      </c>
      <c r="L58" s="78">
        <v>8.8000000000000007</v>
      </c>
      <c r="M58" s="182">
        <v>8.6999999999999993</v>
      </c>
      <c r="N58" s="21">
        <v>9</v>
      </c>
      <c r="O58" s="78">
        <v>8.9</v>
      </c>
      <c r="P58" s="78">
        <v>9</v>
      </c>
      <c r="Q58" s="78">
        <v>2.2999999999999998</v>
      </c>
      <c r="R58" s="78">
        <v>8.8000000000000007</v>
      </c>
      <c r="S58" s="182">
        <v>8.9</v>
      </c>
      <c r="T58" s="24">
        <f t="shared" ref="T58:T65" si="24">SUM(B58:S58)</f>
        <v>140.10000000000002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9</v>
      </c>
      <c r="C59" s="78">
        <v>8.9</v>
      </c>
      <c r="D59" s="78">
        <v>9</v>
      </c>
      <c r="E59" s="78">
        <v>2.2999999999999998</v>
      </c>
      <c r="F59" s="78">
        <v>9</v>
      </c>
      <c r="G59" s="182">
        <v>8.8000000000000007</v>
      </c>
      <c r="H59" s="21">
        <v>8.8000000000000007</v>
      </c>
      <c r="I59" s="78">
        <v>8.9</v>
      </c>
      <c r="J59" s="78">
        <v>8.8000000000000007</v>
      </c>
      <c r="K59" s="78">
        <v>2.2000000000000002</v>
      </c>
      <c r="L59" s="78">
        <v>8.8000000000000007</v>
      </c>
      <c r="M59" s="182">
        <v>8.6999999999999993</v>
      </c>
      <c r="N59" s="21">
        <v>9</v>
      </c>
      <c r="O59" s="78">
        <v>8.9</v>
      </c>
      <c r="P59" s="78">
        <v>9</v>
      </c>
      <c r="Q59" s="78">
        <v>2.2999999999999998</v>
      </c>
      <c r="R59" s="78">
        <v>8.8000000000000007</v>
      </c>
      <c r="S59" s="182">
        <v>8.9</v>
      </c>
      <c r="T59" s="24">
        <f t="shared" si="24"/>
        <v>140.10000000000002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9</v>
      </c>
      <c r="C60" s="78">
        <v>8.9</v>
      </c>
      <c r="D60" s="78">
        <v>9</v>
      </c>
      <c r="E60" s="78">
        <v>2.2000000000000002</v>
      </c>
      <c r="F60" s="78">
        <v>9</v>
      </c>
      <c r="G60" s="182">
        <v>8.9</v>
      </c>
      <c r="H60" s="21">
        <v>8.8000000000000007</v>
      </c>
      <c r="I60" s="78">
        <v>9</v>
      </c>
      <c r="J60" s="78">
        <v>8.9</v>
      </c>
      <c r="K60" s="78">
        <v>2.2000000000000002</v>
      </c>
      <c r="L60" s="78">
        <v>8.8000000000000007</v>
      </c>
      <c r="M60" s="182">
        <v>8.5</v>
      </c>
      <c r="N60" s="21">
        <v>9.1</v>
      </c>
      <c r="O60" s="78">
        <v>8.9</v>
      </c>
      <c r="P60" s="78">
        <v>9</v>
      </c>
      <c r="Q60" s="78">
        <v>2</v>
      </c>
      <c r="R60" s="78">
        <v>8.6999999999999993</v>
      </c>
      <c r="S60" s="182">
        <v>8.9</v>
      </c>
      <c r="T60" s="24">
        <f t="shared" si="24"/>
        <v>139.80000000000001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9</v>
      </c>
      <c r="C61" s="78">
        <v>8.9</v>
      </c>
      <c r="D61" s="78">
        <v>9</v>
      </c>
      <c r="E61" s="78">
        <v>2.2000000000000002</v>
      </c>
      <c r="F61" s="78">
        <v>9</v>
      </c>
      <c r="G61" s="182">
        <v>8.9</v>
      </c>
      <c r="H61" s="21">
        <v>8.8000000000000007</v>
      </c>
      <c r="I61" s="78">
        <v>9</v>
      </c>
      <c r="J61" s="78">
        <v>8.9</v>
      </c>
      <c r="K61" s="78">
        <v>2.2000000000000002</v>
      </c>
      <c r="L61" s="78">
        <v>8.8000000000000007</v>
      </c>
      <c r="M61" s="182">
        <v>8.5</v>
      </c>
      <c r="N61" s="21">
        <v>9.1</v>
      </c>
      <c r="O61" s="78">
        <v>8.9</v>
      </c>
      <c r="P61" s="78">
        <v>9</v>
      </c>
      <c r="Q61" s="78">
        <v>2</v>
      </c>
      <c r="R61" s="78">
        <v>8.6999999999999993</v>
      </c>
      <c r="S61" s="182">
        <v>8.9</v>
      </c>
      <c r="T61" s="24">
        <f t="shared" si="24"/>
        <v>139.80000000000001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9</v>
      </c>
      <c r="C62" s="78">
        <v>8.9</v>
      </c>
      <c r="D62" s="78">
        <v>9</v>
      </c>
      <c r="E62" s="78">
        <v>2.2000000000000002</v>
      </c>
      <c r="F62" s="78">
        <v>9</v>
      </c>
      <c r="G62" s="182">
        <v>8.9</v>
      </c>
      <c r="H62" s="21">
        <v>8.3000000000000007</v>
      </c>
      <c r="I62" s="78">
        <v>8.3000000000000007</v>
      </c>
      <c r="J62" s="78">
        <v>8.3000000000000007</v>
      </c>
      <c r="K62" s="78">
        <v>2.1</v>
      </c>
      <c r="L62" s="78">
        <v>9.6999999999999993</v>
      </c>
      <c r="M62" s="182">
        <v>9.6999999999999993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9.4</v>
      </c>
      <c r="S62" s="182">
        <v>9.4</v>
      </c>
      <c r="T62" s="24">
        <f t="shared" si="24"/>
        <v>140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9.1</v>
      </c>
      <c r="C63" s="78">
        <v>9</v>
      </c>
      <c r="D63" s="78">
        <v>9</v>
      </c>
      <c r="E63" s="78">
        <v>2.2000000000000002</v>
      </c>
      <c r="F63" s="78">
        <v>9</v>
      </c>
      <c r="G63" s="182">
        <v>9</v>
      </c>
      <c r="H63" s="21">
        <v>8.3000000000000007</v>
      </c>
      <c r="I63" s="78">
        <v>8.3000000000000007</v>
      </c>
      <c r="J63" s="78">
        <v>8.3000000000000007</v>
      </c>
      <c r="K63" s="78">
        <v>2.1</v>
      </c>
      <c r="L63" s="78">
        <v>9.6999999999999993</v>
      </c>
      <c r="M63" s="182">
        <v>9.6999999999999993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9.4</v>
      </c>
      <c r="S63" s="182">
        <v>9.4</v>
      </c>
      <c r="T63" s="24">
        <f t="shared" si="24"/>
        <v>140.29999999999998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9.1</v>
      </c>
      <c r="C64" s="78">
        <v>9</v>
      </c>
      <c r="D64" s="78">
        <v>9</v>
      </c>
      <c r="E64" s="78">
        <v>2.2000000000000002</v>
      </c>
      <c r="F64" s="78">
        <v>9</v>
      </c>
      <c r="G64" s="182">
        <v>9</v>
      </c>
      <c r="H64" s="21">
        <v>8.3000000000000007</v>
      </c>
      <c r="I64" s="78">
        <v>8.3000000000000007</v>
      </c>
      <c r="J64" s="78">
        <v>8.3000000000000007</v>
      </c>
      <c r="K64" s="78">
        <v>2.1</v>
      </c>
      <c r="L64" s="78">
        <v>9.6999999999999993</v>
      </c>
      <c r="M64" s="182">
        <v>9.6999999999999993</v>
      </c>
      <c r="N64" s="21">
        <v>8.5</v>
      </c>
      <c r="O64" s="78">
        <v>8.5</v>
      </c>
      <c r="P64" s="78">
        <v>8.6</v>
      </c>
      <c r="Q64" s="78">
        <v>2.2000000000000002</v>
      </c>
      <c r="R64" s="78">
        <v>9.4</v>
      </c>
      <c r="S64" s="182">
        <v>9.4</v>
      </c>
      <c r="T64" s="24">
        <f t="shared" si="24"/>
        <v>140.29999999999998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63.2</v>
      </c>
      <c r="C65" s="26">
        <f t="shared" ref="C65:R65" si="25">SUM(C58:C64)</f>
        <v>62.5</v>
      </c>
      <c r="D65" s="26">
        <f t="shared" si="25"/>
        <v>63</v>
      </c>
      <c r="E65" s="26">
        <f t="shared" si="25"/>
        <v>15.599999999999998</v>
      </c>
      <c r="F65" s="26">
        <f t="shared" si="25"/>
        <v>63</v>
      </c>
      <c r="G65" s="27">
        <f t="shared" si="25"/>
        <v>62.3</v>
      </c>
      <c r="H65" s="25">
        <f t="shared" si="25"/>
        <v>60.099999999999994</v>
      </c>
      <c r="I65" s="26">
        <f t="shared" si="25"/>
        <v>60.699999999999989</v>
      </c>
      <c r="J65" s="26">
        <f t="shared" si="25"/>
        <v>60.3</v>
      </c>
      <c r="K65" s="26">
        <f t="shared" si="25"/>
        <v>15.1</v>
      </c>
      <c r="L65" s="26">
        <f t="shared" si="25"/>
        <v>64.300000000000011</v>
      </c>
      <c r="M65" s="27">
        <f t="shared" si="25"/>
        <v>63.5</v>
      </c>
      <c r="N65" s="25">
        <f t="shared" si="25"/>
        <v>61.7</v>
      </c>
      <c r="O65" s="26">
        <f t="shared" si="25"/>
        <v>61.1</v>
      </c>
      <c r="P65" s="26">
        <f t="shared" si="25"/>
        <v>61.800000000000004</v>
      </c>
      <c r="Q65" s="26">
        <f t="shared" si="25"/>
        <v>15.2</v>
      </c>
      <c r="R65" s="26">
        <f t="shared" si="25"/>
        <v>63.199999999999996</v>
      </c>
      <c r="S65" s="27">
        <f>SUM(S58:S64)</f>
        <v>63.8</v>
      </c>
      <c r="T65" s="24">
        <f t="shared" si="24"/>
        <v>980.4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137.85151856017998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65</v>
      </c>
      <c r="C67" s="64">
        <v>64</v>
      </c>
      <c r="D67" s="64">
        <v>65</v>
      </c>
      <c r="E67" s="64">
        <v>16</v>
      </c>
      <c r="F67" s="64">
        <v>65</v>
      </c>
      <c r="G67" s="446">
        <v>65</v>
      </c>
      <c r="H67" s="303">
        <v>64</v>
      </c>
      <c r="I67" s="64">
        <v>65</v>
      </c>
      <c r="J67" s="64">
        <v>65</v>
      </c>
      <c r="K67" s="64">
        <v>16</v>
      </c>
      <c r="L67" s="64">
        <v>65</v>
      </c>
      <c r="M67" s="446">
        <v>63</v>
      </c>
      <c r="N67" s="303">
        <v>65</v>
      </c>
      <c r="O67" s="64">
        <v>64</v>
      </c>
      <c r="P67" s="64">
        <v>65</v>
      </c>
      <c r="Q67" s="64">
        <v>15</v>
      </c>
      <c r="R67" s="64">
        <v>64</v>
      </c>
      <c r="S67" s="446">
        <v>65</v>
      </c>
      <c r="T67" s="305">
        <f>SUM(B67:S67)</f>
        <v>1016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9.0489999999999995</v>
      </c>
      <c r="C68" s="82">
        <f t="shared" si="26"/>
        <v>8.9392000000000014</v>
      </c>
      <c r="D68" s="82">
        <f t="shared" si="26"/>
        <v>9.0034999999999989</v>
      </c>
      <c r="E68" s="82">
        <f t="shared" si="26"/>
        <v>2.2048000000000001</v>
      </c>
      <c r="F68" s="82">
        <f t="shared" si="26"/>
        <v>9.0034999999999989</v>
      </c>
      <c r="G68" s="186">
        <f t="shared" si="26"/>
        <v>8.9469999999999992</v>
      </c>
      <c r="H68" s="36">
        <f t="shared" si="26"/>
        <v>8.8448000000000011</v>
      </c>
      <c r="I68" s="82">
        <f t="shared" si="26"/>
        <v>8.9980000000000011</v>
      </c>
      <c r="J68" s="82">
        <f t="shared" si="26"/>
        <v>8.9015000000000022</v>
      </c>
      <c r="K68" s="82">
        <f t="shared" si="26"/>
        <v>2.2224000000000004</v>
      </c>
      <c r="L68" s="82">
        <f t="shared" si="26"/>
        <v>8.8559999999999999</v>
      </c>
      <c r="M68" s="186">
        <f t="shared" si="26"/>
        <v>8.5592999999999986</v>
      </c>
      <c r="N68" s="36">
        <f t="shared" si="26"/>
        <v>9.0945</v>
      </c>
      <c r="O68" s="82">
        <f t="shared" si="26"/>
        <v>8.9392000000000014</v>
      </c>
      <c r="P68" s="82">
        <f t="shared" si="26"/>
        <v>9.0034999999999989</v>
      </c>
      <c r="Q68" s="82">
        <f t="shared" si="26"/>
        <v>1.9990000000000001</v>
      </c>
      <c r="R68" s="82">
        <f t="shared" si="26"/>
        <v>8.7104000000000017</v>
      </c>
      <c r="S68" s="186">
        <f t="shared" si="26"/>
        <v>8.907</v>
      </c>
      <c r="T68" s="306">
        <f>((T65*1000)/T67)/7</f>
        <v>137.85151856017998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63.244999999999997</v>
      </c>
      <c r="C69" s="83">
        <f t="shared" ref="C69:R69" si="27">((C67*C66)*7)/1000</f>
        <v>62.496000000000002</v>
      </c>
      <c r="D69" s="83">
        <f t="shared" si="27"/>
        <v>63.017499999999998</v>
      </c>
      <c r="E69" s="83">
        <f t="shared" si="27"/>
        <v>15.624000000000001</v>
      </c>
      <c r="F69" s="83">
        <f t="shared" si="27"/>
        <v>63.017499999999998</v>
      </c>
      <c r="G69" s="307">
        <f t="shared" si="27"/>
        <v>62.335000000000001</v>
      </c>
      <c r="H69" s="40">
        <f t="shared" si="27"/>
        <v>61.823999999999998</v>
      </c>
      <c r="I69" s="83">
        <f t="shared" si="27"/>
        <v>62.79</v>
      </c>
      <c r="J69" s="83">
        <f t="shared" si="27"/>
        <v>62.107500000000002</v>
      </c>
      <c r="K69" s="83">
        <f t="shared" si="27"/>
        <v>15.512</v>
      </c>
      <c r="L69" s="83">
        <f t="shared" si="27"/>
        <v>61.88</v>
      </c>
      <c r="M69" s="307">
        <f t="shared" si="27"/>
        <v>60.1965</v>
      </c>
      <c r="N69" s="40">
        <f t="shared" si="27"/>
        <v>63.472499999999997</v>
      </c>
      <c r="O69" s="83">
        <f t="shared" si="27"/>
        <v>62.496000000000002</v>
      </c>
      <c r="P69" s="83">
        <f t="shared" si="27"/>
        <v>63.017499999999998</v>
      </c>
      <c r="Q69" s="83">
        <f t="shared" si="27"/>
        <v>14.595000000000001</v>
      </c>
      <c r="R69" s="83">
        <f t="shared" si="27"/>
        <v>61.152000000000001</v>
      </c>
      <c r="S69" s="85">
        <f>((S67*S66)*7)/1000</f>
        <v>62.335000000000001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138.90109890109889</v>
      </c>
      <c r="C70" s="84">
        <f t="shared" ref="C70:R70" si="28">+(C65/C67)/7*1000</f>
        <v>139.50892857142858</v>
      </c>
      <c r="D70" s="84">
        <f t="shared" si="28"/>
        <v>138.46153846153848</v>
      </c>
      <c r="E70" s="84">
        <f t="shared" si="28"/>
        <v>139.28571428571425</v>
      </c>
      <c r="F70" s="84">
        <f t="shared" si="28"/>
        <v>138.46153846153848</v>
      </c>
      <c r="G70" s="188">
        <f t="shared" si="28"/>
        <v>136.92307692307691</v>
      </c>
      <c r="H70" s="45">
        <f t="shared" si="28"/>
        <v>134.15178571428572</v>
      </c>
      <c r="I70" s="84">
        <f t="shared" si="28"/>
        <v>133.4065934065934</v>
      </c>
      <c r="J70" s="84">
        <f t="shared" si="28"/>
        <v>132.52747252747253</v>
      </c>
      <c r="K70" s="84">
        <f t="shared" si="28"/>
        <v>134.82142857142856</v>
      </c>
      <c r="L70" s="84">
        <f t="shared" si="28"/>
        <v>141.31868131868134</v>
      </c>
      <c r="M70" s="188">
        <f t="shared" si="28"/>
        <v>143.99092970521539</v>
      </c>
      <c r="N70" s="45">
        <f t="shared" si="28"/>
        <v>135.60439560439559</v>
      </c>
      <c r="O70" s="84">
        <f t="shared" si="28"/>
        <v>136.38392857142858</v>
      </c>
      <c r="P70" s="84">
        <f t="shared" si="28"/>
        <v>135.82417582417582</v>
      </c>
      <c r="Q70" s="84">
        <f t="shared" si="28"/>
        <v>144.76190476190473</v>
      </c>
      <c r="R70" s="84">
        <f t="shared" si="28"/>
        <v>141.07142857142858</v>
      </c>
      <c r="S70" s="47">
        <f>+(S65/S67)/7*1000</f>
        <v>140.2197802197802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9D6C-3E52-4F8F-969E-A6AC34F833A8}">
  <dimension ref="A1:AQ239"/>
  <sheetViews>
    <sheetView view="pageBreakPreview" topLeftCell="A43" zoomScale="30" zoomScaleNormal="30" zoomScaleSheetLayoutView="30" workbookViewId="0">
      <selection activeCell="B27" sqref="B27:S2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8"/>
      <c r="Y3" s="2"/>
      <c r="Z3" s="2"/>
      <c r="AA3" s="2"/>
      <c r="AB3" s="2"/>
      <c r="AC3" s="2"/>
      <c r="AD3" s="44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48" t="s">
        <v>1</v>
      </c>
      <c r="B9" s="448"/>
      <c r="C9" s="448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48"/>
      <c r="B10" s="448"/>
      <c r="C10" s="44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48" t="s">
        <v>4</v>
      </c>
      <c r="B11" s="448"/>
      <c r="C11" s="448"/>
      <c r="D11" s="1"/>
      <c r="E11" s="449">
        <v>3</v>
      </c>
      <c r="F11" s="1"/>
      <c r="G11" s="1"/>
      <c r="H11" s="1"/>
      <c r="I11" s="1"/>
      <c r="J11" s="1"/>
      <c r="K11" s="489" t="s">
        <v>146</v>
      </c>
      <c r="L11" s="489"/>
      <c r="M11" s="450"/>
      <c r="N11" s="45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48"/>
      <c r="B12" s="448"/>
      <c r="C12" s="448"/>
      <c r="D12" s="1"/>
      <c r="E12" s="5"/>
      <c r="F12" s="1"/>
      <c r="G12" s="1"/>
      <c r="H12" s="1"/>
      <c r="I12" s="1"/>
      <c r="J12" s="1"/>
      <c r="K12" s="450"/>
      <c r="L12" s="450"/>
      <c r="M12" s="450"/>
      <c r="N12" s="45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48"/>
      <c r="B13" s="448"/>
      <c r="C13" s="448"/>
      <c r="D13" s="448"/>
      <c r="E13" s="448"/>
      <c r="F13" s="448"/>
      <c r="G13" s="448"/>
      <c r="H13" s="448"/>
      <c r="I13" s="448"/>
      <c r="J13" s="448"/>
      <c r="K13" s="448"/>
      <c r="L13" s="450"/>
      <c r="M13" s="450"/>
      <c r="N13" s="450"/>
      <c r="O13" s="450"/>
      <c r="P13" s="450"/>
      <c r="Q13" s="450"/>
      <c r="R13" s="450"/>
      <c r="S13" s="450"/>
      <c r="T13" s="450"/>
      <c r="U13" s="450"/>
      <c r="V13" s="450"/>
      <c r="W13" s="1"/>
      <c r="X13" s="1"/>
      <c r="Y13" s="1"/>
    </row>
    <row r="14" spans="1:30" s="3" customFormat="1" ht="27" thickBot="1" x14ac:dyDescent="0.3">
      <c r="A14" s="448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118.18696287999998</v>
      </c>
      <c r="C18" s="78">
        <v>118.34127321599996</v>
      </c>
      <c r="D18" s="22">
        <v>120.43482976</v>
      </c>
      <c r="E18" s="22">
        <v>32.297544959999996</v>
      </c>
      <c r="F18" s="22">
        <v>120.69065279999998</v>
      </c>
      <c r="G18" s="22">
        <v>120.97454272000002</v>
      </c>
      <c r="H18" s="21">
        <v>118.67903513599997</v>
      </c>
      <c r="I18" s="22">
        <v>119.10692326399996</v>
      </c>
      <c r="J18" s="22">
        <v>118.63248409599998</v>
      </c>
      <c r="K18" s="119">
        <v>30.151855103999992</v>
      </c>
      <c r="L18" s="22">
        <v>120.28973977599999</v>
      </c>
      <c r="M18" s="22">
        <v>120.65447679999996</v>
      </c>
      <c r="N18" s="21">
        <v>119.10733702399996</v>
      </c>
      <c r="O18" s="78">
        <v>119.611161856</v>
      </c>
      <c r="P18" s="22">
        <v>120.28468889599999</v>
      </c>
      <c r="Q18" s="22">
        <v>32.820107712000002</v>
      </c>
      <c r="R18" s="22">
        <v>119.69615897599996</v>
      </c>
      <c r="S18" s="23">
        <v>120.37058687999998</v>
      </c>
      <c r="T18" s="24">
        <f t="shared" ref="T18:T25" si="0">SUM(B18:S18)</f>
        <v>1890.3303618559996</v>
      </c>
      <c r="V18" s="2"/>
      <c r="W18" s="18"/>
    </row>
    <row r="19" spans="1:30" ht="39.950000000000003" customHeight="1" x14ac:dyDescent="0.25">
      <c r="A19" s="157" t="s">
        <v>13</v>
      </c>
      <c r="B19" s="21">
        <v>118.18696287999998</v>
      </c>
      <c r="C19" s="78">
        <v>118.34127321599996</v>
      </c>
      <c r="D19" s="22">
        <v>120.43482976</v>
      </c>
      <c r="E19" s="22">
        <v>32.297544959999996</v>
      </c>
      <c r="F19" s="22">
        <v>120.69065279999998</v>
      </c>
      <c r="G19" s="22">
        <v>120.97454272000002</v>
      </c>
      <c r="H19" s="21">
        <v>118.67903513599997</v>
      </c>
      <c r="I19" s="22">
        <v>119.10692326399996</v>
      </c>
      <c r="J19" s="22">
        <v>118.63248409599998</v>
      </c>
      <c r="K19" s="119">
        <v>30.151855103999992</v>
      </c>
      <c r="L19" s="22">
        <v>120.28973977599999</v>
      </c>
      <c r="M19" s="22">
        <v>120.65447679999996</v>
      </c>
      <c r="N19" s="21">
        <v>119.10733702399996</v>
      </c>
      <c r="O19" s="78">
        <v>119.611161856</v>
      </c>
      <c r="P19" s="22">
        <v>120.28468889599999</v>
      </c>
      <c r="Q19" s="22">
        <v>32.820107712000002</v>
      </c>
      <c r="R19" s="22">
        <v>119.69615897599996</v>
      </c>
      <c r="S19" s="23">
        <v>120.37058687999998</v>
      </c>
      <c r="T19" s="24">
        <f t="shared" si="0"/>
        <v>1890.3303618559996</v>
      </c>
      <c r="V19" s="2"/>
      <c r="W19" s="18"/>
    </row>
    <row r="20" spans="1:30" ht="39.75" customHeight="1" x14ac:dyDescent="0.25">
      <c r="A20" s="156" t="s">
        <v>14</v>
      </c>
      <c r="B20" s="21">
        <v>117.05651484800003</v>
      </c>
      <c r="C20" s="78">
        <v>117.44195071360002</v>
      </c>
      <c r="D20" s="22">
        <v>119.51106809600003</v>
      </c>
      <c r="E20" s="22">
        <v>32.244142016000012</v>
      </c>
      <c r="F20" s="22">
        <v>120.30305888000005</v>
      </c>
      <c r="G20" s="22">
        <v>120.63666291200002</v>
      </c>
      <c r="H20" s="21">
        <v>117.75400594560006</v>
      </c>
      <c r="I20" s="22">
        <v>118.70075069440001</v>
      </c>
      <c r="J20" s="22">
        <v>117.99620636160003</v>
      </c>
      <c r="K20" s="119">
        <v>29.077977958400009</v>
      </c>
      <c r="L20" s="22">
        <v>119.5691040896</v>
      </c>
      <c r="M20" s="22">
        <v>119.87036928000001</v>
      </c>
      <c r="N20" s="21">
        <v>118.25342519040001</v>
      </c>
      <c r="O20" s="78">
        <v>119.16979525760003</v>
      </c>
      <c r="P20" s="22">
        <v>119.57112444160001</v>
      </c>
      <c r="Q20" s="22">
        <v>32.482276915200003</v>
      </c>
      <c r="R20" s="22">
        <v>118.91221640960002</v>
      </c>
      <c r="S20" s="23">
        <v>119.76034524800002</v>
      </c>
      <c r="T20" s="24">
        <f t="shared" si="0"/>
        <v>1878.3109952576001</v>
      </c>
      <c r="V20" s="2"/>
      <c r="W20" s="18"/>
    </row>
    <row r="21" spans="1:30" ht="39.950000000000003" customHeight="1" x14ac:dyDescent="0.25">
      <c r="A21" s="157" t="s">
        <v>15</v>
      </c>
      <c r="B21" s="21">
        <v>117.05651484800003</v>
      </c>
      <c r="C21" s="78">
        <v>117.44195071360002</v>
      </c>
      <c r="D21" s="22">
        <v>119.51106809600003</v>
      </c>
      <c r="E21" s="22">
        <v>32.244142016000012</v>
      </c>
      <c r="F21" s="22">
        <v>120.30305888000005</v>
      </c>
      <c r="G21" s="22">
        <v>120.63666291200002</v>
      </c>
      <c r="H21" s="21">
        <v>117.75400594560006</v>
      </c>
      <c r="I21" s="22">
        <v>118.70075069440001</v>
      </c>
      <c r="J21" s="22">
        <v>117.99620636160003</v>
      </c>
      <c r="K21" s="119">
        <v>29.077977958400009</v>
      </c>
      <c r="L21" s="22">
        <v>119.5691040896</v>
      </c>
      <c r="M21" s="22">
        <v>119.87036928000001</v>
      </c>
      <c r="N21" s="21">
        <v>118.25342519040001</v>
      </c>
      <c r="O21" s="78">
        <v>119.16979525760003</v>
      </c>
      <c r="P21" s="22">
        <v>119.57112444160001</v>
      </c>
      <c r="Q21" s="22">
        <v>32.482276915200003</v>
      </c>
      <c r="R21" s="22">
        <v>118.91221640960002</v>
      </c>
      <c r="S21" s="23">
        <v>119.76034524800002</v>
      </c>
      <c r="T21" s="24">
        <f t="shared" si="0"/>
        <v>1878.3109952576001</v>
      </c>
      <c r="V21" s="2"/>
      <c r="W21" s="18"/>
    </row>
    <row r="22" spans="1:30" ht="39.950000000000003" customHeight="1" x14ac:dyDescent="0.25">
      <c r="A22" s="156" t="s">
        <v>16</v>
      </c>
      <c r="B22" s="21">
        <v>117.05651484800003</v>
      </c>
      <c r="C22" s="78">
        <v>117.44195071360002</v>
      </c>
      <c r="D22" s="22">
        <v>119.51106809600003</v>
      </c>
      <c r="E22" s="22">
        <v>32.244142016000012</v>
      </c>
      <c r="F22" s="22">
        <v>120.30305888000005</v>
      </c>
      <c r="G22" s="22">
        <v>120.63666291200002</v>
      </c>
      <c r="H22" s="21">
        <v>117.75400594560006</v>
      </c>
      <c r="I22" s="22">
        <v>118.70075069440001</v>
      </c>
      <c r="J22" s="22">
        <v>117.99620636160003</v>
      </c>
      <c r="K22" s="119">
        <v>29.077977958400009</v>
      </c>
      <c r="L22" s="22">
        <v>119.5691040896</v>
      </c>
      <c r="M22" s="22">
        <v>119.87036928000001</v>
      </c>
      <c r="N22" s="21">
        <v>118.25342519040001</v>
      </c>
      <c r="O22" s="78">
        <v>119.16979525760003</v>
      </c>
      <c r="P22" s="22">
        <v>119.57112444160001</v>
      </c>
      <c r="Q22" s="22">
        <v>32.482276915200003</v>
      </c>
      <c r="R22" s="22">
        <v>118.91221640960002</v>
      </c>
      <c r="S22" s="23">
        <v>119.76034524800002</v>
      </c>
      <c r="T22" s="24">
        <f t="shared" si="0"/>
        <v>1878.3109952576001</v>
      </c>
      <c r="V22" s="2"/>
      <c r="W22" s="18"/>
    </row>
    <row r="23" spans="1:30" ht="39.950000000000003" customHeight="1" x14ac:dyDescent="0.25">
      <c r="A23" s="157" t="s">
        <v>17</v>
      </c>
      <c r="B23" s="21">
        <v>117.05651484800003</v>
      </c>
      <c r="C23" s="78">
        <v>117.44195071360002</v>
      </c>
      <c r="D23" s="22">
        <v>119.51106809600003</v>
      </c>
      <c r="E23" s="22">
        <v>32.244142016000012</v>
      </c>
      <c r="F23" s="22">
        <v>120.30305888000005</v>
      </c>
      <c r="G23" s="22">
        <v>120.63666291200002</v>
      </c>
      <c r="H23" s="21">
        <v>117.75400594560006</v>
      </c>
      <c r="I23" s="22">
        <v>118.70075069440001</v>
      </c>
      <c r="J23" s="22">
        <v>117.99620636160003</v>
      </c>
      <c r="K23" s="119">
        <v>29.077977958400009</v>
      </c>
      <c r="L23" s="22">
        <v>119.5691040896</v>
      </c>
      <c r="M23" s="22">
        <v>119.87036928000001</v>
      </c>
      <c r="N23" s="21">
        <v>118.25342519040001</v>
      </c>
      <c r="O23" s="78">
        <v>119.16979525760003</v>
      </c>
      <c r="P23" s="22">
        <v>119.57112444160001</v>
      </c>
      <c r="Q23" s="22">
        <v>32.482276915200003</v>
      </c>
      <c r="R23" s="22">
        <v>118.91221640960002</v>
      </c>
      <c r="S23" s="23">
        <v>119.76034524800002</v>
      </c>
      <c r="T23" s="24">
        <f t="shared" si="0"/>
        <v>1878.3109952576001</v>
      </c>
      <c r="V23" s="2"/>
      <c r="W23" s="18"/>
    </row>
    <row r="24" spans="1:30" ht="39.950000000000003" customHeight="1" x14ac:dyDescent="0.25">
      <c r="A24" s="156" t="s">
        <v>18</v>
      </c>
      <c r="B24" s="21">
        <v>117.05651484800003</v>
      </c>
      <c r="C24" s="78">
        <v>117.44195071360002</v>
      </c>
      <c r="D24" s="22">
        <v>119.51106809600003</v>
      </c>
      <c r="E24" s="22">
        <v>32.244142016000012</v>
      </c>
      <c r="F24" s="22">
        <v>120.30305888000005</v>
      </c>
      <c r="G24" s="22">
        <v>120.63666291200002</v>
      </c>
      <c r="H24" s="21">
        <v>117.75400594560006</v>
      </c>
      <c r="I24" s="22">
        <v>118.70075069440001</v>
      </c>
      <c r="J24" s="22">
        <v>117.99620636160003</v>
      </c>
      <c r="K24" s="119">
        <v>29.077977958400009</v>
      </c>
      <c r="L24" s="22">
        <v>119.5691040896</v>
      </c>
      <c r="M24" s="22">
        <v>119.87036928000001</v>
      </c>
      <c r="N24" s="21">
        <v>118.25342519040001</v>
      </c>
      <c r="O24" s="78">
        <v>119.16979525760003</v>
      </c>
      <c r="P24" s="22">
        <v>119.57112444160001</v>
      </c>
      <c r="Q24" s="22">
        <v>32.482276915200003</v>
      </c>
      <c r="R24" s="22">
        <v>118.91221640960002</v>
      </c>
      <c r="S24" s="23">
        <v>119.76034524800002</v>
      </c>
      <c r="T24" s="24">
        <f t="shared" si="0"/>
        <v>1878.3109952576001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821.65650000000005</v>
      </c>
      <c r="C25" s="26">
        <f t="shared" si="1"/>
        <v>823.89229999999998</v>
      </c>
      <c r="D25" s="26">
        <f t="shared" si="1"/>
        <v>838.42500000000018</v>
      </c>
      <c r="E25" s="26">
        <f>SUM(E18:E24)</f>
        <v>225.81580000000005</v>
      </c>
      <c r="F25" s="26">
        <f t="shared" ref="F25:L25" si="2">SUM(F18:F24)</f>
        <v>842.89660000000026</v>
      </c>
      <c r="G25" s="26">
        <f t="shared" si="2"/>
        <v>845.13240000000019</v>
      </c>
      <c r="H25" s="25">
        <f t="shared" si="2"/>
        <v>826.12810000000025</v>
      </c>
      <c r="I25" s="26">
        <f t="shared" si="2"/>
        <v>831.71759999999995</v>
      </c>
      <c r="J25" s="26">
        <f>SUM(J18:J24)</f>
        <v>827.24599999999998</v>
      </c>
      <c r="K25" s="120">
        <f t="shared" ref="K25" si="3">SUM(K18:K24)</f>
        <v>205.6936</v>
      </c>
      <c r="L25" s="26">
        <f t="shared" si="2"/>
        <v>838.42500000000007</v>
      </c>
      <c r="M25" s="26">
        <f>SUM(M18:M24)</f>
        <v>840.66079999999988</v>
      </c>
      <c r="N25" s="25">
        <f t="shared" ref="N25:P25" si="4">SUM(N18:N24)</f>
        <v>829.48179999999991</v>
      </c>
      <c r="O25" s="26">
        <f t="shared" si="4"/>
        <v>835.07130000000018</v>
      </c>
      <c r="P25" s="26">
        <f t="shared" si="4"/>
        <v>838.42499999999995</v>
      </c>
      <c r="Q25" s="26">
        <f>SUM(Q18:Q24)</f>
        <v>228.05160000000004</v>
      </c>
      <c r="R25" s="26">
        <f t="shared" ref="R25:S25" si="5">SUM(R18:R24)</f>
        <v>833.95339999999999</v>
      </c>
      <c r="S25" s="27">
        <f t="shared" si="5"/>
        <v>839.54290000000003</v>
      </c>
      <c r="T25" s="24">
        <f t="shared" si="0"/>
        <v>13172.215700000001</v>
      </c>
    </row>
    <row r="26" spans="1:30" s="2" customFormat="1" ht="36.75" customHeight="1" x14ac:dyDescent="0.25">
      <c r="A26" s="158" t="s">
        <v>19</v>
      </c>
      <c r="B26" s="402">
        <v>159.70000000000002</v>
      </c>
      <c r="C26" s="405">
        <v>159.70000000000002</v>
      </c>
      <c r="D26" s="29">
        <v>159.70000000000002</v>
      </c>
      <c r="E26" s="29">
        <v>159.70000000000002</v>
      </c>
      <c r="F26" s="401">
        <v>159.70000000000002</v>
      </c>
      <c r="G26" s="401">
        <v>159.70000000000002</v>
      </c>
      <c r="H26" s="402">
        <v>159.70000000000002</v>
      </c>
      <c r="I26" s="401">
        <v>159.70000000000002</v>
      </c>
      <c r="J26" s="401">
        <v>159.70000000000002</v>
      </c>
      <c r="K26" s="401">
        <v>159.70000000000002</v>
      </c>
      <c r="L26" s="401">
        <v>159.70000000000002</v>
      </c>
      <c r="M26" s="401">
        <v>159.70000000000002</v>
      </c>
      <c r="N26" s="402">
        <v>159.70000000000002</v>
      </c>
      <c r="O26" s="401">
        <v>159.70000000000002</v>
      </c>
      <c r="P26" s="401">
        <v>159.70000000000002</v>
      </c>
      <c r="Q26" s="401">
        <v>159.70000000000002</v>
      </c>
      <c r="R26" s="401">
        <v>159.70000000000002</v>
      </c>
      <c r="S26" s="404">
        <v>159.70000000000002</v>
      </c>
      <c r="T26" s="31">
        <f>+((T25/T27)/7)*1000</f>
        <v>159.70000000000002</v>
      </c>
    </row>
    <row r="27" spans="1:30" s="2" customFormat="1" ht="33" customHeight="1" x14ac:dyDescent="0.25">
      <c r="A27" s="159" t="s">
        <v>20</v>
      </c>
      <c r="B27" s="32">
        <v>735</v>
      </c>
      <c r="C27" s="81">
        <v>737</v>
      </c>
      <c r="D27" s="33">
        <v>750</v>
      </c>
      <c r="E27" s="33">
        <v>202</v>
      </c>
      <c r="F27" s="33">
        <v>754</v>
      </c>
      <c r="G27" s="33">
        <v>756</v>
      </c>
      <c r="H27" s="32">
        <v>739</v>
      </c>
      <c r="I27" s="33">
        <v>744</v>
      </c>
      <c r="J27" s="33">
        <v>740</v>
      </c>
      <c r="K27" s="122">
        <v>184</v>
      </c>
      <c r="L27" s="33">
        <v>750</v>
      </c>
      <c r="M27" s="33">
        <v>752</v>
      </c>
      <c r="N27" s="32">
        <v>742</v>
      </c>
      <c r="O27" s="33">
        <v>747</v>
      </c>
      <c r="P27" s="33">
        <v>750</v>
      </c>
      <c r="Q27" s="33">
        <v>204</v>
      </c>
      <c r="R27" s="33">
        <v>746</v>
      </c>
      <c r="S27" s="34">
        <v>751</v>
      </c>
      <c r="T27" s="35">
        <f>SUM(B27:S27)</f>
        <v>11783</v>
      </c>
      <c r="U27" s="2">
        <f>((T25*1000)/T27)/7</f>
        <v>159.70000000000002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117.05651484800003</v>
      </c>
      <c r="C28" s="37">
        <f t="shared" si="6"/>
        <v>117.44195071360002</v>
      </c>
      <c r="D28" s="37">
        <f t="shared" si="6"/>
        <v>119.51106809600003</v>
      </c>
      <c r="E28" s="37">
        <f t="shared" si="6"/>
        <v>32.244142016000012</v>
      </c>
      <c r="F28" s="37">
        <f t="shared" si="6"/>
        <v>120.30305888000005</v>
      </c>
      <c r="G28" s="37">
        <f t="shared" si="6"/>
        <v>120.63666291200002</v>
      </c>
      <c r="H28" s="36">
        <f t="shared" si="6"/>
        <v>117.75400594560006</v>
      </c>
      <c r="I28" s="37">
        <f t="shared" si="6"/>
        <v>118.70075069440001</v>
      </c>
      <c r="J28" s="37">
        <f t="shared" si="6"/>
        <v>117.99620636160003</v>
      </c>
      <c r="K28" s="123">
        <f t="shared" si="6"/>
        <v>29.077977958400009</v>
      </c>
      <c r="L28" s="37">
        <f t="shared" si="6"/>
        <v>119.5691040896</v>
      </c>
      <c r="M28" s="37">
        <f t="shared" si="6"/>
        <v>119.87036928000001</v>
      </c>
      <c r="N28" s="36">
        <f t="shared" si="6"/>
        <v>118.25342519040001</v>
      </c>
      <c r="O28" s="37">
        <f t="shared" si="6"/>
        <v>119.16979525760003</v>
      </c>
      <c r="P28" s="37">
        <f t="shared" si="6"/>
        <v>119.57112444160001</v>
      </c>
      <c r="Q28" s="37">
        <f t="shared" si="6"/>
        <v>32.482276915200003</v>
      </c>
      <c r="R28" s="37">
        <f t="shared" si="6"/>
        <v>118.91221640960002</v>
      </c>
      <c r="S28" s="38">
        <f t="shared" si="6"/>
        <v>119.76034524800002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821.65650000000016</v>
      </c>
      <c r="C29" s="41">
        <f t="shared" si="7"/>
        <v>823.89230000000009</v>
      </c>
      <c r="D29" s="41">
        <f t="shared" si="7"/>
        <v>838.42500000000007</v>
      </c>
      <c r="E29" s="41">
        <f>((E27*E26)*7)/1000</f>
        <v>225.81580000000005</v>
      </c>
      <c r="F29" s="41">
        <f>((F27*F26)*7)/1000</f>
        <v>842.89660000000015</v>
      </c>
      <c r="G29" s="41">
        <f t="shared" ref="G29:S29" si="8">((G27*G26)*7)/1000</f>
        <v>845.13240000000019</v>
      </c>
      <c r="H29" s="40">
        <f t="shared" si="8"/>
        <v>826.12810000000013</v>
      </c>
      <c r="I29" s="41">
        <f t="shared" si="8"/>
        <v>831.71760000000006</v>
      </c>
      <c r="J29" s="41">
        <f t="shared" si="8"/>
        <v>827.24600000000009</v>
      </c>
      <c r="K29" s="124">
        <f t="shared" si="8"/>
        <v>205.69360000000003</v>
      </c>
      <c r="L29" s="41">
        <f t="shared" si="8"/>
        <v>838.42500000000007</v>
      </c>
      <c r="M29" s="41">
        <f t="shared" si="8"/>
        <v>840.66079999999999</v>
      </c>
      <c r="N29" s="40">
        <f t="shared" si="8"/>
        <v>829.48180000000002</v>
      </c>
      <c r="O29" s="41">
        <f t="shared" si="8"/>
        <v>835.07130000000006</v>
      </c>
      <c r="P29" s="41">
        <f t="shared" si="8"/>
        <v>838.42500000000007</v>
      </c>
      <c r="Q29" s="42">
        <f t="shared" si="8"/>
        <v>228.05160000000004</v>
      </c>
      <c r="R29" s="42">
        <f t="shared" si="8"/>
        <v>833.9534000000001</v>
      </c>
      <c r="S29" s="43">
        <f t="shared" si="8"/>
        <v>839.54290000000015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159.70000000000002</v>
      </c>
      <c r="C30" s="46">
        <f t="shared" si="9"/>
        <v>159.69999999999999</v>
      </c>
      <c r="D30" s="46">
        <f t="shared" si="9"/>
        <v>159.70000000000005</v>
      </c>
      <c r="E30" s="46">
        <f>+(E25/E27)/7*1000</f>
        <v>159.70000000000005</v>
      </c>
      <c r="F30" s="46">
        <f t="shared" ref="F30:L30" si="10">+(F25/F27)/7*1000</f>
        <v>159.70000000000005</v>
      </c>
      <c r="G30" s="46">
        <f t="shared" si="10"/>
        <v>159.70000000000005</v>
      </c>
      <c r="H30" s="45">
        <f t="shared" si="10"/>
        <v>159.70000000000005</v>
      </c>
      <c r="I30" s="46">
        <f t="shared" si="10"/>
        <v>159.69999999999999</v>
      </c>
      <c r="J30" s="46">
        <f>+(J25/J27)/7*1000</f>
        <v>159.69999999999999</v>
      </c>
      <c r="K30" s="125">
        <f t="shared" ref="K30" si="11">+(K25/K27)/7*1000</f>
        <v>159.70000000000002</v>
      </c>
      <c r="L30" s="46">
        <f t="shared" si="10"/>
        <v>159.70000000000002</v>
      </c>
      <c r="M30" s="46">
        <f>+(M25/M27)/7*1000</f>
        <v>159.69999999999999</v>
      </c>
      <c r="N30" s="45">
        <f t="shared" ref="N30:S30" si="12">+(N25/N27)/7*1000</f>
        <v>159.69999999999999</v>
      </c>
      <c r="O30" s="46">
        <f t="shared" si="12"/>
        <v>159.70000000000005</v>
      </c>
      <c r="P30" s="46">
        <f t="shared" si="12"/>
        <v>159.69999999999999</v>
      </c>
      <c r="Q30" s="46">
        <f t="shared" si="12"/>
        <v>159.70000000000002</v>
      </c>
      <c r="R30" s="46">
        <f t="shared" si="12"/>
        <v>159.69999999999999</v>
      </c>
      <c r="S30" s="47">
        <f t="shared" si="12"/>
        <v>159.70000000000002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101.52970000000001</v>
      </c>
      <c r="C39" s="78">
        <v>96.003200000000007</v>
      </c>
      <c r="D39" s="78">
        <v>100.10860000000001</v>
      </c>
      <c r="E39" s="78">
        <v>29.053599999999999</v>
      </c>
      <c r="F39" s="78">
        <v>101.05600000000001</v>
      </c>
      <c r="G39" s="78">
        <v>99.31910000000002</v>
      </c>
      <c r="H39" s="78"/>
      <c r="I39" s="78"/>
      <c r="J39" s="99">
        <f t="shared" ref="J39:J46" si="13">SUM(B39:I39)</f>
        <v>527.07020000000011</v>
      </c>
      <c r="K39" s="2"/>
      <c r="L39" s="89" t="s">
        <v>12</v>
      </c>
      <c r="M39" s="78">
        <v>6.4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101.52970000000001</v>
      </c>
      <c r="C40" s="78">
        <v>96.003200000000007</v>
      </c>
      <c r="D40" s="78">
        <v>100.10860000000001</v>
      </c>
      <c r="E40" s="78">
        <v>29.053599999999999</v>
      </c>
      <c r="F40" s="78">
        <v>101.05600000000001</v>
      </c>
      <c r="G40" s="78">
        <v>99.31910000000002</v>
      </c>
      <c r="H40" s="78"/>
      <c r="I40" s="78"/>
      <c r="J40" s="99">
        <f t="shared" si="13"/>
        <v>527.07020000000011</v>
      </c>
      <c r="K40" s="2"/>
      <c r="L40" s="90" t="s">
        <v>13</v>
      </c>
      <c r="M40" s="78">
        <v>6.4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6.3</v>
      </c>
      <c r="P41" s="78">
        <v>1.7</v>
      </c>
      <c r="Q41" s="78">
        <v>6.4</v>
      </c>
      <c r="R41" s="78">
        <v>6.2</v>
      </c>
      <c r="S41" s="99">
        <f t="shared" si="14"/>
        <v>33.1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6.2</v>
      </c>
      <c r="O43" s="78">
        <v>6.4</v>
      </c>
      <c r="P43" s="78">
        <v>1.7</v>
      </c>
      <c r="Q43" s="78">
        <v>6.5</v>
      </c>
      <c r="R43" s="78">
        <v>6.3</v>
      </c>
      <c r="S43" s="99">
        <f t="shared" si="14"/>
        <v>33.4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6.2</v>
      </c>
      <c r="O44" s="78">
        <v>6.4</v>
      </c>
      <c r="P44" s="78">
        <v>1.7</v>
      </c>
      <c r="Q44" s="78">
        <v>6.5</v>
      </c>
      <c r="R44" s="78">
        <v>6.3</v>
      </c>
      <c r="S44" s="99">
        <f t="shared" si="14"/>
        <v>33.4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6.3</v>
      </c>
      <c r="O45" s="78">
        <v>6.4</v>
      </c>
      <c r="P45" s="78">
        <v>1.8</v>
      </c>
      <c r="Q45" s="78">
        <v>6.5</v>
      </c>
      <c r="R45" s="78">
        <v>6.3</v>
      </c>
      <c r="S45" s="99">
        <f t="shared" si="14"/>
        <v>33.6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203.05940000000001</v>
      </c>
      <c r="C46" s="26">
        <f t="shared" si="15"/>
        <v>192.00640000000001</v>
      </c>
      <c r="D46" s="26">
        <f t="shared" si="15"/>
        <v>200.21720000000002</v>
      </c>
      <c r="E46" s="26">
        <f t="shared" si="15"/>
        <v>58.107199999999999</v>
      </c>
      <c r="F46" s="26">
        <f t="shared" si="15"/>
        <v>202.11200000000002</v>
      </c>
      <c r="G46" s="26">
        <f t="shared" si="15"/>
        <v>198.63820000000004</v>
      </c>
      <c r="H46" s="26">
        <f t="shared" si="15"/>
        <v>0</v>
      </c>
      <c r="I46" s="26">
        <f t="shared" si="15"/>
        <v>0</v>
      </c>
      <c r="J46" s="99">
        <f t="shared" si="13"/>
        <v>1054.1404000000002</v>
      </c>
      <c r="L46" s="76" t="s">
        <v>10</v>
      </c>
      <c r="M46" s="79">
        <f t="shared" ref="M46:R46" si="16">SUM(M39:M45)</f>
        <v>44.3</v>
      </c>
      <c r="N46" s="26">
        <f t="shared" si="16"/>
        <v>43.699999999999996</v>
      </c>
      <c r="O46" s="26">
        <f t="shared" si="16"/>
        <v>44.699999999999996</v>
      </c>
      <c r="P46" s="26">
        <f t="shared" si="16"/>
        <v>12.2</v>
      </c>
      <c r="Q46" s="26">
        <f t="shared" si="16"/>
        <v>45.4</v>
      </c>
      <c r="R46" s="26">
        <f t="shared" si="16"/>
        <v>44</v>
      </c>
      <c r="S46" s="99">
        <f t="shared" si="14"/>
        <v>234.29999999999998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157.9</v>
      </c>
      <c r="C47" s="29">
        <v>157.9</v>
      </c>
      <c r="D47" s="29">
        <v>157.9</v>
      </c>
      <c r="E47" s="29">
        <v>157.9</v>
      </c>
      <c r="F47" s="29">
        <v>157.9</v>
      </c>
      <c r="G47" s="29">
        <v>157.9</v>
      </c>
      <c r="H47" s="29"/>
      <c r="I47" s="29"/>
      <c r="J47" s="100">
        <f>+((J46/J48)/7)*1000</f>
        <v>45.114285714285728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132.82312925170066</v>
      </c>
      <c r="T47" s="62"/>
    </row>
    <row r="48" spans="1:30" ht="33.75" customHeight="1" x14ac:dyDescent="0.25">
      <c r="A48" s="92" t="s">
        <v>20</v>
      </c>
      <c r="B48" s="81">
        <v>643</v>
      </c>
      <c r="C48" s="33">
        <v>608</v>
      </c>
      <c r="D48" s="33">
        <v>634</v>
      </c>
      <c r="E48" s="33">
        <v>184</v>
      </c>
      <c r="F48" s="33">
        <v>640</v>
      </c>
      <c r="G48" s="33">
        <v>629</v>
      </c>
      <c r="H48" s="33"/>
      <c r="I48" s="33"/>
      <c r="J48" s="101">
        <f>SUM(B48:I48)</f>
        <v>3338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101.52970000000001</v>
      </c>
      <c r="C49" s="37">
        <f t="shared" si="17"/>
        <v>96.003200000000007</v>
      </c>
      <c r="D49" s="37">
        <f t="shared" si="17"/>
        <v>100.10860000000001</v>
      </c>
      <c r="E49" s="37">
        <f t="shared" si="17"/>
        <v>29.053599999999999</v>
      </c>
      <c r="F49" s="37">
        <f t="shared" si="17"/>
        <v>101.05600000000001</v>
      </c>
      <c r="G49" s="37">
        <f t="shared" si="17"/>
        <v>99.31910000000002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45.114285714285721</v>
      </c>
      <c r="L49" s="93" t="s">
        <v>21</v>
      </c>
      <c r="M49" s="82">
        <f>((M48*M47)*7/1000-M39-M40)/5</f>
        <v>6.2901000000000007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1.7278999999999995</v>
      </c>
      <c r="Q49" s="37">
        <f t="shared" si="19"/>
        <v>6.4894999999999996</v>
      </c>
      <c r="R49" s="37">
        <f t="shared" si="19"/>
        <v>6.2831999999999999</v>
      </c>
      <c r="S49" s="111">
        <f>((S46*1000)/S48)/7</f>
        <v>132.82312925170066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710.7079</v>
      </c>
      <c r="C50" s="41">
        <f t="shared" si="20"/>
        <v>672.02240000000006</v>
      </c>
      <c r="D50" s="41">
        <f t="shared" si="20"/>
        <v>700.76020000000005</v>
      </c>
      <c r="E50" s="41">
        <f t="shared" si="20"/>
        <v>203.37520000000001</v>
      </c>
      <c r="F50" s="41">
        <f t="shared" si="20"/>
        <v>707.39200000000005</v>
      </c>
      <c r="G50" s="41">
        <f t="shared" si="20"/>
        <v>695.23370000000011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44.250500000000002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45.447499999999998</v>
      </c>
      <c r="R50" s="41">
        <f t="shared" si="21"/>
        <v>44.015999999999998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45.114285714285721</v>
      </c>
      <c r="C51" s="46">
        <f t="shared" si="22"/>
        <v>45.114285714285721</v>
      </c>
      <c r="D51" s="46">
        <f t="shared" si="22"/>
        <v>45.114285714285721</v>
      </c>
      <c r="E51" s="46">
        <f t="shared" si="22"/>
        <v>45.114285714285714</v>
      </c>
      <c r="F51" s="46">
        <f t="shared" si="22"/>
        <v>45.114285714285721</v>
      </c>
      <c r="G51" s="46">
        <f t="shared" si="22"/>
        <v>45.114285714285728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134.65045592705167</v>
      </c>
      <c r="N51" s="46">
        <f t="shared" si="23"/>
        <v>132.82674772036472</v>
      </c>
      <c r="O51" s="46">
        <f t="shared" si="23"/>
        <v>133.03571428571428</v>
      </c>
      <c r="P51" s="46">
        <f t="shared" si="23"/>
        <v>134.06593406593407</v>
      </c>
      <c r="Q51" s="46">
        <f t="shared" si="23"/>
        <v>132.36151603498541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8.6999999999999993</v>
      </c>
      <c r="E58" s="78">
        <v>2.2000000000000002</v>
      </c>
      <c r="F58" s="78">
        <v>8.6999999999999993</v>
      </c>
      <c r="G58" s="182">
        <v>8.6999999999999993</v>
      </c>
      <c r="H58" s="21">
        <v>8.3000000000000007</v>
      </c>
      <c r="I58" s="78">
        <v>8.3000000000000007</v>
      </c>
      <c r="J58" s="78">
        <v>8.3000000000000007</v>
      </c>
      <c r="K58" s="78">
        <v>2.1</v>
      </c>
      <c r="L58" s="78">
        <v>8.6</v>
      </c>
      <c r="M58" s="182">
        <v>8.6</v>
      </c>
      <c r="N58" s="21">
        <v>8.5</v>
      </c>
      <c r="O58" s="78">
        <v>8.5</v>
      </c>
      <c r="P58" s="78">
        <v>8.6</v>
      </c>
      <c r="Q58" s="78">
        <v>2.2000000000000002</v>
      </c>
      <c r="R58" s="78">
        <v>8.4</v>
      </c>
      <c r="S58" s="182">
        <v>8.3000000000000007</v>
      </c>
      <c r="T58" s="24">
        <f t="shared" ref="T58:T65" si="24">SUM(B58:S58)</f>
        <v>133.99999999999997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8.6999999999999993</v>
      </c>
      <c r="E59" s="78">
        <v>2.2000000000000002</v>
      </c>
      <c r="F59" s="78">
        <v>8.6999999999999993</v>
      </c>
      <c r="G59" s="182">
        <v>8.6999999999999993</v>
      </c>
      <c r="H59" s="21">
        <v>8.3000000000000007</v>
      </c>
      <c r="I59" s="78">
        <v>8.3000000000000007</v>
      </c>
      <c r="J59" s="78">
        <v>8.3000000000000007</v>
      </c>
      <c r="K59" s="78">
        <v>2.1</v>
      </c>
      <c r="L59" s="78">
        <v>8.6</v>
      </c>
      <c r="M59" s="182">
        <v>8.6</v>
      </c>
      <c r="N59" s="21">
        <v>8.5</v>
      </c>
      <c r="O59" s="78">
        <v>8.5</v>
      </c>
      <c r="P59" s="78">
        <v>8.6</v>
      </c>
      <c r="Q59" s="78">
        <v>2.2000000000000002</v>
      </c>
      <c r="R59" s="78">
        <v>8.4</v>
      </c>
      <c r="S59" s="182">
        <v>8.3000000000000007</v>
      </c>
      <c r="T59" s="24">
        <f t="shared" si="24"/>
        <v>133.99999999999997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8.3000000000000007</v>
      </c>
      <c r="C60" s="78">
        <v>8.4</v>
      </c>
      <c r="D60" s="78">
        <v>8.5</v>
      </c>
      <c r="E60" s="78">
        <v>2.2000000000000002</v>
      </c>
      <c r="F60" s="78">
        <v>8.5</v>
      </c>
      <c r="G60" s="182">
        <v>8.4</v>
      </c>
      <c r="H60" s="21">
        <v>8.1999999999999993</v>
      </c>
      <c r="I60" s="78">
        <v>8.1999999999999993</v>
      </c>
      <c r="J60" s="78">
        <v>8.1</v>
      </c>
      <c r="K60" s="78">
        <v>2</v>
      </c>
      <c r="L60" s="78">
        <v>8.5</v>
      </c>
      <c r="M60" s="182">
        <v>8.4</v>
      </c>
      <c r="N60" s="21">
        <v>8.5</v>
      </c>
      <c r="O60" s="78">
        <v>8.5</v>
      </c>
      <c r="P60" s="78">
        <v>8.5</v>
      </c>
      <c r="Q60" s="78">
        <v>2.2000000000000002</v>
      </c>
      <c r="R60" s="78">
        <v>8.3000000000000007</v>
      </c>
      <c r="S60" s="182">
        <v>8.1999999999999993</v>
      </c>
      <c r="T60" s="24">
        <f t="shared" si="24"/>
        <v>131.9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8.3000000000000007</v>
      </c>
      <c r="C61" s="78">
        <v>8.5</v>
      </c>
      <c r="D61" s="78">
        <v>8.5</v>
      </c>
      <c r="E61" s="78">
        <v>2.2000000000000002</v>
      </c>
      <c r="F61" s="78">
        <v>8.5</v>
      </c>
      <c r="G61" s="182">
        <v>8.4</v>
      </c>
      <c r="H61" s="21">
        <v>8.1999999999999993</v>
      </c>
      <c r="I61" s="78">
        <v>8.1999999999999993</v>
      </c>
      <c r="J61" s="78">
        <v>8.1</v>
      </c>
      <c r="K61" s="78">
        <v>2</v>
      </c>
      <c r="L61" s="78">
        <v>8.5</v>
      </c>
      <c r="M61" s="182">
        <v>8.4</v>
      </c>
      <c r="N61" s="21">
        <v>8.5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132.1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8.3000000000000007</v>
      </c>
      <c r="C62" s="78">
        <v>8.5</v>
      </c>
      <c r="D62" s="78">
        <v>8.5</v>
      </c>
      <c r="E62" s="78">
        <v>2.2000000000000002</v>
      </c>
      <c r="F62" s="78">
        <v>8.5</v>
      </c>
      <c r="G62" s="182">
        <v>8.4</v>
      </c>
      <c r="H62" s="21">
        <v>8.3000000000000007</v>
      </c>
      <c r="I62" s="78">
        <v>8.3000000000000007</v>
      </c>
      <c r="J62" s="78">
        <v>8.1</v>
      </c>
      <c r="K62" s="78">
        <v>2.1</v>
      </c>
      <c r="L62" s="78">
        <v>8.5</v>
      </c>
      <c r="M62" s="182">
        <v>8.4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132.39999999999998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8.3000000000000007</v>
      </c>
      <c r="C63" s="78">
        <v>8.5</v>
      </c>
      <c r="D63" s="78">
        <v>8.6</v>
      </c>
      <c r="E63" s="78">
        <v>2.2999999999999998</v>
      </c>
      <c r="F63" s="78">
        <v>8.6</v>
      </c>
      <c r="G63" s="182">
        <v>8.4</v>
      </c>
      <c r="H63" s="21">
        <v>8.3000000000000007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8.4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8.3000000000000007</v>
      </c>
      <c r="S63" s="182">
        <v>8.1999999999999993</v>
      </c>
      <c r="T63" s="24">
        <f t="shared" si="24"/>
        <v>132.89999999999998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8.5</v>
      </c>
      <c r="D64" s="78">
        <v>8.6</v>
      </c>
      <c r="E64" s="78">
        <v>2.2999999999999998</v>
      </c>
      <c r="F64" s="78">
        <v>8.6</v>
      </c>
      <c r="G64" s="182">
        <v>8.4</v>
      </c>
      <c r="H64" s="21">
        <v>8.3000000000000007</v>
      </c>
      <c r="I64" s="78">
        <v>8.3000000000000007</v>
      </c>
      <c r="J64" s="78">
        <v>8.1999999999999993</v>
      </c>
      <c r="K64" s="78">
        <v>2.1</v>
      </c>
      <c r="L64" s="78">
        <v>8.6</v>
      </c>
      <c r="M64" s="182">
        <v>8.4</v>
      </c>
      <c r="N64" s="21">
        <v>8.6</v>
      </c>
      <c r="O64" s="78">
        <v>8.6</v>
      </c>
      <c r="P64" s="78">
        <v>8.6</v>
      </c>
      <c r="Q64" s="78">
        <v>2.2999999999999998</v>
      </c>
      <c r="R64" s="78">
        <v>8.3000000000000007</v>
      </c>
      <c r="S64" s="182">
        <v>8.1999999999999993</v>
      </c>
      <c r="T64" s="24">
        <f t="shared" si="24"/>
        <v>133.29999999999995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58.4</v>
      </c>
      <c r="C65" s="26">
        <f t="shared" ref="C65:R65" si="25">SUM(C58:C64)</f>
        <v>59.6</v>
      </c>
      <c r="D65" s="26">
        <f t="shared" si="25"/>
        <v>60.1</v>
      </c>
      <c r="E65" s="26">
        <f t="shared" si="25"/>
        <v>15.600000000000001</v>
      </c>
      <c r="F65" s="26">
        <f t="shared" si="25"/>
        <v>60.1</v>
      </c>
      <c r="G65" s="27">
        <f t="shared" si="25"/>
        <v>59.399999999999991</v>
      </c>
      <c r="H65" s="25">
        <f t="shared" si="25"/>
        <v>57.899999999999991</v>
      </c>
      <c r="I65" s="26">
        <f t="shared" si="25"/>
        <v>57.899999999999991</v>
      </c>
      <c r="J65" s="26">
        <f t="shared" si="25"/>
        <v>57.300000000000011</v>
      </c>
      <c r="K65" s="26">
        <f t="shared" si="25"/>
        <v>14.499999999999998</v>
      </c>
      <c r="L65" s="26">
        <f t="shared" si="25"/>
        <v>59.900000000000006</v>
      </c>
      <c r="M65" s="27">
        <f t="shared" si="25"/>
        <v>59.199999999999996</v>
      </c>
      <c r="N65" s="25">
        <f t="shared" si="25"/>
        <v>59.6</v>
      </c>
      <c r="O65" s="26">
        <f t="shared" si="25"/>
        <v>59.6</v>
      </c>
      <c r="P65" s="26">
        <f t="shared" si="25"/>
        <v>60.1</v>
      </c>
      <c r="Q65" s="26">
        <f t="shared" si="25"/>
        <v>15.5</v>
      </c>
      <c r="R65" s="26">
        <f t="shared" si="25"/>
        <v>58.3</v>
      </c>
      <c r="S65" s="27">
        <f>SUM(S58:S64)</f>
        <v>57.600000000000009</v>
      </c>
      <c r="T65" s="24">
        <f t="shared" si="24"/>
        <v>930.6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137.90752815649083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62</v>
      </c>
      <c r="E67" s="64">
        <v>16</v>
      </c>
      <c r="F67" s="64">
        <v>62</v>
      </c>
      <c r="G67" s="446">
        <v>62</v>
      </c>
      <c r="H67" s="303">
        <v>60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61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964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8.3160000000000007</v>
      </c>
      <c r="C68" s="82">
        <f t="shared" si="26"/>
        <v>8.4732999999999983</v>
      </c>
      <c r="D68" s="82">
        <f t="shared" si="26"/>
        <v>8.5418000000000003</v>
      </c>
      <c r="E68" s="82">
        <f t="shared" si="26"/>
        <v>2.2448000000000001</v>
      </c>
      <c r="F68" s="82">
        <f t="shared" si="26"/>
        <v>8.5418000000000003</v>
      </c>
      <c r="G68" s="186">
        <f t="shared" si="26"/>
        <v>8.4115999999999982</v>
      </c>
      <c r="H68" s="36">
        <f t="shared" si="26"/>
        <v>8.2720000000000002</v>
      </c>
      <c r="I68" s="82">
        <f t="shared" si="26"/>
        <v>8.2720000000000002</v>
      </c>
      <c r="J68" s="82">
        <f t="shared" si="26"/>
        <v>8.1460000000000008</v>
      </c>
      <c r="K68" s="82">
        <f t="shared" si="26"/>
        <v>2.0685000000000002</v>
      </c>
      <c r="L68" s="82">
        <f t="shared" si="26"/>
        <v>8.5551999999999992</v>
      </c>
      <c r="M68" s="186">
        <f t="shared" si="26"/>
        <v>8.408199999999999</v>
      </c>
      <c r="N68" s="36">
        <f t="shared" si="26"/>
        <v>8.5132999999999992</v>
      </c>
      <c r="O68" s="82">
        <f t="shared" si="26"/>
        <v>8.5132999999999992</v>
      </c>
      <c r="P68" s="82">
        <f t="shared" si="26"/>
        <v>8.5817999999999994</v>
      </c>
      <c r="Q68" s="82">
        <f t="shared" si="26"/>
        <v>2.2336</v>
      </c>
      <c r="R68" s="82">
        <f t="shared" si="26"/>
        <v>8.2971000000000004</v>
      </c>
      <c r="S68" s="186">
        <f t="shared" si="26"/>
        <v>8.1879999999999988</v>
      </c>
      <c r="T68" s="306">
        <f>((T65*1000)/T67)/7</f>
        <v>137.90752815649083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58.38</v>
      </c>
      <c r="C69" s="83">
        <f t="shared" ref="C69:R69" si="27">((C67*C66)*7)/1000</f>
        <v>59.566499999999998</v>
      </c>
      <c r="D69" s="83">
        <f t="shared" si="27"/>
        <v>60.109000000000002</v>
      </c>
      <c r="E69" s="83">
        <f t="shared" si="27"/>
        <v>15.624000000000001</v>
      </c>
      <c r="F69" s="83">
        <f t="shared" si="27"/>
        <v>60.109000000000002</v>
      </c>
      <c r="G69" s="307">
        <f t="shared" si="27"/>
        <v>59.457999999999998</v>
      </c>
      <c r="H69" s="40">
        <f t="shared" si="27"/>
        <v>57.96</v>
      </c>
      <c r="I69" s="83">
        <f t="shared" si="27"/>
        <v>57.96</v>
      </c>
      <c r="J69" s="83">
        <f t="shared" si="27"/>
        <v>57.33</v>
      </c>
      <c r="K69" s="83">
        <f t="shared" si="27"/>
        <v>14.5425</v>
      </c>
      <c r="L69" s="83">
        <f t="shared" si="27"/>
        <v>59.975999999999999</v>
      </c>
      <c r="M69" s="307">
        <f t="shared" si="27"/>
        <v>59.241</v>
      </c>
      <c r="N69" s="40">
        <f t="shared" si="27"/>
        <v>59.566499999999998</v>
      </c>
      <c r="O69" s="83">
        <f t="shared" si="27"/>
        <v>59.566499999999998</v>
      </c>
      <c r="P69" s="83">
        <f t="shared" si="27"/>
        <v>60.109000000000002</v>
      </c>
      <c r="Q69" s="83">
        <f t="shared" si="27"/>
        <v>15.568</v>
      </c>
      <c r="R69" s="83">
        <f t="shared" si="27"/>
        <v>58.285499999999999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139.04761904761904</v>
      </c>
      <c r="C70" s="84">
        <f t="shared" ref="C70:R70" si="28">+(C65/C67)/7*1000</f>
        <v>139.5784543325527</v>
      </c>
      <c r="D70" s="84">
        <f t="shared" si="28"/>
        <v>138.47926267281105</v>
      </c>
      <c r="E70" s="84">
        <f t="shared" si="28"/>
        <v>139.28571428571428</v>
      </c>
      <c r="F70" s="84">
        <f t="shared" si="28"/>
        <v>138.47926267281105</v>
      </c>
      <c r="G70" s="188">
        <f t="shared" si="28"/>
        <v>136.86635944700458</v>
      </c>
      <c r="H70" s="45">
        <f t="shared" si="28"/>
        <v>137.85714285714283</v>
      </c>
      <c r="I70" s="84">
        <f t="shared" si="28"/>
        <v>137.85714285714283</v>
      </c>
      <c r="J70" s="84">
        <f t="shared" si="28"/>
        <v>136.42857142857144</v>
      </c>
      <c r="K70" s="84">
        <f t="shared" si="28"/>
        <v>138.09523809523807</v>
      </c>
      <c r="L70" s="84">
        <f t="shared" si="28"/>
        <v>135.82766439909298</v>
      </c>
      <c r="M70" s="188">
        <f t="shared" si="28"/>
        <v>136.40552995391704</v>
      </c>
      <c r="N70" s="45">
        <f t="shared" si="28"/>
        <v>139.5784543325527</v>
      </c>
      <c r="O70" s="84">
        <f t="shared" si="28"/>
        <v>139.5784543325527</v>
      </c>
      <c r="P70" s="84">
        <f t="shared" si="28"/>
        <v>138.47926267281105</v>
      </c>
      <c r="Q70" s="84">
        <f t="shared" si="28"/>
        <v>138.39285714285714</v>
      </c>
      <c r="R70" s="84">
        <f t="shared" si="28"/>
        <v>136.53395784543326</v>
      </c>
      <c r="S70" s="47">
        <f>+(S65/S67)/7*1000</f>
        <v>137.14285714285717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8A31-C323-4B83-B6D4-CF033A08AF24}">
  <dimension ref="A1:AQ239"/>
  <sheetViews>
    <sheetView view="pageBreakPreview" topLeftCell="A34" zoomScale="30" zoomScaleNormal="30" zoomScaleSheetLayoutView="30" workbookViewId="0">
      <selection activeCell="U45" sqref="U45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  <c r="Q3" s="452"/>
      <c r="R3" s="452"/>
      <c r="S3" s="452"/>
      <c r="T3" s="452"/>
      <c r="U3" s="452"/>
      <c r="V3" s="452"/>
      <c r="W3" s="452"/>
      <c r="X3" s="452"/>
      <c r="Y3" s="2"/>
      <c r="Z3" s="2"/>
      <c r="AA3" s="2"/>
      <c r="AB3" s="2"/>
      <c r="AC3" s="2"/>
      <c r="AD3" s="4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2" t="s">
        <v>1</v>
      </c>
      <c r="B9" s="452"/>
      <c r="C9" s="452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2"/>
      <c r="B10" s="452"/>
      <c r="C10" s="4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2" t="s">
        <v>4</v>
      </c>
      <c r="B11" s="452"/>
      <c r="C11" s="452"/>
      <c r="D11" s="1"/>
      <c r="E11" s="453">
        <v>3</v>
      </c>
      <c r="F11" s="1"/>
      <c r="G11" s="1"/>
      <c r="H11" s="1"/>
      <c r="I11" s="1"/>
      <c r="J11" s="1"/>
      <c r="K11" s="489" t="s">
        <v>147</v>
      </c>
      <c r="L11" s="489"/>
      <c r="M11" s="454"/>
      <c r="N11" s="45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2"/>
      <c r="B12" s="452"/>
      <c r="C12" s="452"/>
      <c r="D12" s="1"/>
      <c r="E12" s="5"/>
      <c r="F12" s="1"/>
      <c r="G12" s="1"/>
      <c r="H12" s="1"/>
      <c r="I12" s="1"/>
      <c r="J12" s="1"/>
      <c r="K12" s="454"/>
      <c r="L12" s="454"/>
      <c r="M12" s="454"/>
      <c r="N12" s="45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2"/>
      <c r="B13" s="452"/>
      <c r="C13" s="452"/>
      <c r="D13" s="452"/>
      <c r="E13" s="452"/>
      <c r="F13" s="452"/>
      <c r="G13" s="452"/>
      <c r="H13" s="452"/>
      <c r="I13" s="452"/>
      <c r="J13" s="452"/>
      <c r="K13" s="452"/>
      <c r="L13" s="454"/>
      <c r="M13" s="454"/>
      <c r="N13" s="454"/>
      <c r="O13" s="454"/>
      <c r="P13" s="454"/>
      <c r="Q13" s="454"/>
      <c r="R13" s="454"/>
      <c r="S13" s="454"/>
      <c r="T13" s="454"/>
      <c r="U13" s="454"/>
      <c r="V13" s="454"/>
      <c r="W13" s="1"/>
      <c r="X13" s="1"/>
      <c r="Y13" s="1"/>
    </row>
    <row r="14" spans="1:30" s="3" customFormat="1" ht="27" thickBot="1" x14ac:dyDescent="0.3">
      <c r="A14" s="452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117.05651484800003</v>
      </c>
      <c r="C18" s="78">
        <v>117.44195071360002</v>
      </c>
      <c r="D18" s="22">
        <v>119.51106809600003</v>
      </c>
      <c r="E18" s="22">
        <v>32.244142016000012</v>
      </c>
      <c r="F18" s="22">
        <v>120.30305888000005</v>
      </c>
      <c r="G18" s="22">
        <v>120.63666291200002</v>
      </c>
      <c r="H18" s="21">
        <v>117.75400594560006</v>
      </c>
      <c r="I18" s="22">
        <v>118.70075069440001</v>
      </c>
      <c r="J18" s="22">
        <v>117.99620636160003</v>
      </c>
      <c r="K18" s="119">
        <v>29.077977958400009</v>
      </c>
      <c r="L18" s="22">
        <v>119.5691040896</v>
      </c>
      <c r="M18" s="22">
        <v>119.87036928000001</v>
      </c>
      <c r="N18" s="21">
        <v>118.25342519040001</v>
      </c>
      <c r="O18" s="78">
        <v>119.16979525760003</v>
      </c>
      <c r="P18" s="22">
        <v>119.57112444160001</v>
      </c>
      <c r="Q18" s="22">
        <v>32.482276915200003</v>
      </c>
      <c r="R18" s="22">
        <v>118.91221640960002</v>
      </c>
      <c r="S18" s="23">
        <v>119.76034524800002</v>
      </c>
      <c r="T18" s="24">
        <f t="shared" ref="T18:T25" si="0">SUM(B18:S18)</f>
        <v>1878.3109952576001</v>
      </c>
      <c r="V18" s="2"/>
      <c r="W18" s="18"/>
    </row>
    <row r="19" spans="1:30" ht="39.950000000000003" customHeight="1" x14ac:dyDescent="0.25">
      <c r="A19" s="157" t="s">
        <v>13</v>
      </c>
      <c r="B19" s="21">
        <v>117.05651484800003</v>
      </c>
      <c r="C19" s="78">
        <v>117.44195071360002</v>
      </c>
      <c r="D19" s="22">
        <v>119.51106809600003</v>
      </c>
      <c r="E19" s="22">
        <v>32.244142016000012</v>
      </c>
      <c r="F19" s="22">
        <v>120.30305888000005</v>
      </c>
      <c r="G19" s="22">
        <v>120.63666291200002</v>
      </c>
      <c r="H19" s="21">
        <v>117.75400594560006</v>
      </c>
      <c r="I19" s="22">
        <v>118.70075069440001</v>
      </c>
      <c r="J19" s="22">
        <v>117.99620636160003</v>
      </c>
      <c r="K19" s="119">
        <v>29.077977958400009</v>
      </c>
      <c r="L19" s="22">
        <v>119.5691040896</v>
      </c>
      <c r="M19" s="22">
        <v>119.87036928000001</v>
      </c>
      <c r="N19" s="21">
        <v>118.25342519040001</v>
      </c>
      <c r="O19" s="78">
        <v>119.16979525760003</v>
      </c>
      <c r="P19" s="22">
        <v>119.57112444160001</v>
      </c>
      <c r="Q19" s="22">
        <v>32.482276915200003</v>
      </c>
      <c r="R19" s="22">
        <v>118.91221640960002</v>
      </c>
      <c r="S19" s="23">
        <v>119.76034524800002</v>
      </c>
      <c r="T19" s="24">
        <f t="shared" si="0"/>
        <v>1878.3109952576001</v>
      </c>
      <c r="V19" s="2"/>
      <c r="W19" s="18"/>
    </row>
    <row r="20" spans="1:30" ht="39.75" customHeight="1" x14ac:dyDescent="0.25">
      <c r="A20" s="156" t="s">
        <v>14</v>
      </c>
      <c r="B20" s="21">
        <v>116.22307406080003</v>
      </c>
      <c r="C20" s="78">
        <v>116.73711971456001</v>
      </c>
      <c r="D20" s="22">
        <v>119.02783276160002</v>
      </c>
      <c r="E20" s="22">
        <v>32.095823193599998</v>
      </c>
      <c r="F20" s="22">
        <v>119.60199644799998</v>
      </c>
      <c r="G20" s="22">
        <v>119.69129483520003</v>
      </c>
      <c r="H20" s="21">
        <v>117.28051762175998</v>
      </c>
      <c r="I20" s="22">
        <v>118.23825972224003</v>
      </c>
      <c r="J20" s="22">
        <v>117.62911745536003</v>
      </c>
      <c r="K20" s="119">
        <v>29.352968816640008</v>
      </c>
      <c r="L20" s="22">
        <v>118.78187836416001</v>
      </c>
      <c r="M20" s="22">
        <v>119.10685228800003</v>
      </c>
      <c r="N20" s="21">
        <v>117.52622992384003</v>
      </c>
      <c r="O20" s="78">
        <v>118.49612189696002</v>
      </c>
      <c r="P20" s="22">
        <v>119.22655022336002</v>
      </c>
      <c r="Q20" s="22">
        <v>32.446049233920007</v>
      </c>
      <c r="R20" s="22">
        <v>118.59915343616005</v>
      </c>
      <c r="S20" s="23">
        <v>119.37360190080003</v>
      </c>
      <c r="T20" s="24">
        <f t="shared" si="0"/>
        <v>1869.4344418969602</v>
      </c>
      <c r="V20" s="2"/>
      <c r="W20" s="18"/>
    </row>
    <row r="21" spans="1:30" ht="39.950000000000003" customHeight="1" x14ac:dyDescent="0.25">
      <c r="A21" s="157" t="s">
        <v>15</v>
      </c>
      <c r="B21" s="21">
        <v>116.22307406080003</v>
      </c>
      <c r="C21" s="78">
        <v>116.73711971456001</v>
      </c>
      <c r="D21" s="22">
        <v>119.02783276160002</v>
      </c>
      <c r="E21" s="22">
        <v>32.095823193599998</v>
      </c>
      <c r="F21" s="22">
        <v>119.60199644799998</v>
      </c>
      <c r="G21" s="22">
        <v>119.69129483520003</v>
      </c>
      <c r="H21" s="21">
        <v>117.28051762175998</v>
      </c>
      <c r="I21" s="22">
        <v>118.23825972224003</v>
      </c>
      <c r="J21" s="22">
        <v>117.62911745536003</v>
      </c>
      <c r="K21" s="119">
        <v>29.352968816640008</v>
      </c>
      <c r="L21" s="22">
        <v>118.78187836416001</v>
      </c>
      <c r="M21" s="22">
        <v>119.10685228800003</v>
      </c>
      <c r="N21" s="21">
        <v>117.52622992384003</v>
      </c>
      <c r="O21" s="78">
        <v>118.49612189696002</v>
      </c>
      <c r="P21" s="22">
        <v>119.22655022336002</v>
      </c>
      <c r="Q21" s="22">
        <v>32.446049233920007</v>
      </c>
      <c r="R21" s="22">
        <v>118.59915343616005</v>
      </c>
      <c r="S21" s="23">
        <v>119.37360190080003</v>
      </c>
      <c r="T21" s="24">
        <f t="shared" si="0"/>
        <v>1869.4344418969602</v>
      </c>
      <c r="V21" s="2"/>
      <c r="W21" s="18"/>
    </row>
    <row r="22" spans="1:30" ht="39.950000000000003" customHeight="1" x14ac:dyDescent="0.25">
      <c r="A22" s="156" t="s">
        <v>16</v>
      </c>
      <c r="B22" s="21">
        <v>116.22307406080003</v>
      </c>
      <c r="C22" s="78">
        <v>116.73711971456001</v>
      </c>
      <c r="D22" s="22">
        <v>119.02783276160002</v>
      </c>
      <c r="E22" s="22">
        <v>32.095823193599998</v>
      </c>
      <c r="F22" s="22">
        <v>119.60199644799998</v>
      </c>
      <c r="G22" s="22">
        <v>119.69129483520003</v>
      </c>
      <c r="H22" s="21">
        <v>117.28051762175998</v>
      </c>
      <c r="I22" s="22">
        <v>118.23825972224003</v>
      </c>
      <c r="J22" s="22">
        <v>117.62911745536003</v>
      </c>
      <c r="K22" s="119">
        <v>29.352968816640008</v>
      </c>
      <c r="L22" s="22">
        <v>118.78187836416001</v>
      </c>
      <c r="M22" s="22">
        <v>119.10685228800003</v>
      </c>
      <c r="N22" s="21">
        <v>117.52622992384003</v>
      </c>
      <c r="O22" s="78">
        <v>118.49612189696002</v>
      </c>
      <c r="P22" s="22">
        <v>119.22655022336002</v>
      </c>
      <c r="Q22" s="22">
        <v>32.446049233920007</v>
      </c>
      <c r="R22" s="22">
        <v>118.59915343616005</v>
      </c>
      <c r="S22" s="23">
        <v>119.37360190080003</v>
      </c>
      <c r="T22" s="24">
        <f t="shared" si="0"/>
        <v>1869.4344418969602</v>
      </c>
      <c r="V22" s="2"/>
      <c r="W22" s="18"/>
    </row>
    <row r="23" spans="1:30" ht="39.950000000000003" customHeight="1" x14ac:dyDescent="0.25">
      <c r="A23" s="157" t="s">
        <v>17</v>
      </c>
      <c r="B23" s="21">
        <v>116.22307406080003</v>
      </c>
      <c r="C23" s="78">
        <v>116.73711971456001</v>
      </c>
      <c r="D23" s="22">
        <v>119.02783276160002</v>
      </c>
      <c r="E23" s="22">
        <v>32.095823193599998</v>
      </c>
      <c r="F23" s="22">
        <v>119.60199644799998</v>
      </c>
      <c r="G23" s="22">
        <v>119.69129483520003</v>
      </c>
      <c r="H23" s="21">
        <v>117.28051762175998</v>
      </c>
      <c r="I23" s="22">
        <v>118.23825972224003</v>
      </c>
      <c r="J23" s="22">
        <v>117.62911745536003</v>
      </c>
      <c r="K23" s="119">
        <v>29.352968816640008</v>
      </c>
      <c r="L23" s="22">
        <v>118.78187836416001</v>
      </c>
      <c r="M23" s="22">
        <v>119.10685228800003</v>
      </c>
      <c r="N23" s="21">
        <v>117.52622992384003</v>
      </c>
      <c r="O23" s="78">
        <v>118.49612189696002</v>
      </c>
      <c r="P23" s="22">
        <v>119.22655022336002</v>
      </c>
      <c r="Q23" s="22">
        <v>32.446049233920007</v>
      </c>
      <c r="R23" s="22">
        <v>118.59915343616005</v>
      </c>
      <c r="S23" s="23">
        <v>119.37360190080003</v>
      </c>
      <c r="T23" s="24">
        <f t="shared" si="0"/>
        <v>1869.4344418969602</v>
      </c>
      <c r="V23" s="2"/>
      <c r="W23" s="18"/>
    </row>
    <row r="24" spans="1:30" ht="39.950000000000003" customHeight="1" x14ac:dyDescent="0.25">
      <c r="A24" s="156" t="s">
        <v>18</v>
      </c>
      <c r="B24" s="21">
        <v>116.22307406080003</v>
      </c>
      <c r="C24" s="78">
        <v>116.73711971456001</v>
      </c>
      <c r="D24" s="22">
        <v>119.02783276160002</v>
      </c>
      <c r="E24" s="22">
        <v>32.095823193599998</v>
      </c>
      <c r="F24" s="22">
        <v>119.60199644799998</v>
      </c>
      <c r="G24" s="22">
        <v>119.69129483520003</v>
      </c>
      <c r="H24" s="21">
        <v>117.28051762175998</v>
      </c>
      <c r="I24" s="22">
        <v>118.23825972224003</v>
      </c>
      <c r="J24" s="22">
        <v>117.62911745536003</v>
      </c>
      <c r="K24" s="119">
        <v>29.352968816640008</v>
      </c>
      <c r="L24" s="22">
        <v>118.78187836416001</v>
      </c>
      <c r="M24" s="22">
        <v>119.10685228800003</v>
      </c>
      <c r="N24" s="21">
        <v>117.52622992384003</v>
      </c>
      <c r="O24" s="78">
        <v>118.49612189696002</v>
      </c>
      <c r="P24" s="22">
        <v>119.22655022336002</v>
      </c>
      <c r="Q24" s="22">
        <v>32.446049233920007</v>
      </c>
      <c r="R24" s="22">
        <v>118.59915343616005</v>
      </c>
      <c r="S24" s="23">
        <v>119.37360190080003</v>
      </c>
      <c r="T24" s="24">
        <f t="shared" si="0"/>
        <v>1869.4344418969602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815.22840000000031</v>
      </c>
      <c r="C25" s="26">
        <f t="shared" si="1"/>
        <v>818.56949999999995</v>
      </c>
      <c r="D25" s="26">
        <f t="shared" si="1"/>
        <v>834.16130000000032</v>
      </c>
      <c r="E25" s="26">
        <f>SUM(E18:E24)</f>
        <v>224.9674</v>
      </c>
      <c r="F25" s="26">
        <f t="shared" ref="F25:L25" si="2">SUM(F18:F24)</f>
        <v>838.61610000000007</v>
      </c>
      <c r="G25" s="26">
        <f t="shared" si="2"/>
        <v>839.72980000000007</v>
      </c>
      <c r="H25" s="25">
        <f t="shared" si="2"/>
        <v>821.91059999999993</v>
      </c>
      <c r="I25" s="26">
        <f t="shared" si="2"/>
        <v>828.59280000000024</v>
      </c>
      <c r="J25" s="26">
        <f>SUM(J18:J24)</f>
        <v>824.13800000000026</v>
      </c>
      <c r="K25" s="120">
        <f t="shared" ref="K25" si="3">SUM(K18:K24)</f>
        <v>204.92080000000007</v>
      </c>
      <c r="L25" s="26">
        <f t="shared" si="2"/>
        <v>833.04759999999999</v>
      </c>
      <c r="M25" s="26">
        <f>SUM(M18:M24)</f>
        <v>835.27500000000009</v>
      </c>
      <c r="N25" s="25">
        <f t="shared" ref="N25:P25" si="4">SUM(N18:N24)</f>
        <v>824.13800000000015</v>
      </c>
      <c r="O25" s="26">
        <f t="shared" si="4"/>
        <v>830.82020000000023</v>
      </c>
      <c r="P25" s="26">
        <f t="shared" si="4"/>
        <v>835.2750000000002</v>
      </c>
      <c r="Q25" s="26">
        <f>SUM(Q18:Q24)</f>
        <v>227.19480000000004</v>
      </c>
      <c r="R25" s="26">
        <f t="shared" ref="R25:S25" si="5">SUM(R18:R24)</f>
        <v>830.82020000000023</v>
      </c>
      <c r="S25" s="27">
        <f t="shared" si="5"/>
        <v>836.38870000000031</v>
      </c>
      <c r="T25" s="24">
        <f t="shared" si="0"/>
        <v>13103.7942</v>
      </c>
    </row>
    <row r="26" spans="1:30" s="2" customFormat="1" ht="36.75" customHeight="1" x14ac:dyDescent="0.25">
      <c r="A26" s="158" t="s">
        <v>19</v>
      </c>
      <c r="B26" s="402">
        <v>159.10000000000002</v>
      </c>
      <c r="C26" s="405">
        <v>159.10000000000002</v>
      </c>
      <c r="D26" s="29">
        <v>159.10000000000002</v>
      </c>
      <c r="E26" s="29">
        <v>159.10000000000002</v>
      </c>
      <c r="F26" s="401">
        <v>159.10000000000002</v>
      </c>
      <c r="G26" s="401">
        <v>159.10000000000002</v>
      </c>
      <c r="H26" s="402">
        <v>159.10000000000002</v>
      </c>
      <c r="I26" s="401">
        <v>159.10000000000002</v>
      </c>
      <c r="J26" s="401">
        <v>159.10000000000002</v>
      </c>
      <c r="K26" s="401">
        <v>159.10000000000002</v>
      </c>
      <c r="L26" s="401">
        <v>159.10000000000002</v>
      </c>
      <c r="M26" s="401">
        <v>159.10000000000002</v>
      </c>
      <c r="N26" s="402">
        <v>159.10000000000002</v>
      </c>
      <c r="O26" s="401">
        <v>159.10000000000002</v>
      </c>
      <c r="P26" s="401">
        <v>159.10000000000002</v>
      </c>
      <c r="Q26" s="401">
        <v>159.10000000000002</v>
      </c>
      <c r="R26" s="401">
        <v>159.10000000000002</v>
      </c>
      <c r="S26" s="404">
        <v>159.10000000000002</v>
      </c>
      <c r="T26" s="31">
        <f>+((T25/T27)/7)*1000</f>
        <v>159.10000000000002</v>
      </c>
    </row>
    <row r="27" spans="1:30" s="2" customFormat="1" ht="33" customHeight="1" x14ac:dyDescent="0.25">
      <c r="A27" s="159" t="s">
        <v>20</v>
      </c>
      <c r="B27" s="32">
        <v>732</v>
      </c>
      <c r="C27" s="81">
        <v>735</v>
      </c>
      <c r="D27" s="33">
        <v>749</v>
      </c>
      <c r="E27" s="33">
        <v>202</v>
      </c>
      <c r="F27" s="33">
        <v>753</v>
      </c>
      <c r="G27" s="33">
        <v>754</v>
      </c>
      <c r="H27" s="32">
        <v>738</v>
      </c>
      <c r="I27" s="33">
        <v>744</v>
      </c>
      <c r="J27" s="33">
        <v>740</v>
      </c>
      <c r="K27" s="122">
        <v>184</v>
      </c>
      <c r="L27" s="33">
        <v>748</v>
      </c>
      <c r="M27" s="33">
        <v>750</v>
      </c>
      <c r="N27" s="32">
        <v>740</v>
      </c>
      <c r="O27" s="33">
        <v>746</v>
      </c>
      <c r="P27" s="33">
        <v>750</v>
      </c>
      <c r="Q27" s="33">
        <v>204</v>
      </c>
      <c r="R27" s="33">
        <v>746</v>
      </c>
      <c r="S27" s="34">
        <v>751</v>
      </c>
      <c r="T27" s="35">
        <f>SUM(B27:S27)</f>
        <v>11766</v>
      </c>
      <c r="U27" s="2">
        <f>((T25*1000)/T27)/7</f>
        <v>159.1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116.22307406080003</v>
      </c>
      <c r="C28" s="37">
        <f t="shared" si="6"/>
        <v>116.73711971456001</v>
      </c>
      <c r="D28" s="37">
        <f t="shared" si="6"/>
        <v>119.02783276160002</v>
      </c>
      <c r="E28" s="37">
        <f t="shared" si="6"/>
        <v>32.095823193599998</v>
      </c>
      <c r="F28" s="37">
        <f t="shared" si="6"/>
        <v>119.60199644799998</v>
      </c>
      <c r="G28" s="37">
        <f t="shared" si="6"/>
        <v>119.69129483520003</v>
      </c>
      <c r="H28" s="36">
        <f t="shared" si="6"/>
        <v>117.28051762175998</v>
      </c>
      <c r="I28" s="37">
        <f t="shared" si="6"/>
        <v>118.23825972224003</v>
      </c>
      <c r="J28" s="37">
        <f t="shared" si="6"/>
        <v>117.62911745536003</v>
      </c>
      <c r="K28" s="123">
        <f t="shared" si="6"/>
        <v>29.352968816640008</v>
      </c>
      <c r="L28" s="37">
        <f t="shared" si="6"/>
        <v>118.78187836416001</v>
      </c>
      <c r="M28" s="37">
        <f t="shared" si="6"/>
        <v>119.10685228800003</v>
      </c>
      <c r="N28" s="36">
        <f t="shared" si="6"/>
        <v>117.52622992384003</v>
      </c>
      <c r="O28" s="37">
        <f t="shared" si="6"/>
        <v>118.49612189696002</v>
      </c>
      <c r="P28" s="37">
        <f t="shared" si="6"/>
        <v>119.22655022336002</v>
      </c>
      <c r="Q28" s="37">
        <f t="shared" si="6"/>
        <v>32.446049233920007</v>
      </c>
      <c r="R28" s="37">
        <f t="shared" si="6"/>
        <v>118.59915343616005</v>
      </c>
      <c r="S28" s="38">
        <f t="shared" si="6"/>
        <v>119.37360190080003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815.22840000000019</v>
      </c>
      <c r="C29" s="41">
        <f t="shared" si="7"/>
        <v>818.56950000000006</v>
      </c>
      <c r="D29" s="41">
        <f t="shared" si="7"/>
        <v>834.16130000000021</v>
      </c>
      <c r="E29" s="41">
        <f>((E27*E26)*7)/1000</f>
        <v>224.96740000000003</v>
      </c>
      <c r="F29" s="41">
        <f>((F27*F26)*7)/1000</f>
        <v>838.61610000000007</v>
      </c>
      <c r="G29" s="41">
        <f t="shared" ref="G29:S29" si="8">((G27*G26)*7)/1000</f>
        <v>839.72980000000018</v>
      </c>
      <c r="H29" s="40">
        <f t="shared" si="8"/>
        <v>821.91060000000004</v>
      </c>
      <c r="I29" s="41">
        <f t="shared" si="8"/>
        <v>828.59280000000012</v>
      </c>
      <c r="J29" s="41">
        <f t="shared" si="8"/>
        <v>824.13800000000015</v>
      </c>
      <c r="K29" s="124">
        <f t="shared" si="8"/>
        <v>204.92080000000004</v>
      </c>
      <c r="L29" s="41">
        <f t="shared" si="8"/>
        <v>833.0476000000001</v>
      </c>
      <c r="M29" s="41">
        <f t="shared" si="8"/>
        <v>835.27500000000009</v>
      </c>
      <c r="N29" s="40">
        <f t="shared" si="8"/>
        <v>824.13800000000015</v>
      </c>
      <c r="O29" s="41">
        <f t="shared" si="8"/>
        <v>830.82020000000023</v>
      </c>
      <c r="P29" s="41">
        <f t="shared" si="8"/>
        <v>835.27500000000009</v>
      </c>
      <c r="Q29" s="42">
        <f t="shared" si="8"/>
        <v>227.19480000000004</v>
      </c>
      <c r="R29" s="42">
        <f t="shared" si="8"/>
        <v>830.82020000000023</v>
      </c>
      <c r="S29" s="43">
        <f t="shared" si="8"/>
        <v>836.3887000000002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159.10000000000005</v>
      </c>
      <c r="C30" s="46">
        <f t="shared" si="9"/>
        <v>159.1</v>
      </c>
      <c r="D30" s="46">
        <f t="shared" si="9"/>
        <v>159.10000000000005</v>
      </c>
      <c r="E30" s="46">
        <f>+(E25/E27)/7*1000</f>
        <v>159.1</v>
      </c>
      <c r="F30" s="46">
        <f t="shared" ref="F30:L30" si="10">+(F25/F27)/7*1000</f>
        <v>159.10000000000002</v>
      </c>
      <c r="G30" s="46">
        <f t="shared" si="10"/>
        <v>159.10000000000002</v>
      </c>
      <c r="H30" s="45">
        <f t="shared" si="10"/>
        <v>159.1</v>
      </c>
      <c r="I30" s="46">
        <f t="shared" si="10"/>
        <v>159.10000000000005</v>
      </c>
      <c r="J30" s="46">
        <f>+(J25/J27)/7*1000</f>
        <v>159.10000000000005</v>
      </c>
      <c r="K30" s="125">
        <f t="shared" ref="K30" si="11">+(K25/K27)/7*1000</f>
        <v>159.10000000000005</v>
      </c>
      <c r="L30" s="46">
        <f t="shared" si="10"/>
        <v>159.1</v>
      </c>
      <c r="M30" s="46">
        <f>+(M25/M27)/7*1000</f>
        <v>159.10000000000002</v>
      </c>
      <c r="N30" s="45">
        <f t="shared" ref="N30:S30" si="12">+(N25/N27)/7*1000</f>
        <v>159.10000000000002</v>
      </c>
      <c r="O30" s="46">
        <f t="shared" si="12"/>
        <v>159.10000000000005</v>
      </c>
      <c r="P30" s="46">
        <f t="shared" si="12"/>
        <v>159.10000000000005</v>
      </c>
      <c r="Q30" s="46">
        <f t="shared" si="12"/>
        <v>159.10000000000002</v>
      </c>
      <c r="R30" s="46">
        <f t="shared" si="12"/>
        <v>159.10000000000005</v>
      </c>
      <c r="S30" s="47">
        <f t="shared" si="12"/>
        <v>159.10000000000005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100.864</v>
      </c>
      <c r="C39" s="78">
        <v>95.190399999999983</v>
      </c>
      <c r="D39" s="78">
        <v>99.287999999999997</v>
      </c>
      <c r="E39" s="78">
        <v>27.895199999999999</v>
      </c>
      <c r="F39" s="78">
        <v>100.2336</v>
      </c>
      <c r="G39" s="78">
        <v>98.657599999999988</v>
      </c>
      <c r="H39" s="78"/>
      <c r="I39" s="78"/>
      <c r="J39" s="99">
        <f t="shared" ref="J39:J46" si="13">SUM(B39:I39)</f>
        <v>522.12879999999996</v>
      </c>
      <c r="K39" s="2"/>
      <c r="L39" s="89" t="s">
        <v>12</v>
      </c>
      <c r="M39" s="78">
        <v>6.3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100.864</v>
      </c>
      <c r="C40" s="78">
        <v>95.190399999999983</v>
      </c>
      <c r="D40" s="78">
        <v>99.287999999999997</v>
      </c>
      <c r="E40" s="78">
        <v>27.895199999999999</v>
      </c>
      <c r="F40" s="78">
        <v>100.2336</v>
      </c>
      <c r="G40" s="78">
        <v>98.657599999999988</v>
      </c>
      <c r="H40" s="78"/>
      <c r="I40" s="78"/>
      <c r="J40" s="99">
        <f t="shared" si="13"/>
        <v>522.12879999999996</v>
      </c>
      <c r="K40" s="2"/>
      <c r="L40" s="90" t="s">
        <v>13</v>
      </c>
      <c r="M40" s="78">
        <v>6.3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6.3</v>
      </c>
      <c r="P41" s="78">
        <v>1.7</v>
      </c>
      <c r="Q41" s="78">
        <v>6.4</v>
      </c>
      <c r="R41" s="78">
        <v>6.2</v>
      </c>
      <c r="S41" s="99">
        <f t="shared" si="14"/>
        <v>33.1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6.2</v>
      </c>
      <c r="O43" s="78">
        <v>6.4</v>
      </c>
      <c r="P43" s="78">
        <v>1.7</v>
      </c>
      <c r="Q43" s="78">
        <v>6.5</v>
      </c>
      <c r="R43" s="78">
        <v>6.3</v>
      </c>
      <c r="S43" s="99">
        <f t="shared" si="14"/>
        <v>33.4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6.3</v>
      </c>
      <c r="O44" s="78">
        <v>6.4</v>
      </c>
      <c r="P44" s="78">
        <v>1.7</v>
      </c>
      <c r="Q44" s="78">
        <v>6.5</v>
      </c>
      <c r="R44" s="78">
        <v>6.3</v>
      </c>
      <c r="S44" s="99">
        <f t="shared" si="14"/>
        <v>33.5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6.5</v>
      </c>
      <c r="R45" s="78">
        <v>6.3</v>
      </c>
      <c r="S45" s="99">
        <f t="shared" si="14"/>
        <v>33.700000000000003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201.72800000000001</v>
      </c>
      <c r="C46" s="26">
        <f t="shared" si="15"/>
        <v>190.38079999999997</v>
      </c>
      <c r="D46" s="26">
        <f t="shared" si="15"/>
        <v>198.57599999999999</v>
      </c>
      <c r="E46" s="26">
        <f t="shared" si="15"/>
        <v>55.790399999999998</v>
      </c>
      <c r="F46" s="26">
        <f t="shared" si="15"/>
        <v>200.46719999999999</v>
      </c>
      <c r="G46" s="26">
        <f t="shared" si="15"/>
        <v>197.31519999999998</v>
      </c>
      <c r="H46" s="26">
        <f t="shared" si="15"/>
        <v>0</v>
      </c>
      <c r="I46" s="26">
        <f t="shared" si="15"/>
        <v>0</v>
      </c>
      <c r="J46" s="99">
        <f t="shared" si="13"/>
        <v>1044.2575999999999</v>
      </c>
      <c r="L46" s="76" t="s">
        <v>10</v>
      </c>
      <c r="M46" s="79">
        <f t="shared" ref="M46:R46" si="16">SUM(M39:M45)</f>
        <v>44.199999999999996</v>
      </c>
      <c r="N46" s="26">
        <f t="shared" si="16"/>
        <v>43.8</v>
      </c>
      <c r="O46" s="26">
        <f t="shared" si="16"/>
        <v>44.699999999999996</v>
      </c>
      <c r="P46" s="26">
        <f t="shared" si="16"/>
        <v>12.2</v>
      </c>
      <c r="Q46" s="26">
        <f t="shared" si="16"/>
        <v>45.4</v>
      </c>
      <c r="R46" s="26">
        <f t="shared" si="16"/>
        <v>44</v>
      </c>
      <c r="S46" s="99">
        <f t="shared" si="14"/>
        <v>234.29999999999998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157.6</v>
      </c>
      <c r="C47" s="29">
        <v>157.6</v>
      </c>
      <c r="D47" s="29">
        <v>157.6</v>
      </c>
      <c r="E47" s="29">
        <v>157.6</v>
      </c>
      <c r="F47" s="29">
        <v>157.6</v>
      </c>
      <c r="G47" s="29">
        <v>157.6</v>
      </c>
      <c r="H47" s="29"/>
      <c r="I47" s="29"/>
      <c r="J47" s="100">
        <f>+((J46/J48)/7)*1000</f>
        <v>45.028571428571425</v>
      </c>
      <c r="L47" s="108" t="s">
        <v>19</v>
      </c>
      <c r="M47" s="80">
        <v>134.5</v>
      </c>
      <c r="N47" s="29">
        <v>133</v>
      </c>
      <c r="O47" s="29">
        <v>133</v>
      </c>
      <c r="P47" s="29">
        <v>134.5</v>
      </c>
      <c r="Q47" s="29">
        <v>132.5</v>
      </c>
      <c r="R47" s="29">
        <v>131</v>
      </c>
      <c r="S47" s="100">
        <f>+((S46/S48)/7)*1000</f>
        <v>132.82312925170066</v>
      </c>
      <c r="T47" s="62"/>
    </row>
    <row r="48" spans="1:30" ht="33.75" customHeight="1" x14ac:dyDescent="0.25">
      <c r="A48" s="92" t="s">
        <v>20</v>
      </c>
      <c r="B48" s="81">
        <v>640</v>
      </c>
      <c r="C48" s="33">
        <v>604</v>
      </c>
      <c r="D48" s="33">
        <v>630</v>
      </c>
      <c r="E48" s="33">
        <v>177</v>
      </c>
      <c r="F48" s="33">
        <v>636</v>
      </c>
      <c r="G48" s="33">
        <v>626</v>
      </c>
      <c r="H48" s="33"/>
      <c r="I48" s="33"/>
      <c r="J48" s="101">
        <f>SUM(B48:I48)</f>
        <v>3313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100.864</v>
      </c>
      <c r="C49" s="37">
        <f t="shared" si="17"/>
        <v>95.190399999999983</v>
      </c>
      <c r="D49" s="37">
        <f t="shared" si="17"/>
        <v>99.287999999999997</v>
      </c>
      <c r="E49" s="37">
        <f t="shared" si="17"/>
        <v>27.895199999999999</v>
      </c>
      <c r="F49" s="37">
        <f t="shared" si="17"/>
        <v>100.2336</v>
      </c>
      <c r="G49" s="37">
        <f t="shared" si="17"/>
        <v>98.657599999999988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45.028571428571418</v>
      </c>
      <c r="L49" s="93" t="s">
        <v>21</v>
      </c>
      <c r="M49" s="82">
        <f>((M48*M47)*7/1000-M39-M40)/5</f>
        <v>6.3301000000000007</v>
      </c>
      <c r="N49" s="37">
        <f t="shared" ref="N49:R49" si="19">((N48*N47)*7/1000-N39-N40)/5</f>
        <v>6.2313999999999998</v>
      </c>
      <c r="O49" s="37">
        <f t="shared" si="19"/>
        <v>6.377600000000001</v>
      </c>
      <c r="P49" s="37">
        <f t="shared" si="19"/>
        <v>1.7278999999999995</v>
      </c>
      <c r="Q49" s="37">
        <f t="shared" si="19"/>
        <v>6.4894999999999996</v>
      </c>
      <c r="R49" s="37">
        <f t="shared" si="19"/>
        <v>6.2831999999999999</v>
      </c>
      <c r="S49" s="111">
        <f>((S46*1000)/S48)/7</f>
        <v>132.82312925170066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706.048</v>
      </c>
      <c r="C50" s="41">
        <f t="shared" si="20"/>
        <v>666.33279999999991</v>
      </c>
      <c r="D50" s="41">
        <f t="shared" si="20"/>
        <v>695.01599999999996</v>
      </c>
      <c r="E50" s="41">
        <f t="shared" si="20"/>
        <v>195.2664</v>
      </c>
      <c r="F50" s="41">
        <f t="shared" si="20"/>
        <v>701.63519999999994</v>
      </c>
      <c r="G50" s="41">
        <f t="shared" si="20"/>
        <v>690.6031999999999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44.250500000000002</v>
      </c>
      <c r="N50" s="41">
        <f t="shared" si="21"/>
        <v>43.756999999999998</v>
      </c>
      <c r="O50" s="41">
        <f t="shared" si="21"/>
        <v>44.688000000000002</v>
      </c>
      <c r="P50" s="41">
        <f t="shared" si="21"/>
        <v>12.2395</v>
      </c>
      <c r="Q50" s="41">
        <f t="shared" si="21"/>
        <v>45.447499999999998</v>
      </c>
      <c r="R50" s="41">
        <f t="shared" si="21"/>
        <v>44.015999999999998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45.028571428571432</v>
      </c>
      <c r="C51" s="46">
        <f t="shared" si="22"/>
        <v>45.028571428571418</v>
      </c>
      <c r="D51" s="46">
        <f t="shared" si="22"/>
        <v>45.028571428571425</v>
      </c>
      <c r="E51" s="46">
        <f t="shared" si="22"/>
        <v>45.028571428571425</v>
      </c>
      <c r="F51" s="46">
        <f t="shared" si="22"/>
        <v>45.028571428571425</v>
      </c>
      <c r="G51" s="46">
        <f t="shared" si="22"/>
        <v>45.028571428571425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134.3465045592705</v>
      </c>
      <c r="N51" s="46">
        <f t="shared" si="23"/>
        <v>133.13069908814586</v>
      </c>
      <c r="O51" s="46">
        <f t="shared" si="23"/>
        <v>133.03571428571428</v>
      </c>
      <c r="P51" s="46">
        <f t="shared" si="23"/>
        <v>134.06593406593407</v>
      </c>
      <c r="Q51" s="46">
        <f t="shared" si="23"/>
        <v>132.36151603498541</v>
      </c>
      <c r="R51" s="46">
        <f t="shared" si="23"/>
        <v>130.95238095238096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8.5</v>
      </c>
      <c r="D58" s="78">
        <v>8.6</v>
      </c>
      <c r="E58" s="78">
        <v>2.2999999999999998</v>
      </c>
      <c r="F58" s="78">
        <v>8.6</v>
      </c>
      <c r="G58" s="182">
        <v>8.4</v>
      </c>
      <c r="H58" s="21">
        <v>8.3000000000000007</v>
      </c>
      <c r="I58" s="78">
        <v>8.3000000000000007</v>
      </c>
      <c r="J58" s="78">
        <v>8.1999999999999993</v>
      </c>
      <c r="K58" s="78">
        <v>2.1</v>
      </c>
      <c r="L58" s="78">
        <v>8.6</v>
      </c>
      <c r="M58" s="182">
        <v>8.4</v>
      </c>
      <c r="N58" s="21">
        <v>8.6</v>
      </c>
      <c r="O58" s="78">
        <v>8.6</v>
      </c>
      <c r="P58" s="78">
        <v>8.6</v>
      </c>
      <c r="Q58" s="78">
        <v>2.2999999999999998</v>
      </c>
      <c r="R58" s="78">
        <v>8.3000000000000007</v>
      </c>
      <c r="S58" s="182">
        <v>8.1999999999999993</v>
      </c>
      <c r="T58" s="24">
        <f t="shared" ref="T58:T65" si="24">SUM(B58:S58)</f>
        <v>133.29999999999995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8.5</v>
      </c>
      <c r="D59" s="78">
        <v>8.6</v>
      </c>
      <c r="E59" s="78">
        <v>2.2999999999999998</v>
      </c>
      <c r="F59" s="78">
        <v>8.6</v>
      </c>
      <c r="G59" s="182">
        <v>8.4</v>
      </c>
      <c r="H59" s="21">
        <v>8.3000000000000007</v>
      </c>
      <c r="I59" s="78">
        <v>8.3000000000000007</v>
      </c>
      <c r="J59" s="78">
        <v>8.1999999999999993</v>
      </c>
      <c r="K59" s="78">
        <v>2.1</v>
      </c>
      <c r="L59" s="78">
        <v>8.6</v>
      </c>
      <c r="M59" s="182">
        <v>8.4</v>
      </c>
      <c r="N59" s="21">
        <v>8.6</v>
      </c>
      <c r="O59" s="78">
        <v>8.6</v>
      </c>
      <c r="P59" s="78">
        <v>8.6</v>
      </c>
      <c r="Q59" s="78">
        <v>2.2999999999999998</v>
      </c>
      <c r="R59" s="78">
        <v>8.3000000000000007</v>
      </c>
      <c r="S59" s="182">
        <v>8.1999999999999993</v>
      </c>
      <c r="T59" s="24">
        <f t="shared" si="24"/>
        <v>133.29999999999995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8.3000000000000007</v>
      </c>
      <c r="C60" s="78">
        <v>8.5</v>
      </c>
      <c r="D60" s="78">
        <v>8.5</v>
      </c>
      <c r="E60" s="78">
        <v>2.2000000000000002</v>
      </c>
      <c r="F60" s="78">
        <v>8.5</v>
      </c>
      <c r="G60" s="182">
        <v>8.5</v>
      </c>
      <c r="H60" s="21">
        <v>8.1999999999999993</v>
      </c>
      <c r="I60" s="78">
        <v>8.1999999999999993</v>
      </c>
      <c r="J60" s="78">
        <v>8.1</v>
      </c>
      <c r="K60" s="78">
        <v>2</v>
      </c>
      <c r="L60" s="78">
        <v>8.5</v>
      </c>
      <c r="M60" s="182">
        <v>8.4</v>
      </c>
      <c r="N60" s="21">
        <v>8.4</v>
      </c>
      <c r="O60" s="78">
        <v>8.4</v>
      </c>
      <c r="P60" s="78">
        <v>8.5</v>
      </c>
      <c r="Q60" s="78">
        <v>2.2000000000000002</v>
      </c>
      <c r="R60" s="78">
        <v>8.3000000000000007</v>
      </c>
      <c r="S60" s="182">
        <v>8.1999999999999993</v>
      </c>
      <c r="T60" s="24">
        <f t="shared" si="24"/>
        <v>131.9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8.3000000000000007</v>
      </c>
      <c r="C61" s="78">
        <v>8.5</v>
      </c>
      <c r="D61" s="78">
        <v>8.6</v>
      </c>
      <c r="E61" s="78">
        <v>2.2000000000000002</v>
      </c>
      <c r="F61" s="78">
        <v>8.6</v>
      </c>
      <c r="G61" s="182">
        <v>8.5</v>
      </c>
      <c r="H61" s="21">
        <v>8.1999999999999993</v>
      </c>
      <c r="I61" s="78">
        <v>8.1999999999999993</v>
      </c>
      <c r="J61" s="78">
        <v>8.1999999999999993</v>
      </c>
      <c r="K61" s="78">
        <v>2</v>
      </c>
      <c r="L61" s="78">
        <v>8.5</v>
      </c>
      <c r="M61" s="182">
        <v>8.5</v>
      </c>
      <c r="N61" s="21">
        <v>8.5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132.6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8.3000000000000007</v>
      </c>
      <c r="C62" s="78">
        <v>8.5</v>
      </c>
      <c r="D62" s="78">
        <v>8.6</v>
      </c>
      <c r="E62" s="78">
        <v>2.2000000000000002</v>
      </c>
      <c r="F62" s="78">
        <v>8.6</v>
      </c>
      <c r="G62" s="182">
        <v>8.5</v>
      </c>
      <c r="H62" s="21">
        <v>8.3000000000000007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8.5</v>
      </c>
      <c r="N62" s="21">
        <v>8.5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132.99999999999997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8.3000000000000007</v>
      </c>
      <c r="C63" s="78">
        <v>8.5</v>
      </c>
      <c r="D63" s="78">
        <v>8.6</v>
      </c>
      <c r="E63" s="78">
        <v>2.2000000000000002</v>
      </c>
      <c r="F63" s="78">
        <v>8.6</v>
      </c>
      <c r="G63" s="182">
        <v>8.5</v>
      </c>
      <c r="H63" s="21">
        <v>8.3000000000000007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8.4</v>
      </c>
      <c r="S63" s="182">
        <v>8.1999999999999993</v>
      </c>
      <c r="T63" s="24">
        <f t="shared" si="24"/>
        <v>133.1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8.6</v>
      </c>
      <c r="E64" s="78">
        <v>2.2000000000000002</v>
      </c>
      <c r="F64" s="78">
        <v>8.6</v>
      </c>
      <c r="G64" s="182">
        <v>8.6</v>
      </c>
      <c r="H64" s="21">
        <v>8.3000000000000007</v>
      </c>
      <c r="I64" s="78">
        <v>8.3000000000000007</v>
      </c>
      <c r="J64" s="78">
        <v>8.1999999999999993</v>
      </c>
      <c r="K64" s="78">
        <v>2.1</v>
      </c>
      <c r="L64" s="78">
        <v>8.6</v>
      </c>
      <c r="M64" s="182">
        <v>8.5</v>
      </c>
      <c r="N64" s="21">
        <v>8.5</v>
      </c>
      <c r="O64" s="78">
        <v>8.5</v>
      </c>
      <c r="P64" s="78">
        <v>8.6</v>
      </c>
      <c r="Q64" s="78">
        <v>2.2000000000000002</v>
      </c>
      <c r="R64" s="78">
        <v>8.4</v>
      </c>
      <c r="S64" s="182">
        <v>8.3000000000000007</v>
      </c>
      <c r="T64" s="24">
        <f t="shared" si="24"/>
        <v>133.5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58.4</v>
      </c>
      <c r="C65" s="26">
        <f t="shared" ref="C65:R65" si="25">SUM(C58:C64)</f>
        <v>59.6</v>
      </c>
      <c r="D65" s="26">
        <f t="shared" si="25"/>
        <v>60.1</v>
      </c>
      <c r="E65" s="26">
        <f t="shared" si="25"/>
        <v>15.599999999999998</v>
      </c>
      <c r="F65" s="26">
        <f t="shared" si="25"/>
        <v>60.1</v>
      </c>
      <c r="G65" s="27">
        <f t="shared" si="25"/>
        <v>59.4</v>
      </c>
      <c r="H65" s="25">
        <f t="shared" si="25"/>
        <v>57.899999999999991</v>
      </c>
      <c r="I65" s="26">
        <f t="shared" si="25"/>
        <v>57.899999999999991</v>
      </c>
      <c r="J65" s="26">
        <f t="shared" si="25"/>
        <v>57.300000000000011</v>
      </c>
      <c r="K65" s="26">
        <f t="shared" si="25"/>
        <v>14.499999999999998</v>
      </c>
      <c r="L65" s="26">
        <f t="shared" si="25"/>
        <v>60.000000000000007</v>
      </c>
      <c r="M65" s="27">
        <f t="shared" si="25"/>
        <v>59.2</v>
      </c>
      <c r="N65" s="25">
        <f t="shared" si="25"/>
        <v>59.6</v>
      </c>
      <c r="O65" s="26">
        <f t="shared" si="25"/>
        <v>59.6</v>
      </c>
      <c r="P65" s="26">
        <f t="shared" si="25"/>
        <v>60.1</v>
      </c>
      <c r="Q65" s="26">
        <f t="shared" si="25"/>
        <v>15.599999999999998</v>
      </c>
      <c r="R65" s="26">
        <f t="shared" si="25"/>
        <v>58.3</v>
      </c>
      <c r="S65" s="27">
        <f>SUM(S58:S64)</f>
        <v>57.5</v>
      </c>
      <c r="T65" s="24">
        <f t="shared" si="24"/>
        <v>930.7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139</v>
      </c>
      <c r="C66" s="29">
        <v>139.5</v>
      </c>
      <c r="D66" s="29">
        <v>138.5</v>
      </c>
      <c r="E66" s="29">
        <v>139.5</v>
      </c>
      <c r="F66" s="29">
        <v>138.5</v>
      </c>
      <c r="G66" s="30">
        <v>137</v>
      </c>
      <c r="H66" s="28">
        <v>138</v>
      </c>
      <c r="I66" s="29">
        <v>138</v>
      </c>
      <c r="J66" s="29">
        <v>136.5</v>
      </c>
      <c r="K66" s="29">
        <v>138.5</v>
      </c>
      <c r="L66" s="29">
        <v>136</v>
      </c>
      <c r="M66" s="30">
        <v>136.5</v>
      </c>
      <c r="N66" s="28">
        <v>139.5</v>
      </c>
      <c r="O66" s="29">
        <v>139.5</v>
      </c>
      <c r="P66" s="29">
        <v>138.5</v>
      </c>
      <c r="Q66" s="29">
        <v>139</v>
      </c>
      <c r="R66" s="29">
        <v>136.5</v>
      </c>
      <c r="S66" s="30">
        <v>137</v>
      </c>
      <c r="T66" s="304">
        <f>+((T65/T67)/7)*1000</f>
        <v>137.9223473621814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62</v>
      </c>
      <c r="E67" s="64">
        <v>16</v>
      </c>
      <c r="F67" s="64">
        <v>62</v>
      </c>
      <c r="G67" s="446">
        <v>62</v>
      </c>
      <c r="H67" s="303">
        <v>60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61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964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8.3160000000000007</v>
      </c>
      <c r="C68" s="82">
        <f t="shared" si="26"/>
        <v>8.5132999999999992</v>
      </c>
      <c r="D68" s="82">
        <f t="shared" si="26"/>
        <v>8.5817999999999994</v>
      </c>
      <c r="E68" s="82">
        <f t="shared" si="26"/>
        <v>2.2048000000000001</v>
      </c>
      <c r="F68" s="82">
        <f t="shared" si="26"/>
        <v>8.5817999999999994</v>
      </c>
      <c r="G68" s="186">
        <f t="shared" si="26"/>
        <v>8.531600000000001</v>
      </c>
      <c r="H68" s="36">
        <f t="shared" si="26"/>
        <v>8.2720000000000002</v>
      </c>
      <c r="I68" s="82">
        <f t="shared" si="26"/>
        <v>8.2720000000000002</v>
      </c>
      <c r="J68" s="82">
        <f t="shared" si="26"/>
        <v>8.1859999999999982</v>
      </c>
      <c r="K68" s="82">
        <f t="shared" si="26"/>
        <v>2.0685000000000002</v>
      </c>
      <c r="L68" s="82">
        <f t="shared" si="26"/>
        <v>8.5551999999999992</v>
      </c>
      <c r="M68" s="186">
        <f t="shared" si="26"/>
        <v>8.4882000000000009</v>
      </c>
      <c r="N68" s="36">
        <f t="shared" si="26"/>
        <v>8.4732999999999983</v>
      </c>
      <c r="O68" s="82">
        <f t="shared" si="26"/>
        <v>8.4732999999999983</v>
      </c>
      <c r="P68" s="82">
        <f t="shared" si="26"/>
        <v>8.5817999999999994</v>
      </c>
      <c r="Q68" s="82">
        <f t="shared" si="26"/>
        <v>2.1936</v>
      </c>
      <c r="R68" s="82">
        <f t="shared" si="26"/>
        <v>8.3371000000000013</v>
      </c>
      <c r="S68" s="186">
        <f t="shared" si="26"/>
        <v>8.2279999999999998</v>
      </c>
      <c r="T68" s="306">
        <f>((T65*1000)/T67)/7</f>
        <v>137.9223473621814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58.38</v>
      </c>
      <c r="C69" s="83">
        <f t="shared" ref="C69:R69" si="27">((C67*C66)*7)/1000</f>
        <v>59.566499999999998</v>
      </c>
      <c r="D69" s="83">
        <f t="shared" si="27"/>
        <v>60.109000000000002</v>
      </c>
      <c r="E69" s="83">
        <f t="shared" si="27"/>
        <v>15.624000000000001</v>
      </c>
      <c r="F69" s="83">
        <f t="shared" si="27"/>
        <v>60.109000000000002</v>
      </c>
      <c r="G69" s="307">
        <f t="shared" si="27"/>
        <v>59.457999999999998</v>
      </c>
      <c r="H69" s="40">
        <f t="shared" si="27"/>
        <v>57.96</v>
      </c>
      <c r="I69" s="83">
        <f t="shared" si="27"/>
        <v>57.96</v>
      </c>
      <c r="J69" s="83">
        <f t="shared" si="27"/>
        <v>57.33</v>
      </c>
      <c r="K69" s="83">
        <f t="shared" si="27"/>
        <v>14.5425</v>
      </c>
      <c r="L69" s="83">
        <f t="shared" si="27"/>
        <v>59.975999999999999</v>
      </c>
      <c r="M69" s="307">
        <f t="shared" si="27"/>
        <v>59.241</v>
      </c>
      <c r="N69" s="40">
        <f t="shared" si="27"/>
        <v>59.566499999999998</v>
      </c>
      <c r="O69" s="83">
        <f t="shared" si="27"/>
        <v>59.566499999999998</v>
      </c>
      <c r="P69" s="83">
        <f t="shared" si="27"/>
        <v>60.109000000000002</v>
      </c>
      <c r="Q69" s="83">
        <f t="shared" si="27"/>
        <v>15.568</v>
      </c>
      <c r="R69" s="83">
        <f t="shared" si="27"/>
        <v>58.285499999999999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139.04761904761904</v>
      </c>
      <c r="C70" s="84">
        <f t="shared" ref="C70:R70" si="28">+(C65/C67)/7*1000</f>
        <v>139.5784543325527</v>
      </c>
      <c r="D70" s="84">
        <f t="shared" si="28"/>
        <v>138.47926267281105</v>
      </c>
      <c r="E70" s="84">
        <f t="shared" si="28"/>
        <v>139.28571428571425</v>
      </c>
      <c r="F70" s="84">
        <f t="shared" si="28"/>
        <v>138.47926267281105</v>
      </c>
      <c r="G70" s="188">
        <f t="shared" si="28"/>
        <v>136.86635944700458</v>
      </c>
      <c r="H70" s="45">
        <f t="shared" si="28"/>
        <v>137.85714285714283</v>
      </c>
      <c r="I70" s="84">
        <f t="shared" si="28"/>
        <v>137.85714285714283</v>
      </c>
      <c r="J70" s="84">
        <f t="shared" si="28"/>
        <v>136.42857142857144</v>
      </c>
      <c r="K70" s="84">
        <f t="shared" si="28"/>
        <v>138.09523809523807</v>
      </c>
      <c r="L70" s="84">
        <f t="shared" si="28"/>
        <v>136.0544217687075</v>
      </c>
      <c r="M70" s="188">
        <f t="shared" si="28"/>
        <v>136.40552995391707</v>
      </c>
      <c r="N70" s="45">
        <f t="shared" si="28"/>
        <v>139.5784543325527</v>
      </c>
      <c r="O70" s="84">
        <f t="shared" si="28"/>
        <v>139.5784543325527</v>
      </c>
      <c r="P70" s="84">
        <f t="shared" si="28"/>
        <v>138.47926267281105</v>
      </c>
      <c r="Q70" s="84">
        <f t="shared" si="28"/>
        <v>139.28571428571425</v>
      </c>
      <c r="R70" s="84">
        <f t="shared" si="28"/>
        <v>136.53395784543326</v>
      </c>
      <c r="S70" s="47">
        <f>+(S65/S67)/7*1000</f>
        <v>136.90476190476193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239"/>
  <sheetViews>
    <sheetView topLeftCell="A37" zoomScale="30" zoomScaleNormal="30" workbookViewId="0">
      <selection activeCell="G67" sqref="G67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1.28515625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2"/>
      <c r="Z3" s="2"/>
      <c r="AA3" s="2"/>
      <c r="AB3" s="2"/>
      <c r="AC3" s="2"/>
      <c r="AD3" s="14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1" t="s">
        <v>1</v>
      </c>
      <c r="B9" s="141"/>
      <c r="C9" s="141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1"/>
      <c r="B10" s="141"/>
      <c r="C10" s="14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1" t="s">
        <v>4</v>
      </c>
      <c r="B11" s="141"/>
      <c r="C11" s="141"/>
      <c r="D11" s="1"/>
      <c r="E11" s="142">
        <v>3</v>
      </c>
      <c r="F11" s="1"/>
      <c r="G11" s="1"/>
      <c r="H11" s="1"/>
      <c r="I11" s="1"/>
      <c r="J11" s="1"/>
      <c r="K11" s="489" t="s">
        <v>54</v>
      </c>
      <c r="L11" s="489"/>
      <c r="M11" s="143"/>
      <c r="N11" s="14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1"/>
      <c r="B12" s="141"/>
      <c r="C12" s="141"/>
      <c r="D12" s="1"/>
      <c r="E12" s="5"/>
      <c r="F12" s="1"/>
      <c r="G12" s="1"/>
      <c r="H12" s="1"/>
      <c r="I12" s="1"/>
      <c r="J12" s="1"/>
      <c r="K12" s="143"/>
      <c r="L12" s="143"/>
      <c r="M12" s="143"/>
      <c r="N12" s="14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1"/>
      <c r="B13" s="141"/>
      <c r="C13" s="141"/>
      <c r="D13" s="141"/>
      <c r="E13" s="141"/>
      <c r="F13" s="141"/>
      <c r="G13" s="141"/>
      <c r="H13" s="141"/>
      <c r="I13" s="141"/>
      <c r="J13" s="141"/>
      <c r="K13" s="141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"/>
      <c r="X13" s="1"/>
      <c r="Y13" s="1"/>
    </row>
    <row r="14" spans="1:30" s="3" customFormat="1" ht="27" thickBot="1" x14ac:dyDescent="0.3">
      <c r="A14" s="14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98" t="s">
        <v>8</v>
      </c>
      <c r="C15" s="499"/>
      <c r="D15" s="499"/>
      <c r="E15" s="499"/>
      <c r="F15" s="499"/>
      <c r="G15" s="499"/>
      <c r="H15" s="499"/>
      <c r="I15" s="499"/>
      <c r="J15" s="499"/>
      <c r="K15" s="500"/>
      <c r="L15" s="492" t="s">
        <v>50</v>
      </c>
      <c r="M15" s="493"/>
      <c r="N15" s="493"/>
      <c r="O15" s="493"/>
      <c r="P15" s="493"/>
      <c r="Q15" s="493"/>
      <c r="R15" s="493"/>
      <c r="S15" s="494"/>
      <c r="T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8"/>
      <c r="T16" s="16" t="s">
        <v>10</v>
      </c>
      <c r="V16" s="18"/>
      <c r="W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20">
        <v>8</v>
      </c>
      <c r="T17" s="16"/>
      <c r="V17" s="2"/>
      <c r="W17" s="18"/>
    </row>
    <row r="18" spans="1:30" ht="39.950000000000003" customHeight="1" x14ac:dyDescent="0.25">
      <c r="A18" s="89" t="s">
        <v>12</v>
      </c>
      <c r="B18" s="21">
        <v>29.908760000000001</v>
      </c>
      <c r="C18" s="22">
        <v>41.574800000000003</v>
      </c>
      <c r="D18" s="22">
        <v>39.650999999999996</v>
      </c>
      <c r="E18" s="22">
        <v>35.021660000000004</v>
      </c>
      <c r="F18" s="22">
        <v>22.948820000000001</v>
      </c>
      <c r="G18" s="22">
        <v>27.982079999999996</v>
      </c>
      <c r="H18" s="22">
        <v>18.64996</v>
      </c>
      <c r="I18" s="22">
        <v>13.257759999999999</v>
      </c>
      <c r="J18" s="22"/>
      <c r="K18" s="23"/>
      <c r="L18" s="21">
        <v>34.394660000000002</v>
      </c>
      <c r="M18" s="22">
        <v>35.555839999999996</v>
      </c>
      <c r="N18" s="22">
        <v>39.136000000000003</v>
      </c>
      <c r="O18" s="22">
        <v>31.10949999999999</v>
      </c>
      <c r="P18" s="22">
        <v>33.036559999999994</v>
      </c>
      <c r="Q18" s="22">
        <v>21.713920000000002</v>
      </c>
      <c r="R18" s="22">
        <v>19.141559999999998</v>
      </c>
      <c r="S18" s="23">
        <v>15.132480000000001</v>
      </c>
      <c r="T18" s="24">
        <f t="shared" ref="T18:T25" si="0">SUM(B18:S18)</f>
        <v>458.21536000000003</v>
      </c>
      <c r="V18" s="2"/>
      <c r="W18" s="18"/>
    </row>
    <row r="19" spans="1:30" ht="39.950000000000003" customHeight="1" x14ac:dyDescent="0.25">
      <c r="A19" s="90" t="s">
        <v>13</v>
      </c>
      <c r="B19" s="21">
        <v>29.908760000000001</v>
      </c>
      <c r="C19" s="22">
        <v>41.574800000000003</v>
      </c>
      <c r="D19" s="22">
        <v>39.650999999999996</v>
      </c>
      <c r="E19" s="22">
        <v>35.021660000000004</v>
      </c>
      <c r="F19" s="22">
        <v>22.948820000000001</v>
      </c>
      <c r="G19" s="22">
        <v>27.982079999999996</v>
      </c>
      <c r="H19" s="22">
        <v>18.64996</v>
      </c>
      <c r="I19" s="22">
        <v>13.257759999999999</v>
      </c>
      <c r="J19" s="22"/>
      <c r="K19" s="23"/>
      <c r="L19" s="21">
        <v>34.394660000000002</v>
      </c>
      <c r="M19" s="22">
        <v>35.555839999999996</v>
      </c>
      <c r="N19" s="22">
        <v>39.136000000000003</v>
      </c>
      <c r="O19" s="22">
        <v>31.10949999999999</v>
      </c>
      <c r="P19" s="22">
        <v>33.036559999999994</v>
      </c>
      <c r="Q19" s="22">
        <v>21.713920000000002</v>
      </c>
      <c r="R19" s="22">
        <v>19.141559999999998</v>
      </c>
      <c r="S19" s="23">
        <v>15.132480000000001</v>
      </c>
      <c r="T19" s="24">
        <f t="shared" si="0"/>
        <v>458.21536000000003</v>
      </c>
      <c r="V19" s="2"/>
      <c r="W19" s="18"/>
    </row>
    <row r="20" spans="1:30" ht="39.75" customHeight="1" x14ac:dyDescent="0.25">
      <c r="A20" s="89" t="s">
        <v>14</v>
      </c>
      <c r="B20" s="75">
        <v>30.728096000000001</v>
      </c>
      <c r="C20" s="22">
        <v>42.884079999999997</v>
      </c>
      <c r="D20" s="22">
        <v>40.839599999999997</v>
      </c>
      <c r="E20" s="22">
        <v>36.424936000000002</v>
      </c>
      <c r="F20" s="22">
        <v>23.920672</v>
      </c>
      <c r="G20" s="22">
        <v>28.759667999999998</v>
      </c>
      <c r="H20" s="22">
        <v>19.631416000000002</v>
      </c>
      <c r="I20" s="22">
        <v>13.966495999999998</v>
      </c>
      <c r="J20" s="22"/>
      <c r="K20" s="23"/>
      <c r="L20" s="21">
        <v>35.569735999999999</v>
      </c>
      <c r="M20" s="22">
        <v>37.317264000000002</v>
      </c>
      <c r="N20" s="22">
        <v>40.7789</v>
      </c>
      <c r="O20" s="22">
        <v>32.403800000000004</v>
      </c>
      <c r="P20" s="22">
        <v>33.982875999999997</v>
      </c>
      <c r="Q20" s="22">
        <v>22.076632</v>
      </c>
      <c r="R20" s="22">
        <v>19.784075999999999</v>
      </c>
      <c r="S20" s="23">
        <v>15.613407999999998</v>
      </c>
      <c r="T20" s="24">
        <f t="shared" si="0"/>
        <v>474.68165600000003</v>
      </c>
      <c r="V20" s="2"/>
      <c r="W20" s="18"/>
    </row>
    <row r="21" spans="1:30" ht="39.950000000000003" customHeight="1" x14ac:dyDescent="0.25">
      <c r="A21" s="90" t="s">
        <v>15</v>
      </c>
      <c r="B21" s="21">
        <v>30.728096000000001</v>
      </c>
      <c r="C21" s="22">
        <v>42.884079999999997</v>
      </c>
      <c r="D21" s="22">
        <v>40.839599999999997</v>
      </c>
      <c r="E21" s="22">
        <v>36.424936000000002</v>
      </c>
      <c r="F21" s="22">
        <v>23.920672</v>
      </c>
      <c r="G21" s="22">
        <v>28.759667999999998</v>
      </c>
      <c r="H21" s="22">
        <v>19.631416000000002</v>
      </c>
      <c r="I21" s="22">
        <v>13.966495999999998</v>
      </c>
      <c r="J21" s="22"/>
      <c r="K21" s="23"/>
      <c r="L21" s="21">
        <v>35.569735999999999</v>
      </c>
      <c r="M21" s="22">
        <v>37.317264000000002</v>
      </c>
      <c r="N21" s="22">
        <v>40.7789</v>
      </c>
      <c r="O21" s="22">
        <v>32.403800000000004</v>
      </c>
      <c r="P21" s="22">
        <v>33.982875999999997</v>
      </c>
      <c r="Q21" s="22">
        <v>22.076632</v>
      </c>
      <c r="R21" s="22">
        <v>19.784075999999999</v>
      </c>
      <c r="S21" s="23">
        <v>15.613407999999998</v>
      </c>
      <c r="T21" s="24">
        <f t="shared" si="0"/>
        <v>474.68165600000003</v>
      </c>
      <c r="V21" s="2"/>
      <c r="W21" s="18"/>
    </row>
    <row r="22" spans="1:30" ht="39.950000000000003" customHeight="1" x14ac:dyDescent="0.25">
      <c r="A22" s="89" t="s">
        <v>16</v>
      </c>
      <c r="B22" s="21">
        <v>30.728096000000001</v>
      </c>
      <c r="C22" s="22">
        <v>42.884079999999997</v>
      </c>
      <c r="D22" s="22">
        <v>40.839599999999997</v>
      </c>
      <c r="E22" s="22">
        <v>36.424936000000002</v>
      </c>
      <c r="F22" s="22">
        <v>23.920672</v>
      </c>
      <c r="G22" s="22">
        <v>28.759667999999998</v>
      </c>
      <c r="H22" s="22">
        <v>19.631416000000002</v>
      </c>
      <c r="I22" s="22">
        <v>13.966495999999998</v>
      </c>
      <c r="J22" s="22"/>
      <c r="K22" s="23"/>
      <c r="L22" s="21">
        <v>35.569735999999999</v>
      </c>
      <c r="M22" s="22">
        <v>37.317264000000002</v>
      </c>
      <c r="N22" s="22">
        <v>40.7789</v>
      </c>
      <c r="O22" s="22">
        <v>32.403800000000004</v>
      </c>
      <c r="P22" s="22">
        <v>33.982875999999997</v>
      </c>
      <c r="Q22" s="22">
        <v>22.076632</v>
      </c>
      <c r="R22" s="22">
        <v>19.784075999999999</v>
      </c>
      <c r="S22" s="23">
        <v>15.613407999999998</v>
      </c>
      <c r="T22" s="24">
        <f t="shared" si="0"/>
        <v>474.68165600000003</v>
      </c>
      <c r="V22" s="2"/>
      <c r="W22" s="18"/>
    </row>
    <row r="23" spans="1:30" ht="39.950000000000003" customHeight="1" x14ac:dyDescent="0.25">
      <c r="A23" s="90" t="s">
        <v>17</v>
      </c>
      <c r="B23" s="21">
        <v>30.728096000000001</v>
      </c>
      <c r="C23" s="22">
        <v>42.884079999999997</v>
      </c>
      <c r="D23" s="22">
        <v>40.839599999999997</v>
      </c>
      <c r="E23" s="22">
        <v>36.424936000000002</v>
      </c>
      <c r="F23" s="22">
        <v>23.920672</v>
      </c>
      <c r="G23" s="22">
        <v>28.759667999999998</v>
      </c>
      <c r="H23" s="22">
        <v>19.631416000000002</v>
      </c>
      <c r="I23" s="22">
        <v>13.966495999999998</v>
      </c>
      <c r="J23" s="22"/>
      <c r="K23" s="23"/>
      <c r="L23" s="21">
        <v>35.569735999999999</v>
      </c>
      <c r="M23" s="22">
        <v>37.317264000000002</v>
      </c>
      <c r="N23" s="22">
        <v>40.7789</v>
      </c>
      <c r="O23" s="22">
        <v>32.403800000000004</v>
      </c>
      <c r="P23" s="22">
        <v>33.982875999999997</v>
      </c>
      <c r="Q23" s="22">
        <v>22.076632</v>
      </c>
      <c r="R23" s="22">
        <v>19.784075999999999</v>
      </c>
      <c r="S23" s="23">
        <v>15.613407999999998</v>
      </c>
      <c r="T23" s="24">
        <f t="shared" si="0"/>
        <v>474.68165600000003</v>
      </c>
      <c r="V23" s="2"/>
      <c r="W23" s="18"/>
    </row>
    <row r="24" spans="1:30" ht="39.950000000000003" customHeight="1" x14ac:dyDescent="0.25">
      <c r="A24" s="89" t="s">
        <v>18</v>
      </c>
      <c r="B24" s="21">
        <v>21.9</v>
      </c>
      <c r="C24" s="22">
        <v>33.299999999999997</v>
      </c>
      <c r="D24" s="22">
        <v>25.2</v>
      </c>
      <c r="E24" s="22">
        <v>25.2</v>
      </c>
      <c r="F24" s="22">
        <v>17.5</v>
      </c>
      <c r="G24" s="22">
        <v>17.600000000000001</v>
      </c>
      <c r="H24" s="22">
        <v>32.700000000000003</v>
      </c>
      <c r="I24" s="22">
        <v>25.4</v>
      </c>
      <c r="J24" s="22">
        <v>17.899999999999999</v>
      </c>
      <c r="K24" s="23">
        <v>20.5</v>
      </c>
      <c r="L24" s="21">
        <v>35.569735999999999</v>
      </c>
      <c r="M24" s="22">
        <v>37.317264000000002</v>
      </c>
      <c r="N24" s="22">
        <v>40.7789</v>
      </c>
      <c r="O24" s="22">
        <v>32.403800000000004</v>
      </c>
      <c r="P24" s="22">
        <v>33.982875999999997</v>
      </c>
      <c r="Q24" s="22">
        <v>22.076632</v>
      </c>
      <c r="R24" s="22">
        <v>19.784075999999999</v>
      </c>
      <c r="S24" s="23">
        <v>15.613407999999998</v>
      </c>
      <c r="T24" s="24">
        <f t="shared" si="0"/>
        <v>474.72669200000001</v>
      </c>
      <c r="V24" s="2"/>
    </row>
    <row r="25" spans="1:30" ht="41.45" customHeight="1" x14ac:dyDescent="0.25">
      <c r="A25" s="90" t="s">
        <v>10</v>
      </c>
      <c r="B25" s="25">
        <f t="shared" ref="B25:C25" si="1">SUM(B18:B24)</f>
        <v>204.62990399999998</v>
      </c>
      <c r="C25" s="26">
        <f t="shared" si="1"/>
        <v>287.98591999999996</v>
      </c>
      <c r="D25" s="26">
        <f>SUM(D18:D24)</f>
        <v>267.86039999999997</v>
      </c>
      <c r="E25" s="26">
        <f t="shared" ref="E25:J25" si="2">SUM(E18:E24)</f>
        <v>240.94306399999999</v>
      </c>
      <c r="F25" s="26">
        <f t="shared" si="2"/>
        <v>159.08032800000001</v>
      </c>
      <c r="G25" s="26">
        <f t="shared" si="2"/>
        <v>188.60283200000001</v>
      </c>
      <c r="H25" s="26">
        <f t="shared" si="2"/>
        <v>148.52558400000001</v>
      </c>
      <c r="I25" s="26">
        <f t="shared" si="2"/>
        <v>107.78150399999998</v>
      </c>
      <c r="J25" s="26">
        <f t="shared" si="2"/>
        <v>17.899999999999999</v>
      </c>
      <c r="K25" s="27">
        <f t="shared" ref="K25" si="3">SUM(K18:K24)</f>
        <v>20.5</v>
      </c>
      <c r="L25" s="25">
        <f>SUM(L18:L24)</f>
        <v>246.63800000000003</v>
      </c>
      <c r="M25" s="26">
        <f t="shared" ref="M25:O25" si="4">SUM(M18:M24)</f>
        <v>257.69799999999998</v>
      </c>
      <c r="N25" s="26">
        <f t="shared" si="4"/>
        <v>282.16649999999998</v>
      </c>
      <c r="O25" s="26">
        <f t="shared" si="4"/>
        <v>224.238</v>
      </c>
      <c r="P25" s="26">
        <f>SUM(P18:P24)</f>
        <v>235.98750000000001</v>
      </c>
      <c r="Q25" s="26">
        <f t="shared" ref="Q25" si="5">SUM(Q18:Q24)</f>
        <v>153.81100000000001</v>
      </c>
      <c r="R25" s="26">
        <f>SUM(R18:R24)</f>
        <v>137.20349999999999</v>
      </c>
      <c r="S25" s="27">
        <f t="shared" ref="S25" si="6">SUM(S18:S24)</f>
        <v>108.33199999999998</v>
      </c>
      <c r="T25" s="24">
        <f t="shared" si="0"/>
        <v>3289.8840359999999</v>
      </c>
    </row>
    <row r="26" spans="1:30" s="2" customFormat="1" ht="36.75" customHeight="1" x14ac:dyDescent="0.25">
      <c r="A26" s="91" t="s">
        <v>19</v>
      </c>
      <c r="B26" s="28"/>
      <c r="C26" s="29"/>
      <c r="D26" s="29"/>
      <c r="E26" s="29"/>
      <c r="F26" s="29"/>
      <c r="G26" s="29"/>
      <c r="H26" s="29"/>
      <c r="I26" s="29"/>
      <c r="J26" s="29"/>
      <c r="K26" s="30"/>
      <c r="L26" s="28">
        <v>39.5</v>
      </c>
      <c r="M26" s="29">
        <v>39.5</v>
      </c>
      <c r="N26" s="29">
        <v>38.5</v>
      </c>
      <c r="O26" s="29">
        <v>38</v>
      </c>
      <c r="P26" s="29">
        <v>37.5</v>
      </c>
      <c r="Q26" s="29">
        <v>36.5</v>
      </c>
      <c r="R26" s="29">
        <v>36.5</v>
      </c>
      <c r="S26" s="30">
        <v>36.5</v>
      </c>
      <c r="T26" s="31">
        <f>+((T25/T27)/7)*1000</f>
        <v>38.083091622582103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892</v>
      </c>
      <c r="M27" s="33">
        <v>932</v>
      </c>
      <c r="N27" s="33">
        <v>1047</v>
      </c>
      <c r="O27" s="33">
        <v>843</v>
      </c>
      <c r="P27" s="33">
        <v>899</v>
      </c>
      <c r="Q27" s="33">
        <v>602</v>
      </c>
      <c r="R27" s="33">
        <v>537</v>
      </c>
      <c r="S27" s="34">
        <v>424</v>
      </c>
      <c r="T27" s="35">
        <f>SUM(B27:S27)</f>
        <v>12341</v>
      </c>
      <c r="U27" s="2">
        <f>((T25*1000)/T27)/7</f>
        <v>38.083091622582103</v>
      </c>
    </row>
    <row r="28" spans="1:30" s="2" customFormat="1" ht="33" customHeight="1" x14ac:dyDescent="0.25">
      <c r="A28" s="93" t="s">
        <v>21</v>
      </c>
      <c r="B28" s="36">
        <f>((B27*B26)*7/1000-B18-B19)/5</f>
        <v>-11.963504</v>
      </c>
      <c r="C28" s="37">
        <f t="shared" ref="C28:S28" si="7">((C27*C26)*7/1000-C18-C19)/5</f>
        <v>-16.629920000000002</v>
      </c>
      <c r="D28" s="37">
        <f t="shared" si="7"/>
        <v>-15.860399999999998</v>
      </c>
      <c r="E28" s="37">
        <f t="shared" si="7"/>
        <v>-14.008664000000001</v>
      </c>
      <c r="F28" s="37">
        <f t="shared" si="7"/>
        <v>-9.1795280000000012</v>
      </c>
      <c r="G28" s="37">
        <f t="shared" si="7"/>
        <v>-11.192831999999999</v>
      </c>
      <c r="H28" s="37">
        <f t="shared" ref="H28:J28" si="8">((H27*H26)*7/1000-H18-H19)/5</f>
        <v>-7.4599840000000004</v>
      </c>
      <c r="I28" s="37">
        <f t="shared" si="8"/>
        <v>-5.3031039999999994</v>
      </c>
      <c r="J28" s="37">
        <f t="shared" si="8"/>
        <v>0</v>
      </c>
      <c r="K28" s="38">
        <f t="shared" si="7"/>
        <v>0</v>
      </c>
      <c r="L28" s="36">
        <f t="shared" si="7"/>
        <v>35.569735999999999</v>
      </c>
      <c r="M28" s="37">
        <f t="shared" si="7"/>
        <v>37.317264000000002</v>
      </c>
      <c r="N28" s="37">
        <f t="shared" si="7"/>
        <v>40.7789</v>
      </c>
      <c r="O28" s="37">
        <f t="shared" si="7"/>
        <v>32.403800000000004</v>
      </c>
      <c r="P28" s="37">
        <f t="shared" si="7"/>
        <v>33.982875999999997</v>
      </c>
      <c r="Q28" s="37">
        <f t="shared" si="7"/>
        <v>22.076632</v>
      </c>
      <c r="R28" s="37">
        <f t="shared" si="7"/>
        <v>19.784075999999999</v>
      </c>
      <c r="S28" s="38">
        <f t="shared" si="7"/>
        <v>15.613407999999998</v>
      </c>
      <c r="T28" s="39"/>
    </row>
    <row r="29" spans="1:30" ht="33.75" customHeight="1" x14ac:dyDescent="0.25">
      <c r="A29" s="94" t="s">
        <v>22</v>
      </c>
      <c r="B29" s="40">
        <f t="shared" ref="B29:C29" si="9">((B27*B26)*7)/1000</f>
        <v>0</v>
      </c>
      <c r="C29" s="41">
        <f t="shared" si="9"/>
        <v>0</v>
      </c>
      <c r="D29" s="41">
        <f>((D27*D26)*7)/1000</f>
        <v>0</v>
      </c>
      <c r="E29" s="41">
        <f>((E27*E26)*7)/1000</f>
        <v>0</v>
      </c>
      <c r="F29" s="41">
        <f t="shared" ref="F29:G29" si="10">((F27*F26)*7)/1000</f>
        <v>0</v>
      </c>
      <c r="G29" s="41">
        <f t="shared" si="10"/>
        <v>0</v>
      </c>
      <c r="H29" s="41">
        <f t="shared" ref="H29:J29" si="11">((H27*H26)*7)/1000</f>
        <v>0</v>
      </c>
      <c r="I29" s="41">
        <f t="shared" si="11"/>
        <v>0</v>
      </c>
      <c r="J29" s="41">
        <f t="shared" si="11"/>
        <v>0</v>
      </c>
      <c r="K29" s="85">
        <f>((K27*K26)*7)/1000</f>
        <v>0</v>
      </c>
      <c r="L29" s="40">
        <f>((L27*L26)*7)/1000</f>
        <v>246.63800000000001</v>
      </c>
      <c r="M29" s="41">
        <f>((M27*M26)*7)/1000</f>
        <v>257.69799999999998</v>
      </c>
      <c r="N29" s="41">
        <f t="shared" ref="N29:S29" si="12">((N27*N26)*7)/1000</f>
        <v>282.16649999999998</v>
      </c>
      <c r="O29" s="41">
        <f t="shared" si="12"/>
        <v>224.238</v>
      </c>
      <c r="P29" s="42">
        <f t="shared" si="12"/>
        <v>235.98750000000001</v>
      </c>
      <c r="Q29" s="42">
        <f t="shared" si="12"/>
        <v>153.81100000000001</v>
      </c>
      <c r="R29" s="42">
        <f t="shared" si="12"/>
        <v>137.20349999999999</v>
      </c>
      <c r="S29" s="43">
        <f t="shared" si="12"/>
        <v>108.33199999999999</v>
      </c>
      <c r="T29" s="44"/>
    </row>
    <row r="30" spans="1:30" ht="33.75" customHeight="1" thickBot="1" x14ac:dyDescent="0.3">
      <c r="A30" s="95" t="s">
        <v>23</v>
      </c>
      <c r="B30" s="45">
        <f t="shared" ref="B30:C30" si="13">+(B25/B27)/7*1000</f>
        <v>52.95804968944099</v>
      </c>
      <c r="C30" s="46">
        <f t="shared" si="13"/>
        <v>47.451955841159986</v>
      </c>
      <c r="D30" s="46">
        <f>+(D25/D27)/7*1000</f>
        <v>58.331968641114969</v>
      </c>
      <c r="E30" s="46">
        <f t="shared" ref="E30:G30" si="14">+(E25/E27)/7*1000</f>
        <v>52.470179442508709</v>
      </c>
      <c r="F30" s="46">
        <f t="shared" si="14"/>
        <v>49.619565814098564</v>
      </c>
      <c r="G30" s="46">
        <f t="shared" si="14"/>
        <v>58.699916588857768</v>
      </c>
      <c r="H30" s="46">
        <f t="shared" ref="H30:J30" si="15">+(H25/H27)/7*1000</f>
        <v>24.932950142689275</v>
      </c>
      <c r="I30" s="46">
        <f t="shared" si="15"/>
        <v>23.258848511005606</v>
      </c>
      <c r="J30" s="46">
        <f t="shared" si="15"/>
        <v>5.4639804639804632</v>
      </c>
      <c r="K30" s="47">
        <f t="shared" ref="K30" si="16">+(K25/K27)/7*1000</f>
        <v>5.4637526652452024</v>
      </c>
      <c r="L30" s="45">
        <f>+(L25/L27)/7*1000</f>
        <v>39.5</v>
      </c>
      <c r="M30" s="46">
        <f t="shared" ref="M30:S30" si="17">+(M25/M27)/7*1000</f>
        <v>39.499999999999993</v>
      </c>
      <c r="N30" s="46">
        <f t="shared" si="17"/>
        <v>38.499999999999993</v>
      </c>
      <c r="O30" s="46">
        <f t="shared" si="17"/>
        <v>38</v>
      </c>
      <c r="P30" s="46">
        <f t="shared" si="17"/>
        <v>37.5</v>
      </c>
      <c r="Q30" s="46">
        <f t="shared" si="17"/>
        <v>36.5</v>
      </c>
      <c r="R30" s="46">
        <f t="shared" si="17"/>
        <v>36.5</v>
      </c>
      <c r="S30" s="47">
        <f t="shared" si="17"/>
        <v>36.499999999999993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0"/>
      <c r="I36" s="97"/>
      <c r="J36" s="52" t="s">
        <v>26</v>
      </c>
      <c r="K36" s="105"/>
      <c r="L36" s="496" t="s">
        <v>25</v>
      </c>
      <c r="M36" s="496"/>
      <c r="N36" s="496"/>
      <c r="O36" s="496"/>
      <c r="P36" s="49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21.373239999999999</v>
      </c>
      <c r="C39" s="78">
        <v>37.945320000000002</v>
      </c>
      <c r="D39" s="78">
        <v>33.279400000000003</v>
      </c>
      <c r="E39" s="78">
        <v>23.135560000000002</v>
      </c>
      <c r="F39" s="78">
        <v>16.752959999999995</v>
      </c>
      <c r="G39" s="78"/>
      <c r="H39" s="78"/>
      <c r="I39" s="99">
        <f t="shared" ref="I39:I46" si="18">SUM(B39:H39)</f>
        <v>132.48648</v>
      </c>
      <c r="J39" s="2"/>
      <c r="K39" s="89" t="s">
        <v>12</v>
      </c>
      <c r="L39" s="78">
        <v>350.8</v>
      </c>
      <c r="M39" s="78">
        <f>$M$48*R39/1000</f>
        <v>0</v>
      </c>
      <c r="N39" s="78">
        <f>$N$48*R39/1000</f>
        <v>0</v>
      </c>
      <c r="O39" s="78">
        <f>$O$48*R39/1000</f>
        <v>0</v>
      </c>
      <c r="P39" s="78">
        <f>$P$48*R39/1000</f>
        <v>0</v>
      </c>
      <c r="Q39" s="99">
        <f t="shared" ref="Q39:Q46" si="19">SUM(L39:P39)</f>
        <v>350.8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21.373239999999999</v>
      </c>
      <c r="C40" s="78">
        <v>37.945320000000002</v>
      </c>
      <c r="D40" s="78">
        <v>33.279400000000003</v>
      </c>
      <c r="E40" s="78">
        <v>23.135560000000002</v>
      </c>
      <c r="F40" s="78">
        <v>16.752959999999995</v>
      </c>
      <c r="G40" s="78"/>
      <c r="H40" s="78"/>
      <c r="I40" s="99">
        <f t="shared" si="18"/>
        <v>132.48648</v>
      </c>
      <c r="J40" s="2"/>
      <c r="K40" s="90" t="s">
        <v>13</v>
      </c>
      <c r="L40" s="78">
        <f>$L$48*R40/1000</f>
        <v>362.78</v>
      </c>
      <c r="M40" s="78">
        <f>$M$48*R40/1000</f>
        <v>0</v>
      </c>
      <c r="N40" s="78">
        <f>$N$48*R40/1000</f>
        <v>0</v>
      </c>
      <c r="O40" s="78">
        <f>$O$48*R40/1000</f>
        <v>0</v>
      </c>
      <c r="P40" s="78">
        <f>$P$48*R40/1000</f>
        <v>0</v>
      </c>
      <c r="Q40" s="99">
        <f t="shared" si="19"/>
        <v>362.78</v>
      </c>
      <c r="R40" s="2">
        <v>110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>
        <v>23.027003999999998</v>
      </c>
      <c r="C41" s="22">
        <v>40.950671999999997</v>
      </c>
      <c r="D41" s="22">
        <v>36.437939999999998</v>
      </c>
      <c r="E41" s="22">
        <v>25.089176000000002</v>
      </c>
      <c r="F41" s="22">
        <v>18.498815999999998</v>
      </c>
      <c r="G41" s="22"/>
      <c r="H41" s="22"/>
      <c r="I41" s="99">
        <f t="shared" si="18"/>
        <v>144.00360800000001</v>
      </c>
      <c r="J41" s="2"/>
      <c r="K41" s="89" t="s">
        <v>14</v>
      </c>
      <c r="L41" s="78">
        <f>$L$48*R41/1000</f>
        <v>382.56799999999998</v>
      </c>
      <c r="M41" s="78">
        <f>$M$48*R41/1000</f>
        <v>0</v>
      </c>
      <c r="N41" s="78">
        <f>$N$48*R41/1000</f>
        <v>0</v>
      </c>
      <c r="O41" s="78">
        <f>$O$48*R41/1000</f>
        <v>0</v>
      </c>
      <c r="P41" s="78">
        <f>$P$48*R41/1000</f>
        <v>0</v>
      </c>
      <c r="Q41" s="99">
        <f t="shared" si="19"/>
        <v>382.56799999999998</v>
      </c>
      <c r="R41" s="2">
        <v>116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23.027003999999998</v>
      </c>
      <c r="C42" s="22">
        <v>40.950671999999997</v>
      </c>
      <c r="D42" s="22">
        <v>36.437939999999998</v>
      </c>
      <c r="E42" s="22">
        <v>25.089176000000002</v>
      </c>
      <c r="F42" s="22">
        <v>18.498815999999998</v>
      </c>
      <c r="G42" s="22"/>
      <c r="H42" s="22"/>
      <c r="I42" s="99">
        <f t="shared" si="18"/>
        <v>144.00360800000001</v>
      </c>
      <c r="J42" s="2"/>
      <c r="K42" s="90" t="s">
        <v>15</v>
      </c>
      <c r="L42" s="78">
        <f>L48*$R$42/1000</f>
        <v>402.35599999999999</v>
      </c>
      <c r="M42" s="78">
        <f>$M$48*R42/1000</f>
        <v>0</v>
      </c>
      <c r="N42" s="78">
        <f>$N$48*R42/1000</f>
        <v>0</v>
      </c>
      <c r="O42" s="78">
        <f>$O$48*R42/1000</f>
        <v>0</v>
      </c>
      <c r="P42" s="78">
        <f>$P$48*R42/1000</f>
        <v>0</v>
      </c>
      <c r="Q42" s="99">
        <f t="shared" si="19"/>
        <v>402.35599999999999</v>
      </c>
      <c r="R42" s="2">
        <v>122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23.027003999999998</v>
      </c>
      <c r="C43" s="22">
        <v>40.950671999999997</v>
      </c>
      <c r="D43" s="22">
        <v>36.437939999999998</v>
      </c>
      <c r="E43" s="22">
        <v>25.089176000000002</v>
      </c>
      <c r="F43" s="22">
        <v>18.498815999999998</v>
      </c>
      <c r="G43" s="22"/>
      <c r="H43" s="22"/>
      <c r="I43" s="99">
        <f t="shared" si="18"/>
        <v>144.00360800000001</v>
      </c>
      <c r="J43" s="2"/>
      <c r="K43" s="89" t="s">
        <v>16</v>
      </c>
      <c r="L43" s="78">
        <f>L48*$R$43/1000</f>
        <v>415.548</v>
      </c>
      <c r="M43" s="78">
        <f>M48*$R$43/1000</f>
        <v>0</v>
      </c>
      <c r="N43" s="78">
        <f>N48*$R$43/1000</f>
        <v>0</v>
      </c>
      <c r="O43" s="78">
        <f>O48*$R$43/1000</f>
        <v>0</v>
      </c>
      <c r="P43" s="78">
        <f>P48*$R$43/1000</f>
        <v>0</v>
      </c>
      <c r="Q43" s="99">
        <f t="shared" si="19"/>
        <v>415.548</v>
      </c>
      <c r="R43" s="2">
        <v>126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11.7</v>
      </c>
      <c r="C44" s="78">
        <v>15.5</v>
      </c>
      <c r="D44" s="78">
        <v>19.3</v>
      </c>
      <c r="E44" s="78">
        <v>19.3</v>
      </c>
      <c r="F44" s="78">
        <v>31.1</v>
      </c>
      <c r="G44" s="78">
        <v>30.9</v>
      </c>
      <c r="H44" s="78">
        <v>16.2</v>
      </c>
      <c r="I44" s="99">
        <f t="shared" si="18"/>
        <v>144</v>
      </c>
      <c r="J44" s="2"/>
      <c r="K44" s="90" t="s">
        <v>17</v>
      </c>
      <c r="L44" s="78">
        <f>L48*$R$44/1000</f>
        <v>422.14400000000001</v>
      </c>
      <c r="M44" s="78">
        <f>M48*$R$44/1000</f>
        <v>0</v>
      </c>
      <c r="N44" s="78">
        <f>N48*$R$44/1000</f>
        <v>0</v>
      </c>
      <c r="O44" s="78">
        <f>O48*$R$44/1000</f>
        <v>0</v>
      </c>
      <c r="P44" s="78">
        <f>P48*$R$44/1000</f>
        <v>0</v>
      </c>
      <c r="Q44" s="99">
        <f t="shared" si="19"/>
        <v>422.14400000000001</v>
      </c>
      <c r="R44" s="2">
        <v>128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11.7</v>
      </c>
      <c r="C45" s="78">
        <v>15.5</v>
      </c>
      <c r="D45" s="78">
        <v>19.3</v>
      </c>
      <c r="E45" s="78">
        <v>19.3</v>
      </c>
      <c r="F45" s="78">
        <v>31.1</v>
      </c>
      <c r="G45" s="78">
        <v>30.9</v>
      </c>
      <c r="H45" s="78">
        <v>16.2</v>
      </c>
      <c r="I45" s="99">
        <f t="shared" si="18"/>
        <v>144</v>
      </c>
      <c r="J45" s="2"/>
      <c r="K45" s="89" t="s">
        <v>18</v>
      </c>
      <c r="L45" s="78">
        <f>L48*$R$45/1000</f>
        <v>428.74</v>
      </c>
      <c r="M45" s="78">
        <f>M48*$R$45/1000</f>
        <v>0</v>
      </c>
      <c r="N45" s="78">
        <f>N48*$R$45/1000</f>
        <v>0</v>
      </c>
      <c r="O45" s="78">
        <f>O48*$R$45/1000</f>
        <v>0</v>
      </c>
      <c r="P45" s="78">
        <f>P48*$R$45/1000</f>
        <v>0</v>
      </c>
      <c r="Q45" s="99">
        <f t="shared" si="19"/>
        <v>428.74</v>
      </c>
      <c r="R45" s="2">
        <v>130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0">SUM(B39:B45)</f>
        <v>135.22749200000001</v>
      </c>
      <c r="C46" s="26">
        <f t="shared" si="20"/>
        <v>229.74265600000001</v>
      </c>
      <c r="D46" s="26">
        <f t="shared" si="20"/>
        <v>214.47262000000003</v>
      </c>
      <c r="E46" s="26">
        <f t="shared" si="20"/>
        <v>160.13864800000005</v>
      </c>
      <c r="F46" s="26">
        <f t="shared" si="20"/>
        <v>151.20236799999998</v>
      </c>
      <c r="G46" s="26">
        <f t="shared" si="20"/>
        <v>61.8</v>
      </c>
      <c r="H46" s="26">
        <f t="shared" si="20"/>
        <v>32.4</v>
      </c>
      <c r="I46" s="99">
        <f t="shared" si="18"/>
        <v>984.9837839999999</v>
      </c>
      <c r="K46" s="76" t="s">
        <v>10</v>
      </c>
      <c r="L46" s="79">
        <f>SUM(L39:L45)</f>
        <v>2764.9359999999997</v>
      </c>
      <c r="M46" s="26">
        <f>SUM(M39:M45)</f>
        <v>0</v>
      </c>
      <c r="N46" s="26">
        <f>SUM(N39:N45)</f>
        <v>0</v>
      </c>
      <c r="O46" s="26">
        <f>SUM(O39:O45)</f>
        <v>0</v>
      </c>
      <c r="P46" s="26">
        <f>SUM(P39:P45)</f>
        <v>0</v>
      </c>
      <c r="Q46" s="99">
        <f t="shared" si="19"/>
        <v>2764.9359999999997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/>
      <c r="C47" s="29"/>
      <c r="D47" s="29"/>
      <c r="E47" s="29"/>
      <c r="F47" s="29"/>
      <c r="G47" s="29"/>
      <c r="H47" s="29"/>
      <c r="I47" s="100">
        <f>+((I46/I48)/7)*1000</f>
        <v>38.393443149483524</v>
      </c>
      <c r="K47" s="108" t="s">
        <v>19</v>
      </c>
      <c r="L47" s="80"/>
      <c r="M47" s="29"/>
      <c r="N47" s="29"/>
      <c r="O47" s="29"/>
      <c r="P47" s="29"/>
      <c r="Q47" s="100">
        <f>+((Q46/Q48)/7)*1000</f>
        <v>119.76678506454128</v>
      </c>
      <c r="R47" s="62"/>
      <c r="S47" s="62"/>
    </row>
    <row r="48" spans="1:30" ht="33.75" customHeight="1" x14ac:dyDescent="0.25">
      <c r="A48" s="92" t="s">
        <v>20</v>
      </c>
      <c r="B48" s="81">
        <v>299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3665</v>
      </c>
      <c r="J48" s="63"/>
      <c r="K48" s="92" t="s">
        <v>20</v>
      </c>
      <c r="L48" s="104">
        <v>3298</v>
      </c>
      <c r="M48" s="64"/>
      <c r="N48" s="64"/>
      <c r="O48" s="64"/>
      <c r="P48" s="64"/>
      <c r="Q48" s="110">
        <f>SUM(L48:P48)</f>
        <v>3298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21">((B48*B47)*7/1000-B39-B40)/5</f>
        <v>-8.549296</v>
      </c>
      <c r="C49" s="37">
        <f t="shared" si="21"/>
        <v>-15.178128000000001</v>
      </c>
      <c r="D49" s="37">
        <f t="shared" si="21"/>
        <v>-13.311760000000001</v>
      </c>
      <c r="E49" s="37">
        <f t="shared" si="21"/>
        <v>-9.2542240000000007</v>
      </c>
      <c r="F49" s="37">
        <f t="shared" si="21"/>
        <v>-6.7011839999999978</v>
      </c>
      <c r="G49" s="37">
        <f t="shared" ref="G49" si="22">((G48*G47)*7/1000-G39-G40)/5</f>
        <v>0</v>
      </c>
      <c r="H49" s="37">
        <f t="shared" si="21"/>
        <v>0</v>
      </c>
      <c r="I49" s="102">
        <f>((I46*1000)/I48)/7</f>
        <v>38.393443149483524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119.76678506454127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3">((B48*B47)*7)/1000</f>
        <v>0</v>
      </c>
      <c r="C50" s="41">
        <f t="shared" si="23"/>
        <v>0</v>
      </c>
      <c r="D50" s="41">
        <f t="shared" si="23"/>
        <v>0</v>
      </c>
      <c r="E50" s="41">
        <f t="shared" si="23"/>
        <v>0</v>
      </c>
      <c r="F50" s="41">
        <f t="shared" si="23"/>
        <v>0</v>
      </c>
      <c r="G50" s="41">
        <f t="shared" ref="G50" si="24">((G48*G47)*7)/1000</f>
        <v>0</v>
      </c>
      <c r="H50" s="41">
        <f t="shared" si="23"/>
        <v>0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5">+(B46/B48)/7*1000</f>
        <v>64.609408504538948</v>
      </c>
      <c r="C51" s="46">
        <f t="shared" si="25"/>
        <v>83.089568173598551</v>
      </c>
      <c r="D51" s="46">
        <f t="shared" si="25"/>
        <v>62.401111434390472</v>
      </c>
      <c r="E51" s="46">
        <f t="shared" si="25"/>
        <v>46.592565609543215</v>
      </c>
      <c r="F51" s="46">
        <f t="shared" si="25"/>
        <v>27.307633736680511</v>
      </c>
      <c r="G51" s="46">
        <f t="shared" ref="G51" si="26">+(G46/G48)/7*1000</f>
        <v>11.246587807097361</v>
      </c>
      <c r="H51" s="46">
        <f t="shared" si="25"/>
        <v>11.207194742303699</v>
      </c>
      <c r="I51" s="103"/>
      <c r="J51" s="49"/>
      <c r="K51" s="95" t="s">
        <v>23</v>
      </c>
      <c r="L51" s="84">
        <f>+(L46/L48)/7*1000</f>
        <v>119.76678506454128</v>
      </c>
      <c r="M51" s="46" t="e">
        <f>+(M46/M48)/7*1000</f>
        <v>#DIV/0!</v>
      </c>
      <c r="N51" s="46" t="e">
        <f>+(N46/N48)/7*1000</f>
        <v>#DIV/0!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327</v>
      </c>
      <c r="C58" s="78">
        <f t="shared" ref="C58:C59" si="27">$C$67*I58/1000</f>
        <v>0</v>
      </c>
      <c r="D58" s="78">
        <f t="shared" ref="D58:D59" si="28">$D$67*I58/1000</f>
        <v>0</v>
      </c>
      <c r="E58" s="78">
        <f t="shared" ref="E58:E59" si="29">$E$67*I58/1000</f>
        <v>0</v>
      </c>
      <c r="F58" s="78">
        <f t="shared" ref="F58:F59" si="30">$F$67*I58/1000</f>
        <v>0</v>
      </c>
      <c r="G58" s="99">
        <f t="shared" ref="G58:G65" si="31">SUM(B58:F58)</f>
        <v>327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f t="shared" ref="B59:B60" si="32">$B$67*I59/1000</f>
        <v>336.93</v>
      </c>
      <c r="C59" s="78">
        <f t="shared" si="27"/>
        <v>0</v>
      </c>
      <c r="D59" s="78">
        <f t="shared" si="28"/>
        <v>0</v>
      </c>
      <c r="E59" s="78">
        <f t="shared" si="29"/>
        <v>0</v>
      </c>
      <c r="F59" s="78">
        <f t="shared" si="30"/>
        <v>0</v>
      </c>
      <c r="G59" s="99">
        <f t="shared" si="31"/>
        <v>336.93</v>
      </c>
      <c r="H59" s="73"/>
      <c r="I59" s="2">
        <v>110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f t="shared" si="32"/>
        <v>355.30799999999999</v>
      </c>
      <c r="C60" s="78">
        <f t="shared" ref="C60" si="33">$C$67*I60/1000</f>
        <v>0</v>
      </c>
      <c r="D60" s="78">
        <f t="shared" ref="D60" si="34">$D$67*I60/1000</f>
        <v>0</v>
      </c>
      <c r="E60" s="78">
        <f t="shared" ref="E60" si="35">$E$67*I60/1000</f>
        <v>0</v>
      </c>
      <c r="F60" s="78">
        <f t="shared" ref="F60" si="36">$F$67*I60/1000</f>
        <v>0</v>
      </c>
      <c r="G60" s="99">
        <f t="shared" si="31"/>
        <v>355.30799999999999</v>
      </c>
      <c r="H60" s="73"/>
      <c r="I60" s="2">
        <v>116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373.68599999999998</v>
      </c>
      <c r="C61" s="78">
        <f>$C$67*I61/1000</f>
        <v>0</v>
      </c>
      <c r="D61" s="78">
        <f>$D$67*I61/1000</f>
        <v>0</v>
      </c>
      <c r="E61" s="78">
        <f>$E$67*I61/1000</f>
        <v>0</v>
      </c>
      <c r="F61" s="78">
        <f>$F$67*I61/1000</f>
        <v>0</v>
      </c>
      <c r="G61" s="99">
        <f t="shared" si="31"/>
        <v>373.68599999999998</v>
      </c>
      <c r="H61" s="73"/>
      <c r="I61" s="2">
        <v>122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385.93799999999999</v>
      </c>
      <c r="C62" s="78">
        <f t="shared" ref="C62:F62" si="37">C67*$I$62/1000</f>
        <v>0</v>
      </c>
      <c r="D62" s="78">
        <f t="shared" si="37"/>
        <v>0</v>
      </c>
      <c r="E62" s="78">
        <f t="shared" si="37"/>
        <v>0</v>
      </c>
      <c r="F62" s="78">
        <f t="shared" si="37"/>
        <v>0</v>
      </c>
      <c r="G62" s="99">
        <f t="shared" si="31"/>
        <v>385.93799999999999</v>
      </c>
      <c r="H62" s="73"/>
      <c r="I62" s="2">
        <v>126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392.06400000000002</v>
      </c>
      <c r="C63" s="78">
        <f t="shared" ref="C63:F63" si="38">C67*$I$63/1000</f>
        <v>0</v>
      </c>
      <c r="D63" s="78">
        <f t="shared" si="38"/>
        <v>0</v>
      </c>
      <c r="E63" s="78">
        <f t="shared" si="38"/>
        <v>0</v>
      </c>
      <c r="F63" s="78">
        <f t="shared" si="38"/>
        <v>0</v>
      </c>
      <c r="G63" s="99">
        <f t="shared" si="31"/>
        <v>392.06400000000002</v>
      </c>
      <c r="H63" s="73"/>
      <c r="I63" s="2">
        <v>128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398.19</v>
      </c>
      <c r="C64" s="78">
        <f t="shared" ref="C64:F64" si="39">C67*$I$64/1000</f>
        <v>0</v>
      </c>
      <c r="D64" s="78">
        <f t="shared" si="39"/>
        <v>0</v>
      </c>
      <c r="E64" s="78">
        <f t="shared" si="39"/>
        <v>0</v>
      </c>
      <c r="F64" s="78">
        <f t="shared" si="39"/>
        <v>0</v>
      </c>
      <c r="G64" s="99">
        <f t="shared" si="31"/>
        <v>398.19</v>
      </c>
      <c r="H64" s="73"/>
      <c r="I64" s="2">
        <v>130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2569.116</v>
      </c>
      <c r="C65" s="26">
        <f>SUM(C58:C64)</f>
        <v>0</v>
      </c>
      <c r="D65" s="26">
        <f>SUM(D58:D64)</f>
        <v>0</v>
      </c>
      <c r="E65" s="26">
        <f>SUM(E58:E64)</f>
        <v>0</v>
      </c>
      <c r="F65" s="26">
        <f>SUM(F58:F64)</f>
        <v>0</v>
      </c>
      <c r="G65" s="99">
        <f t="shared" si="31"/>
        <v>2569.116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119.8225829019169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3063</v>
      </c>
      <c r="C67" s="64"/>
      <c r="D67" s="64"/>
      <c r="E67" s="64"/>
      <c r="F67" s="64"/>
      <c r="G67" s="110">
        <f>SUM(B67:F67)</f>
        <v>3063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119.82258290191689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119.8225829019169</v>
      </c>
      <c r="C70" s="46" t="e">
        <f>+(C65/C67)/7*1000</f>
        <v>#DIV/0!</v>
      </c>
      <c r="D70" s="46" t="e">
        <f>+(D65/D67)/7*1000</f>
        <v>#DIV/0!</v>
      </c>
      <c r="E70" s="46" t="e">
        <f>+(E65/E67)/7*1000</f>
        <v>#DIV/0!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L15:S15"/>
    <mergeCell ref="L36:P36"/>
    <mergeCell ref="B36:H36"/>
    <mergeCell ref="B15:K15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C44CA-40BE-42EC-92A3-6A0DC8836516}">
  <dimension ref="A1:AQ239"/>
  <sheetViews>
    <sheetView view="pageBreakPreview" topLeftCell="A34" zoomScale="30" zoomScaleNormal="30" zoomScaleSheetLayoutView="30" workbookViewId="0">
      <selection activeCell="B39" sqref="B39:G40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57"/>
      <c r="E3" s="457"/>
      <c r="F3" s="457"/>
      <c r="G3" s="457"/>
      <c r="H3" s="457"/>
      <c r="I3" s="457"/>
      <c r="J3" s="457"/>
      <c r="K3" s="457"/>
      <c r="L3" s="457"/>
      <c r="M3" s="457"/>
      <c r="N3" s="457"/>
      <c r="O3" s="457"/>
      <c r="P3" s="457"/>
      <c r="Q3" s="457"/>
      <c r="R3" s="457"/>
      <c r="S3" s="457"/>
      <c r="T3" s="457"/>
      <c r="U3" s="457"/>
      <c r="V3" s="457"/>
      <c r="W3" s="457"/>
      <c r="X3" s="457"/>
      <c r="Y3" s="2"/>
      <c r="Z3" s="2"/>
      <c r="AA3" s="2"/>
      <c r="AB3" s="2"/>
      <c r="AC3" s="2"/>
      <c r="AD3" s="45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7" t="s">
        <v>1</v>
      </c>
      <c r="B9" s="457"/>
      <c r="C9" s="457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7"/>
      <c r="B10" s="457"/>
      <c r="C10" s="4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7" t="s">
        <v>4</v>
      </c>
      <c r="B11" s="457"/>
      <c r="C11" s="457"/>
      <c r="D11" s="1"/>
      <c r="E11" s="455">
        <v>3</v>
      </c>
      <c r="F11" s="1"/>
      <c r="G11" s="1"/>
      <c r="H11" s="1"/>
      <c r="I11" s="1"/>
      <c r="J11" s="1"/>
      <c r="K11" s="489" t="s">
        <v>148</v>
      </c>
      <c r="L11" s="489"/>
      <c r="M11" s="456"/>
      <c r="N11" s="4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7"/>
      <c r="B12" s="457"/>
      <c r="C12" s="457"/>
      <c r="D12" s="1"/>
      <c r="E12" s="5"/>
      <c r="F12" s="1"/>
      <c r="G12" s="1"/>
      <c r="H12" s="1"/>
      <c r="I12" s="1"/>
      <c r="J12" s="1"/>
      <c r="K12" s="456"/>
      <c r="L12" s="456"/>
      <c r="M12" s="456"/>
      <c r="N12" s="4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7"/>
      <c r="B13" s="457"/>
      <c r="C13" s="457"/>
      <c r="D13" s="457"/>
      <c r="E13" s="457"/>
      <c r="F13" s="457"/>
      <c r="G13" s="457"/>
      <c r="H13" s="457"/>
      <c r="I13" s="457"/>
      <c r="J13" s="457"/>
      <c r="K13" s="457"/>
      <c r="L13" s="456"/>
      <c r="M13" s="456"/>
      <c r="N13" s="456"/>
      <c r="O13" s="456"/>
      <c r="P13" s="456"/>
      <c r="Q13" s="456"/>
      <c r="R13" s="456"/>
      <c r="S13" s="456"/>
      <c r="T13" s="456"/>
      <c r="U13" s="456"/>
      <c r="V13" s="456"/>
      <c r="W13" s="1"/>
      <c r="X13" s="1"/>
      <c r="Y13" s="1"/>
    </row>
    <row r="14" spans="1:30" s="3" customFormat="1" ht="27" thickBot="1" x14ac:dyDescent="0.3">
      <c r="A14" s="457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116.22307406080003</v>
      </c>
      <c r="C18" s="78">
        <v>116.73711971456001</v>
      </c>
      <c r="D18" s="22">
        <v>119.02783276160002</v>
      </c>
      <c r="E18" s="22">
        <v>32.095823193599998</v>
      </c>
      <c r="F18" s="22">
        <v>119.60199644799998</v>
      </c>
      <c r="G18" s="22">
        <v>119.69129483520003</v>
      </c>
      <c r="H18" s="21">
        <v>117.28051762175998</v>
      </c>
      <c r="I18" s="22">
        <v>118.23825972224003</v>
      </c>
      <c r="J18" s="22">
        <v>117.62911745536003</v>
      </c>
      <c r="K18" s="119">
        <v>29.352968816640008</v>
      </c>
      <c r="L18" s="22">
        <v>118.78187836416001</v>
      </c>
      <c r="M18" s="22">
        <v>119.10685228800003</v>
      </c>
      <c r="N18" s="21">
        <v>117.52622992384003</v>
      </c>
      <c r="O18" s="78">
        <v>118.49612189696002</v>
      </c>
      <c r="P18" s="22">
        <v>119.22655022336002</v>
      </c>
      <c r="Q18" s="22">
        <v>32.446049233920007</v>
      </c>
      <c r="R18" s="22">
        <v>118.59915343616005</v>
      </c>
      <c r="S18" s="23">
        <v>119.37360190080003</v>
      </c>
      <c r="T18" s="24">
        <f t="shared" ref="T18:T25" si="0">SUM(B18:S18)</f>
        <v>1869.4344418969602</v>
      </c>
      <c r="V18" s="2"/>
      <c r="W18" s="18"/>
    </row>
    <row r="19" spans="1:30" ht="39.950000000000003" customHeight="1" x14ac:dyDescent="0.25">
      <c r="A19" s="157" t="s">
        <v>13</v>
      </c>
      <c r="B19" s="21">
        <v>116.22307406080003</v>
      </c>
      <c r="C19" s="78">
        <v>116.73711971456001</v>
      </c>
      <c r="D19" s="22">
        <v>119.02783276160002</v>
      </c>
      <c r="E19" s="22">
        <v>32.095823193599998</v>
      </c>
      <c r="F19" s="22">
        <v>119.60199644799998</v>
      </c>
      <c r="G19" s="22">
        <v>119.69129483520003</v>
      </c>
      <c r="H19" s="21">
        <v>117.28051762175998</v>
      </c>
      <c r="I19" s="22">
        <v>118.23825972224003</v>
      </c>
      <c r="J19" s="22">
        <v>117.62911745536003</v>
      </c>
      <c r="K19" s="119">
        <v>29.352968816640008</v>
      </c>
      <c r="L19" s="22">
        <v>118.78187836416001</v>
      </c>
      <c r="M19" s="22">
        <v>119.10685228800003</v>
      </c>
      <c r="N19" s="21">
        <v>117.52622992384003</v>
      </c>
      <c r="O19" s="78">
        <v>118.49612189696002</v>
      </c>
      <c r="P19" s="22">
        <v>119.22655022336002</v>
      </c>
      <c r="Q19" s="22">
        <v>32.446049233920007</v>
      </c>
      <c r="R19" s="22">
        <v>118.59915343616005</v>
      </c>
      <c r="S19" s="23">
        <v>119.37360190080003</v>
      </c>
      <c r="T19" s="24">
        <f t="shared" si="0"/>
        <v>1869.4344418969602</v>
      </c>
      <c r="V19" s="2"/>
      <c r="W19" s="18"/>
    </row>
    <row r="20" spans="1:30" ht="39.75" customHeight="1" x14ac:dyDescent="0.25">
      <c r="A20" s="156" t="s">
        <v>14</v>
      </c>
      <c r="B20" s="21">
        <v>114.50853037568</v>
      </c>
      <c r="C20" s="78">
        <v>115.855232114176</v>
      </c>
      <c r="D20" s="22">
        <v>117.82182689535998</v>
      </c>
      <c r="E20" s="22">
        <v>31.735430722560011</v>
      </c>
      <c r="F20" s="22">
        <v>118.92272142079999</v>
      </c>
      <c r="G20" s="22">
        <v>119.10876206592002</v>
      </c>
      <c r="H20" s="21">
        <v>116.30315295129603</v>
      </c>
      <c r="I20" s="22">
        <v>117.47237611110397</v>
      </c>
      <c r="J20" s="22">
        <v>116.82899301785599</v>
      </c>
      <c r="K20" s="119">
        <v>29.062652473343995</v>
      </c>
      <c r="L20" s="22">
        <v>118.36372865433603</v>
      </c>
      <c r="M20" s="22">
        <v>118.6772590848</v>
      </c>
      <c r="N20" s="21">
        <v>116.87014803046402</v>
      </c>
      <c r="O20" s="78">
        <v>117.36923124121597</v>
      </c>
      <c r="P20" s="22">
        <v>117.96409991065597</v>
      </c>
      <c r="Q20" s="22">
        <v>32.260620306431996</v>
      </c>
      <c r="R20" s="22">
        <v>117.993298625536</v>
      </c>
      <c r="S20" s="23">
        <v>118.79231923967998</v>
      </c>
      <c r="T20" s="24">
        <f t="shared" si="0"/>
        <v>1855.9103832412156</v>
      </c>
      <c r="V20" s="2"/>
      <c r="W20" s="18"/>
    </row>
    <row r="21" spans="1:30" ht="39.950000000000003" customHeight="1" x14ac:dyDescent="0.25">
      <c r="A21" s="157" t="s">
        <v>15</v>
      </c>
      <c r="B21" s="21">
        <v>114.50853037568</v>
      </c>
      <c r="C21" s="78">
        <v>115.855232114176</v>
      </c>
      <c r="D21" s="22">
        <v>117.82182689535998</v>
      </c>
      <c r="E21" s="22">
        <v>31.735430722560011</v>
      </c>
      <c r="F21" s="22">
        <v>118.92272142079999</v>
      </c>
      <c r="G21" s="22">
        <v>119.10876206592002</v>
      </c>
      <c r="H21" s="21">
        <v>116.30315295129603</v>
      </c>
      <c r="I21" s="22">
        <v>117.47237611110397</v>
      </c>
      <c r="J21" s="22">
        <v>116.82899301785599</v>
      </c>
      <c r="K21" s="119">
        <v>29.062652473343995</v>
      </c>
      <c r="L21" s="22">
        <v>118.36372865433603</v>
      </c>
      <c r="M21" s="22">
        <v>118.6772590848</v>
      </c>
      <c r="N21" s="21">
        <v>116.87014803046402</v>
      </c>
      <c r="O21" s="78">
        <v>117.36923124121597</v>
      </c>
      <c r="P21" s="22">
        <v>117.96409991065597</v>
      </c>
      <c r="Q21" s="22">
        <v>32.260620306431996</v>
      </c>
      <c r="R21" s="22">
        <v>117.993298625536</v>
      </c>
      <c r="S21" s="23">
        <v>118.79231923967998</v>
      </c>
      <c r="T21" s="24">
        <f t="shared" si="0"/>
        <v>1855.9103832412156</v>
      </c>
      <c r="V21" s="2"/>
      <c r="W21" s="18"/>
    </row>
    <row r="22" spans="1:30" ht="39.950000000000003" customHeight="1" x14ac:dyDescent="0.25">
      <c r="A22" s="156" t="s">
        <v>16</v>
      </c>
      <c r="B22" s="21">
        <v>114.50853037568</v>
      </c>
      <c r="C22" s="78">
        <v>115.855232114176</v>
      </c>
      <c r="D22" s="22">
        <v>117.82182689535998</v>
      </c>
      <c r="E22" s="22">
        <v>31.735430722560011</v>
      </c>
      <c r="F22" s="22">
        <v>118.92272142079999</v>
      </c>
      <c r="G22" s="22">
        <v>119.10876206592002</v>
      </c>
      <c r="H22" s="21">
        <v>116.30315295129603</v>
      </c>
      <c r="I22" s="22">
        <v>117.47237611110397</v>
      </c>
      <c r="J22" s="22">
        <v>116.82899301785599</v>
      </c>
      <c r="K22" s="119">
        <v>29.062652473343995</v>
      </c>
      <c r="L22" s="22">
        <v>118.36372865433603</v>
      </c>
      <c r="M22" s="22">
        <v>118.6772590848</v>
      </c>
      <c r="N22" s="21">
        <v>116.87014803046402</v>
      </c>
      <c r="O22" s="78">
        <v>117.36923124121597</v>
      </c>
      <c r="P22" s="22">
        <v>117.96409991065597</v>
      </c>
      <c r="Q22" s="22">
        <v>32.260620306431996</v>
      </c>
      <c r="R22" s="22">
        <v>117.993298625536</v>
      </c>
      <c r="S22" s="23">
        <v>118.79231923967998</v>
      </c>
      <c r="T22" s="24">
        <f t="shared" si="0"/>
        <v>1855.9103832412156</v>
      </c>
      <c r="V22" s="2"/>
      <c r="W22" s="18"/>
    </row>
    <row r="23" spans="1:30" ht="39.950000000000003" customHeight="1" x14ac:dyDescent="0.25">
      <c r="A23" s="157" t="s">
        <v>17</v>
      </c>
      <c r="B23" s="21">
        <v>114.50853037568</v>
      </c>
      <c r="C23" s="78">
        <v>115.855232114176</v>
      </c>
      <c r="D23" s="22">
        <v>117.82182689535998</v>
      </c>
      <c r="E23" s="22">
        <v>31.735430722560011</v>
      </c>
      <c r="F23" s="22">
        <v>118.92272142079999</v>
      </c>
      <c r="G23" s="22">
        <v>119.10876206592002</v>
      </c>
      <c r="H23" s="21">
        <v>116.30315295129603</v>
      </c>
      <c r="I23" s="22">
        <v>117.47237611110397</v>
      </c>
      <c r="J23" s="22">
        <v>116.82899301785599</v>
      </c>
      <c r="K23" s="119">
        <v>29.062652473343995</v>
      </c>
      <c r="L23" s="22">
        <v>118.36372865433603</v>
      </c>
      <c r="M23" s="22">
        <v>118.6772590848</v>
      </c>
      <c r="N23" s="21">
        <v>116.87014803046402</v>
      </c>
      <c r="O23" s="78">
        <v>117.36923124121597</v>
      </c>
      <c r="P23" s="22">
        <v>117.96409991065597</v>
      </c>
      <c r="Q23" s="22">
        <v>32.260620306431996</v>
      </c>
      <c r="R23" s="22">
        <v>117.993298625536</v>
      </c>
      <c r="S23" s="23">
        <v>118.79231923967998</v>
      </c>
      <c r="T23" s="24">
        <f t="shared" si="0"/>
        <v>1855.9103832412156</v>
      </c>
      <c r="V23" s="2"/>
      <c r="W23" s="18"/>
    </row>
    <row r="24" spans="1:30" ht="39.950000000000003" customHeight="1" x14ac:dyDescent="0.25">
      <c r="A24" s="156" t="s">
        <v>18</v>
      </c>
      <c r="B24" s="21">
        <v>114.50853037568</v>
      </c>
      <c r="C24" s="78">
        <v>115.855232114176</v>
      </c>
      <c r="D24" s="22">
        <v>117.82182689535998</v>
      </c>
      <c r="E24" s="22">
        <v>31.735430722560011</v>
      </c>
      <c r="F24" s="22">
        <v>118.92272142079999</v>
      </c>
      <c r="G24" s="22">
        <v>119.10876206592002</v>
      </c>
      <c r="H24" s="21">
        <v>116.30315295129603</v>
      </c>
      <c r="I24" s="22">
        <v>117.47237611110397</v>
      </c>
      <c r="J24" s="22">
        <v>116.82899301785599</v>
      </c>
      <c r="K24" s="119">
        <v>29.062652473343995</v>
      </c>
      <c r="L24" s="22">
        <v>118.36372865433603</v>
      </c>
      <c r="M24" s="22">
        <v>118.6772590848</v>
      </c>
      <c r="N24" s="21">
        <v>116.87014803046402</v>
      </c>
      <c r="O24" s="78">
        <v>117.36923124121597</v>
      </c>
      <c r="P24" s="22">
        <v>117.96409991065597</v>
      </c>
      <c r="Q24" s="22">
        <v>32.260620306431996</v>
      </c>
      <c r="R24" s="22">
        <v>117.993298625536</v>
      </c>
      <c r="S24" s="23">
        <v>118.79231923967998</v>
      </c>
      <c r="T24" s="24">
        <f t="shared" si="0"/>
        <v>1855.9103832412156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804.98880000000008</v>
      </c>
      <c r="C25" s="26">
        <f t="shared" si="1"/>
        <v>812.75040000000013</v>
      </c>
      <c r="D25" s="26">
        <f t="shared" si="1"/>
        <v>827.16480000000001</v>
      </c>
      <c r="E25" s="26">
        <f>SUM(E18:E24)</f>
        <v>222.86880000000005</v>
      </c>
      <c r="F25" s="26">
        <f t="shared" ref="F25:L25" si="2">SUM(F18:F24)</f>
        <v>833.81759999999997</v>
      </c>
      <c r="G25" s="26">
        <f t="shared" si="2"/>
        <v>834.92640000000017</v>
      </c>
      <c r="H25" s="25">
        <f t="shared" si="2"/>
        <v>816.07680000000016</v>
      </c>
      <c r="I25" s="26">
        <f t="shared" si="2"/>
        <v>823.83839999999987</v>
      </c>
      <c r="J25" s="26">
        <f>SUM(J18:J24)</f>
        <v>819.40319999999997</v>
      </c>
      <c r="K25" s="120">
        <f t="shared" ref="K25" si="3">SUM(K18:K24)</f>
        <v>204.01920000000001</v>
      </c>
      <c r="L25" s="26">
        <f t="shared" si="2"/>
        <v>829.38240000000008</v>
      </c>
      <c r="M25" s="26">
        <f>SUM(M18:M24)</f>
        <v>831.59999999999991</v>
      </c>
      <c r="N25" s="25">
        <f t="shared" ref="N25:P25" si="4">SUM(N18:N24)</f>
        <v>819.40320000000031</v>
      </c>
      <c r="O25" s="26">
        <f t="shared" si="4"/>
        <v>823.83839999999987</v>
      </c>
      <c r="P25" s="26">
        <f t="shared" si="4"/>
        <v>828.27359999999987</v>
      </c>
      <c r="Q25" s="26">
        <f>SUM(Q18:Q24)</f>
        <v>226.19520000000003</v>
      </c>
      <c r="R25" s="26">
        <f t="shared" ref="R25:S25" si="5">SUM(R18:R24)</f>
        <v>827.16480000000013</v>
      </c>
      <c r="S25" s="27">
        <f t="shared" si="5"/>
        <v>832.70879999999988</v>
      </c>
      <c r="T25" s="24">
        <f t="shared" si="0"/>
        <v>13018.420800000002</v>
      </c>
    </row>
    <row r="26" spans="1:30" s="2" customFormat="1" ht="36.75" customHeight="1" x14ac:dyDescent="0.25">
      <c r="A26" s="158" t="s">
        <v>19</v>
      </c>
      <c r="B26" s="402">
        <v>158.4</v>
      </c>
      <c r="C26" s="405">
        <v>158.4</v>
      </c>
      <c r="D26" s="29">
        <v>158.4</v>
      </c>
      <c r="E26" s="29">
        <v>158.4</v>
      </c>
      <c r="F26" s="401">
        <v>158.4</v>
      </c>
      <c r="G26" s="401">
        <v>158.4</v>
      </c>
      <c r="H26" s="402">
        <v>158.4</v>
      </c>
      <c r="I26" s="401">
        <v>158.4</v>
      </c>
      <c r="J26" s="401">
        <v>158.4</v>
      </c>
      <c r="K26" s="401">
        <v>158.4</v>
      </c>
      <c r="L26" s="401">
        <v>158.4</v>
      </c>
      <c r="M26" s="401">
        <v>158.4</v>
      </c>
      <c r="N26" s="402">
        <v>158.4</v>
      </c>
      <c r="O26" s="401">
        <v>158.4</v>
      </c>
      <c r="P26" s="401">
        <v>158.4</v>
      </c>
      <c r="Q26" s="401">
        <v>158.4</v>
      </c>
      <c r="R26" s="401">
        <v>158.4</v>
      </c>
      <c r="S26" s="404">
        <v>158.4</v>
      </c>
      <c r="T26" s="31">
        <f>+((T25/T27)/7)*1000</f>
        <v>158.40000000000003</v>
      </c>
    </row>
    <row r="27" spans="1:30" s="2" customFormat="1" ht="33" customHeight="1" x14ac:dyDescent="0.25">
      <c r="A27" s="159" t="s">
        <v>20</v>
      </c>
      <c r="B27" s="32">
        <v>726</v>
      </c>
      <c r="C27" s="81">
        <v>733</v>
      </c>
      <c r="D27" s="33">
        <v>746</v>
      </c>
      <c r="E27" s="33">
        <v>201</v>
      </c>
      <c r="F27" s="33">
        <v>752</v>
      </c>
      <c r="G27" s="33">
        <v>753</v>
      </c>
      <c r="H27" s="32">
        <v>736</v>
      </c>
      <c r="I27" s="33">
        <v>743</v>
      </c>
      <c r="J27" s="33">
        <v>739</v>
      </c>
      <c r="K27" s="122">
        <v>184</v>
      </c>
      <c r="L27" s="33">
        <v>748</v>
      </c>
      <c r="M27" s="33">
        <v>750</v>
      </c>
      <c r="N27" s="32">
        <v>739</v>
      </c>
      <c r="O27" s="33">
        <v>743</v>
      </c>
      <c r="P27" s="33">
        <v>747</v>
      </c>
      <c r="Q27" s="33">
        <v>204</v>
      </c>
      <c r="R27" s="33">
        <v>746</v>
      </c>
      <c r="S27" s="34">
        <v>751</v>
      </c>
      <c r="T27" s="35">
        <f>SUM(B27:S27)</f>
        <v>11741</v>
      </c>
      <c r="U27" s="2">
        <f>((T25*1000)/T27)/7</f>
        <v>158.40000000000003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114.50853037568</v>
      </c>
      <c r="C28" s="37">
        <f t="shared" si="6"/>
        <v>115.855232114176</v>
      </c>
      <c r="D28" s="37">
        <f t="shared" si="6"/>
        <v>117.82182689535998</v>
      </c>
      <c r="E28" s="37">
        <f t="shared" si="6"/>
        <v>31.735430722560011</v>
      </c>
      <c r="F28" s="37">
        <f t="shared" si="6"/>
        <v>118.92272142079999</v>
      </c>
      <c r="G28" s="37">
        <f t="shared" si="6"/>
        <v>119.10876206592002</v>
      </c>
      <c r="H28" s="36">
        <f t="shared" si="6"/>
        <v>116.30315295129603</v>
      </c>
      <c r="I28" s="37">
        <f t="shared" si="6"/>
        <v>117.47237611110397</v>
      </c>
      <c r="J28" s="37">
        <f t="shared" si="6"/>
        <v>116.82899301785599</v>
      </c>
      <c r="K28" s="123">
        <f t="shared" si="6"/>
        <v>29.062652473343995</v>
      </c>
      <c r="L28" s="37">
        <f t="shared" si="6"/>
        <v>118.36372865433603</v>
      </c>
      <c r="M28" s="37">
        <f t="shared" si="6"/>
        <v>118.6772590848</v>
      </c>
      <c r="N28" s="36">
        <f t="shared" si="6"/>
        <v>116.87014803046402</v>
      </c>
      <c r="O28" s="37">
        <f t="shared" si="6"/>
        <v>117.36923124121597</v>
      </c>
      <c r="P28" s="37">
        <f t="shared" si="6"/>
        <v>117.96409991065597</v>
      </c>
      <c r="Q28" s="37">
        <f t="shared" si="6"/>
        <v>32.260620306431996</v>
      </c>
      <c r="R28" s="37">
        <f t="shared" si="6"/>
        <v>117.993298625536</v>
      </c>
      <c r="S28" s="38">
        <f t="shared" si="6"/>
        <v>118.79231923967998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804.98880000000008</v>
      </c>
      <c r="C29" s="41">
        <f t="shared" si="7"/>
        <v>812.75040000000001</v>
      </c>
      <c r="D29" s="41">
        <f t="shared" si="7"/>
        <v>827.16480000000001</v>
      </c>
      <c r="E29" s="41">
        <f>((E27*E26)*7)/1000</f>
        <v>222.86880000000002</v>
      </c>
      <c r="F29" s="41">
        <f>((F27*F26)*7)/1000</f>
        <v>833.81759999999997</v>
      </c>
      <c r="G29" s="41">
        <f t="shared" ref="G29:S29" si="8">((G27*G26)*7)/1000</f>
        <v>834.92640000000006</v>
      </c>
      <c r="H29" s="40">
        <f t="shared" si="8"/>
        <v>816.07680000000005</v>
      </c>
      <c r="I29" s="41">
        <f t="shared" si="8"/>
        <v>823.83839999999998</v>
      </c>
      <c r="J29" s="41">
        <f t="shared" si="8"/>
        <v>819.40320000000008</v>
      </c>
      <c r="K29" s="124">
        <f t="shared" si="8"/>
        <v>204.01920000000001</v>
      </c>
      <c r="L29" s="41">
        <f t="shared" si="8"/>
        <v>829.38240000000008</v>
      </c>
      <c r="M29" s="41">
        <f t="shared" si="8"/>
        <v>831.6</v>
      </c>
      <c r="N29" s="40">
        <f t="shared" si="8"/>
        <v>819.40320000000008</v>
      </c>
      <c r="O29" s="41">
        <f t="shared" si="8"/>
        <v>823.83839999999998</v>
      </c>
      <c r="P29" s="41">
        <f t="shared" si="8"/>
        <v>828.27359999999999</v>
      </c>
      <c r="Q29" s="42">
        <f t="shared" si="8"/>
        <v>226.1952</v>
      </c>
      <c r="R29" s="42">
        <f t="shared" si="8"/>
        <v>827.16480000000001</v>
      </c>
      <c r="S29" s="43">
        <f t="shared" si="8"/>
        <v>832.7088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158.4</v>
      </c>
      <c r="C30" s="46">
        <f t="shared" si="9"/>
        <v>158.40000000000003</v>
      </c>
      <c r="D30" s="46">
        <f t="shared" si="9"/>
        <v>158.4</v>
      </c>
      <c r="E30" s="46">
        <f>+(E25/E27)/7*1000</f>
        <v>158.40000000000003</v>
      </c>
      <c r="F30" s="46">
        <f t="shared" ref="F30:L30" si="10">+(F25/F27)/7*1000</f>
        <v>158.4</v>
      </c>
      <c r="G30" s="46">
        <f t="shared" si="10"/>
        <v>158.40000000000003</v>
      </c>
      <c r="H30" s="45">
        <f t="shared" si="10"/>
        <v>158.40000000000003</v>
      </c>
      <c r="I30" s="46">
        <f t="shared" si="10"/>
        <v>158.39999999999995</v>
      </c>
      <c r="J30" s="46">
        <f>+(J25/J27)/7*1000</f>
        <v>158.4</v>
      </c>
      <c r="K30" s="125">
        <f t="shared" ref="K30" si="11">+(K25/K27)/7*1000</f>
        <v>158.4</v>
      </c>
      <c r="L30" s="46">
        <f t="shared" si="10"/>
        <v>158.4</v>
      </c>
      <c r="M30" s="46">
        <f>+(M25/M27)/7*1000</f>
        <v>158.39999999999995</v>
      </c>
      <c r="N30" s="45">
        <f t="shared" ref="N30:S30" si="12">+(N25/N27)/7*1000</f>
        <v>158.40000000000006</v>
      </c>
      <c r="O30" s="46">
        <f t="shared" si="12"/>
        <v>158.39999999999995</v>
      </c>
      <c r="P30" s="46">
        <f t="shared" si="12"/>
        <v>158.39999999999995</v>
      </c>
      <c r="Q30" s="46">
        <f t="shared" si="12"/>
        <v>158.40000000000003</v>
      </c>
      <c r="R30" s="46">
        <f t="shared" si="12"/>
        <v>158.40000000000003</v>
      </c>
      <c r="S30" s="47">
        <f t="shared" si="12"/>
        <v>158.39999999999995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100.4212</v>
      </c>
      <c r="C39" s="78">
        <v>93.967799999999997</v>
      </c>
      <c r="D39" s="78">
        <v>98.847200000000015</v>
      </c>
      <c r="E39" s="78">
        <v>24.869199999999999</v>
      </c>
      <c r="F39" s="78">
        <v>99.162000000000006</v>
      </c>
      <c r="G39" s="78">
        <v>98.217600000000019</v>
      </c>
      <c r="H39" s="78"/>
      <c r="I39" s="78"/>
      <c r="J39" s="99">
        <f t="shared" ref="J39:J46" si="13">SUM(B39:I39)</f>
        <v>515.48500000000013</v>
      </c>
      <c r="K39" s="2"/>
      <c r="L39" s="89" t="s">
        <v>12</v>
      </c>
      <c r="M39" s="78">
        <v>6.4</v>
      </c>
      <c r="N39" s="78">
        <v>6.3</v>
      </c>
      <c r="O39" s="78">
        <v>6.4</v>
      </c>
      <c r="P39" s="78">
        <v>1.8</v>
      </c>
      <c r="Q39" s="78">
        <v>6.5</v>
      </c>
      <c r="R39" s="78">
        <v>6.3</v>
      </c>
      <c r="S39" s="99">
        <f t="shared" ref="S39:S46" si="14">SUM(M39:R39)</f>
        <v>33.700000000000003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100.4212</v>
      </c>
      <c r="C40" s="78">
        <v>93.967799999999997</v>
      </c>
      <c r="D40" s="78">
        <v>98.847200000000015</v>
      </c>
      <c r="E40" s="78">
        <v>24.869199999999999</v>
      </c>
      <c r="F40" s="78">
        <v>99.162000000000006</v>
      </c>
      <c r="G40" s="78">
        <v>98.217600000000019</v>
      </c>
      <c r="H40" s="78"/>
      <c r="I40" s="78"/>
      <c r="J40" s="99">
        <f t="shared" si="13"/>
        <v>515.48500000000013</v>
      </c>
      <c r="K40" s="2"/>
      <c r="L40" s="90" t="s">
        <v>13</v>
      </c>
      <c r="M40" s="78">
        <v>6.4</v>
      </c>
      <c r="N40" s="78">
        <v>6.3</v>
      </c>
      <c r="O40" s="78">
        <v>6.4</v>
      </c>
      <c r="P40" s="78">
        <v>1.8</v>
      </c>
      <c r="Q40" s="78">
        <v>6.5</v>
      </c>
      <c r="R40" s="78">
        <v>6.3</v>
      </c>
      <c r="S40" s="99">
        <f t="shared" si="14"/>
        <v>33.700000000000003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6.4</v>
      </c>
      <c r="P41" s="78">
        <v>1.7</v>
      </c>
      <c r="Q41" s="78">
        <v>6.5</v>
      </c>
      <c r="R41" s="78">
        <v>6.3</v>
      </c>
      <c r="S41" s="99">
        <f t="shared" si="14"/>
        <v>33.4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6.4</v>
      </c>
      <c r="N43" s="78">
        <v>6.3</v>
      </c>
      <c r="O43" s="78">
        <v>6.4</v>
      </c>
      <c r="P43" s="78">
        <v>1.7</v>
      </c>
      <c r="Q43" s="78">
        <v>6.6</v>
      </c>
      <c r="R43" s="78">
        <v>6.3</v>
      </c>
      <c r="S43" s="99">
        <f t="shared" si="14"/>
        <v>33.699999999999996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6.4</v>
      </c>
      <c r="N44" s="78">
        <v>6.3</v>
      </c>
      <c r="O44" s="78">
        <v>6.4</v>
      </c>
      <c r="P44" s="78">
        <v>1.8</v>
      </c>
      <c r="Q44" s="78">
        <v>6.6</v>
      </c>
      <c r="R44" s="78">
        <v>6.3</v>
      </c>
      <c r="S44" s="99">
        <f t="shared" si="14"/>
        <v>33.799999999999997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6.5</v>
      </c>
      <c r="P45" s="78">
        <v>1.8</v>
      </c>
      <c r="Q45" s="78">
        <v>6.6</v>
      </c>
      <c r="R45" s="78">
        <v>6.4</v>
      </c>
      <c r="S45" s="99">
        <f t="shared" si="14"/>
        <v>34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200.8424</v>
      </c>
      <c r="C46" s="26">
        <f t="shared" si="15"/>
        <v>187.93559999999999</v>
      </c>
      <c r="D46" s="26">
        <f t="shared" si="15"/>
        <v>197.69440000000003</v>
      </c>
      <c r="E46" s="26">
        <f t="shared" si="15"/>
        <v>49.738399999999999</v>
      </c>
      <c r="F46" s="26">
        <f t="shared" si="15"/>
        <v>198.32400000000001</v>
      </c>
      <c r="G46" s="26">
        <f t="shared" si="15"/>
        <v>196.43520000000004</v>
      </c>
      <c r="H46" s="26">
        <f t="shared" si="15"/>
        <v>0</v>
      </c>
      <c r="I46" s="26">
        <f t="shared" si="15"/>
        <v>0</v>
      </c>
      <c r="J46" s="99">
        <f t="shared" si="13"/>
        <v>1030.9700000000003</v>
      </c>
      <c r="L46" s="76" t="s">
        <v>10</v>
      </c>
      <c r="M46" s="79">
        <f t="shared" ref="M46:R46" si="16">SUM(M39:M45)</f>
        <v>44.6</v>
      </c>
      <c r="N46" s="26">
        <f t="shared" si="16"/>
        <v>43.9</v>
      </c>
      <c r="O46" s="26">
        <f t="shared" si="16"/>
        <v>44.9</v>
      </c>
      <c r="P46" s="26">
        <f t="shared" si="16"/>
        <v>12.3</v>
      </c>
      <c r="Q46" s="26">
        <f t="shared" si="16"/>
        <v>45.800000000000004</v>
      </c>
      <c r="R46" s="26">
        <f t="shared" si="16"/>
        <v>44.199999999999996</v>
      </c>
      <c r="S46" s="99">
        <f t="shared" si="14"/>
        <v>235.70000000000002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157.4</v>
      </c>
      <c r="C47" s="29">
        <v>157.4</v>
      </c>
      <c r="D47" s="29">
        <v>157.4</v>
      </c>
      <c r="E47" s="29">
        <v>157.4</v>
      </c>
      <c r="F47" s="29">
        <v>157.4</v>
      </c>
      <c r="G47" s="29">
        <v>157.4</v>
      </c>
      <c r="H47" s="29"/>
      <c r="I47" s="29"/>
      <c r="J47" s="100">
        <f>+((J46/J48)/7)*1000</f>
        <v>44.971428571428589</v>
      </c>
      <c r="L47" s="108" t="s">
        <v>19</v>
      </c>
      <c r="M47" s="80">
        <v>135.5</v>
      </c>
      <c r="N47" s="29">
        <v>133.5</v>
      </c>
      <c r="O47" s="29">
        <v>134</v>
      </c>
      <c r="P47" s="29">
        <v>135</v>
      </c>
      <c r="Q47" s="29">
        <v>133.5</v>
      </c>
      <c r="R47" s="29">
        <v>131.5</v>
      </c>
      <c r="S47" s="100">
        <f>+((S46/S48)/7)*1000</f>
        <v>133.6167800453515</v>
      </c>
      <c r="T47" s="62"/>
    </row>
    <row r="48" spans="1:30" ht="33.75" customHeight="1" x14ac:dyDescent="0.25">
      <c r="A48" s="92" t="s">
        <v>20</v>
      </c>
      <c r="B48" s="81">
        <v>638</v>
      </c>
      <c r="C48" s="33">
        <v>597</v>
      </c>
      <c r="D48" s="33">
        <v>628</v>
      </c>
      <c r="E48" s="33">
        <v>158</v>
      </c>
      <c r="F48" s="33">
        <v>630</v>
      </c>
      <c r="G48" s="33">
        <v>624</v>
      </c>
      <c r="H48" s="33"/>
      <c r="I48" s="33"/>
      <c r="J48" s="101">
        <f>SUM(B48:I48)</f>
        <v>3275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100.4212</v>
      </c>
      <c r="C49" s="37">
        <f t="shared" si="17"/>
        <v>93.967799999999997</v>
      </c>
      <c r="D49" s="37">
        <f t="shared" si="17"/>
        <v>98.847200000000015</v>
      </c>
      <c r="E49" s="37">
        <f t="shared" si="17"/>
        <v>24.869199999999999</v>
      </c>
      <c r="F49" s="37">
        <f t="shared" si="17"/>
        <v>99.162000000000006</v>
      </c>
      <c r="G49" s="37">
        <f t="shared" si="17"/>
        <v>98.217600000000019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44.971428571428582</v>
      </c>
      <c r="L49" s="93" t="s">
        <v>21</v>
      </c>
      <c r="M49" s="82">
        <f>((M48*M47)*7/1000-M39-M40)/5</f>
        <v>6.355900000000001</v>
      </c>
      <c r="N49" s="37">
        <f t="shared" ref="N49:R49" si="19">((N48*N47)*7/1000-N39-N40)/5</f>
        <v>6.2643000000000004</v>
      </c>
      <c r="O49" s="37">
        <f t="shared" si="19"/>
        <v>6.4448000000000008</v>
      </c>
      <c r="P49" s="37">
        <f t="shared" si="19"/>
        <v>1.7369999999999997</v>
      </c>
      <c r="Q49" s="37">
        <f t="shared" si="19"/>
        <v>6.5581000000000005</v>
      </c>
      <c r="R49" s="37">
        <f t="shared" si="19"/>
        <v>6.3167999999999997</v>
      </c>
      <c r="S49" s="111">
        <f>((S46*1000)/S48)/7</f>
        <v>133.6167800453515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702.94839999999999</v>
      </c>
      <c r="C50" s="41">
        <f t="shared" si="20"/>
        <v>657.77459999999996</v>
      </c>
      <c r="D50" s="41">
        <f t="shared" si="20"/>
        <v>691.93040000000008</v>
      </c>
      <c r="E50" s="41">
        <f t="shared" si="20"/>
        <v>174.08439999999999</v>
      </c>
      <c r="F50" s="41">
        <f t="shared" si="20"/>
        <v>694.13400000000001</v>
      </c>
      <c r="G50" s="41">
        <f t="shared" si="20"/>
        <v>687.52320000000009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44.579500000000003</v>
      </c>
      <c r="N50" s="41">
        <f t="shared" si="21"/>
        <v>43.921500000000002</v>
      </c>
      <c r="O50" s="41">
        <f t="shared" si="21"/>
        <v>45.024000000000001</v>
      </c>
      <c r="P50" s="41">
        <f t="shared" si="21"/>
        <v>12.285</v>
      </c>
      <c r="Q50" s="41">
        <f t="shared" si="21"/>
        <v>45.790500000000002</v>
      </c>
      <c r="R50" s="41">
        <f t="shared" si="21"/>
        <v>44.183999999999997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44.971428571428575</v>
      </c>
      <c r="C51" s="46">
        <f t="shared" si="22"/>
        <v>44.971428571428568</v>
      </c>
      <c r="D51" s="46">
        <f t="shared" si="22"/>
        <v>44.971428571428575</v>
      </c>
      <c r="E51" s="46">
        <f t="shared" si="22"/>
        <v>44.971428571428568</v>
      </c>
      <c r="F51" s="46">
        <f t="shared" si="22"/>
        <v>44.971428571428575</v>
      </c>
      <c r="G51" s="46">
        <f t="shared" si="22"/>
        <v>44.971428571428589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135.56231003039514</v>
      </c>
      <c r="N51" s="46">
        <f t="shared" si="23"/>
        <v>133.43465045592703</v>
      </c>
      <c r="O51" s="46">
        <f t="shared" si="23"/>
        <v>133.63095238095238</v>
      </c>
      <c r="P51" s="46">
        <f t="shared" si="23"/>
        <v>135.16483516483518</v>
      </c>
      <c r="Q51" s="46">
        <f t="shared" si="23"/>
        <v>133.52769679300295</v>
      </c>
      <c r="R51" s="46">
        <f t="shared" si="23"/>
        <v>131.54761904761907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8.6</v>
      </c>
      <c r="E58" s="78">
        <v>2.2000000000000002</v>
      </c>
      <c r="F58" s="78">
        <v>8.6</v>
      </c>
      <c r="G58" s="182">
        <v>8.6</v>
      </c>
      <c r="H58" s="21">
        <v>8.3000000000000007</v>
      </c>
      <c r="I58" s="78">
        <v>8.3000000000000007</v>
      </c>
      <c r="J58" s="78">
        <v>8.1999999999999993</v>
      </c>
      <c r="K58" s="78">
        <v>2.1</v>
      </c>
      <c r="L58" s="78">
        <v>8.6</v>
      </c>
      <c r="M58" s="182">
        <v>8.5</v>
      </c>
      <c r="N58" s="21">
        <v>8.5</v>
      </c>
      <c r="O58" s="78">
        <v>8.5</v>
      </c>
      <c r="P58" s="78">
        <v>8.6</v>
      </c>
      <c r="Q58" s="78">
        <v>2.2000000000000002</v>
      </c>
      <c r="R58" s="78">
        <v>8.4</v>
      </c>
      <c r="S58" s="182">
        <v>8.3000000000000007</v>
      </c>
      <c r="T58" s="24">
        <f t="shared" ref="T58:T65" si="24">SUM(B58:S58)</f>
        <v>133.5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8.6</v>
      </c>
      <c r="E59" s="78">
        <v>2.2000000000000002</v>
      </c>
      <c r="F59" s="78">
        <v>8.6</v>
      </c>
      <c r="G59" s="182">
        <v>8.6</v>
      </c>
      <c r="H59" s="21">
        <v>8.3000000000000007</v>
      </c>
      <c r="I59" s="78">
        <v>8.3000000000000007</v>
      </c>
      <c r="J59" s="78">
        <v>8.1999999999999993</v>
      </c>
      <c r="K59" s="78">
        <v>2.1</v>
      </c>
      <c r="L59" s="78">
        <v>8.6</v>
      </c>
      <c r="M59" s="182">
        <v>8.5</v>
      </c>
      <c r="N59" s="21">
        <v>8.5</v>
      </c>
      <c r="O59" s="78">
        <v>8.5</v>
      </c>
      <c r="P59" s="78">
        <v>8.6</v>
      </c>
      <c r="Q59" s="78">
        <v>2.2000000000000002</v>
      </c>
      <c r="R59" s="78">
        <v>8.4</v>
      </c>
      <c r="S59" s="182">
        <v>8.3000000000000007</v>
      </c>
      <c r="T59" s="24">
        <f t="shared" si="24"/>
        <v>133.5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8.5</v>
      </c>
      <c r="D60" s="78">
        <v>8.4</v>
      </c>
      <c r="E60" s="78">
        <v>2.2000000000000002</v>
      </c>
      <c r="F60" s="78">
        <v>8.4</v>
      </c>
      <c r="G60" s="182">
        <v>8.5</v>
      </c>
      <c r="H60" s="21">
        <v>8.1</v>
      </c>
      <c r="I60" s="78">
        <v>8.3000000000000007</v>
      </c>
      <c r="J60" s="78">
        <v>8.1999999999999993</v>
      </c>
      <c r="K60" s="78">
        <v>2</v>
      </c>
      <c r="L60" s="78">
        <v>8.6</v>
      </c>
      <c r="M60" s="182">
        <v>8.4</v>
      </c>
      <c r="N60" s="21">
        <v>8.4</v>
      </c>
      <c r="O60" s="78">
        <v>8.5</v>
      </c>
      <c r="P60" s="78">
        <v>8.6</v>
      </c>
      <c r="Q60" s="78">
        <v>2.2000000000000002</v>
      </c>
      <c r="R60" s="78">
        <v>8.3000000000000007</v>
      </c>
      <c r="S60" s="182">
        <v>8.1</v>
      </c>
      <c r="T60" s="24">
        <f t="shared" si="24"/>
        <v>132.1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8.5</v>
      </c>
      <c r="D61" s="78">
        <v>8.4</v>
      </c>
      <c r="E61" s="78">
        <v>2.2000000000000002</v>
      </c>
      <c r="F61" s="78">
        <v>8.4</v>
      </c>
      <c r="G61" s="182">
        <v>8.5</v>
      </c>
      <c r="H61" s="21">
        <v>8.1</v>
      </c>
      <c r="I61" s="78">
        <v>8.3000000000000007</v>
      </c>
      <c r="J61" s="78">
        <v>8.1999999999999993</v>
      </c>
      <c r="K61" s="78">
        <v>2.1</v>
      </c>
      <c r="L61" s="78">
        <v>8.6</v>
      </c>
      <c r="M61" s="182">
        <v>8.4</v>
      </c>
      <c r="N61" s="21">
        <v>8.4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8.5</v>
      </c>
      <c r="D62" s="78">
        <v>8.4</v>
      </c>
      <c r="E62" s="78">
        <v>2.2999999999999998</v>
      </c>
      <c r="F62" s="78">
        <v>8.4</v>
      </c>
      <c r="G62" s="182">
        <v>8.5</v>
      </c>
      <c r="H62" s="21">
        <v>8.1999999999999993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8.4</v>
      </c>
      <c r="N62" s="21">
        <v>8.4</v>
      </c>
      <c r="O62" s="78">
        <v>8.6</v>
      </c>
      <c r="P62" s="78">
        <v>8.6</v>
      </c>
      <c r="Q62" s="78">
        <v>2.2999999999999998</v>
      </c>
      <c r="R62" s="78">
        <v>8.3000000000000007</v>
      </c>
      <c r="S62" s="182">
        <v>8.1999999999999993</v>
      </c>
      <c r="T62" s="24">
        <f t="shared" si="24"/>
        <v>132.69999999999999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8.4</v>
      </c>
      <c r="C63" s="78">
        <v>8.5</v>
      </c>
      <c r="D63" s="78">
        <v>8.4</v>
      </c>
      <c r="E63" s="78">
        <v>2.2999999999999998</v>
      </c>
      <c r="F63" s="78">
        <v>8.4</v>
      </c>
      <c r="G63" s="182">
        <v>8.5</v>
      </c>
      <c r="H63" s="21">
        <v>8.1999999999999993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8.4</v>
      </c>
      <c r="O63" s="78">
        <v>8.6</v>
      </c>
      <c r="P63" s="78">
        <v>8.6</v>
      </c>
      <c r="Q63" s="78">
        <v>2.2999999999999998</v>
      </c>
      <c r="R63" s="78">
        <v>8.4</v>
      </c>
      <c r="S63" s="182">
        <v>8.1999999999999993</v>
      </c>
      <c r="T63" s="24">
        <f t="shared" si="24"/>
        <v>132.89999999999998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8.5</v>
      </c>
      <c r="E64" s="78">
        <v>2.2999999999999998</v>
      </c>
      <c r="F64" s="78">
        <v>8.5</v>
      </c>
      <c r="G64" s="182">
        <v>8.5</v>
      </c>
      <c r="H64" s="21">
        <v>8.1999999999999993</v>
      </c>
      <c r="I64" s="78">
        <v>8.4</v>
      </c>
      <c r="J64" s="78">
        <v>8.3000000000000007</v>
      </c>
      <c r="K64" s="78">
        <v>2.1</v>
      </c>
      <c r="L64" s="78">
        <v>8.6</v>
      </c>
      <c r="M64" s="182">
        <v>8.5</v>
      </c>
      <c r="N64" s="21">
        <v>8.4</v>
      </c>
      <c r="O64" s="78">
        <v>8.6</v>
      </c>
      <c r="P64" s="78">
        <v>8.6999999999999993</v>
      </c>
      <c r="Q64" s="78">
        <v>2.2999999999999998</v>
      </c>
      <c r="R64" s="78">
        <v>8.4</v>
      </c>
      <c r="S64" s="182">
        <v>8.1999999999999993</v>
      </c>
      <c r="T64" s="24">
        <f t="shared" si="24"/>
        <v>133.5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58.8</v>
      </c>
      <c r="C65" s="26">
        <f t="shared" ref="C65:R65" si="25">SUM(C58:C64)</f>
        <v>59.800000000000004</v>
      </c>
      <c r="D65" s="26">
        <f t="shared" si="25"/>
        <v>59.3</v>
      </c>
      <c r="E65" s="26">
        <f t="shared" si="25"/>
        <v>15.700000000000003</v>
      </c>
      <c r="F65" s="26">
        <f t="shared" si="25"/>
        <v>59.3</v>
      </c>
      <c r="G65" s="27">
        <f t="shared" si="25"/>
        <v>59.7</v>
      </c>
      <c r="H65" s="25">
        <f t="shared" si="25"/>
        <v>57.400000000000006</v>
      </c>
      <c r="I65" s="26">
        <f t="shared" si="25"/>
        <v>58.199999999999996</v>
      </c>
      <c r="J65" s="26">
        <f t="shared" si="25"/>
        <v>57.5</v>
      </c>
      <c r="K65" s="26">
        <f t="shared" si="25"/>
        <v>14.6</v>
      </c>
      <c r="L65" s="26">
        <f t="shared" si="25"/>
        <v>60.2</v>
      </c>
      <c r="M65" s="27">
        <f t="shared" si="25"/>
        <v>59.199999999999996</v>
      </c>
      <c r="N65" s="25">
        <f t="shared" si="25"/>
        <v>58.999999999999993</v>
      </c>
      <c r="O65" s="26">
        <f t="shared" si="25"/>
        <v>59.800000000000004</v>
      </c>
      <c r="P65" s="26">
        <f t="shared" si="25"/>
        <v>60.3</v>
      </c>
      <c r="Q65" s="26">
        <f t="shared" si="25"/>
        <v>15.700000000000003</v>
      </c>
      <c r="R65" s="26">
        <f t="shared" si="25"/>
        <v>58.5</v>
      </c>
      <c r="S65" s="27">
        <f>SUM(S58:S64)</f>
        <v>57.500000000000014</v>
      </c>
      <c r="T65" s="24">
        <f t="shared" si="24"/>
        <v>930.5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140</v>
      </c>
      <c r="C66" s="29">
        <v>140</v>
      </c>
      <c r="D66" s="29">
        <v>139</v>
      </c>
      <c r="E66" s="29">
        <v>140.5</v>
      </c>
      <c r="F66" s="29">
        <v>139</v>
      </c>
      <c r="G66" s="30">
        <v>137.5</v>
      </c>
      <c r="H66" s="28">
        <v>139</v>
      </c>
      <c r="I66" s="29">
        <v>138.5</v>
      </c>
      <c r="J66" s="29">
        <v>137</v>
      </c>
      <c r="K66" s="29">
        <v>139.5</v>
      </c>
      <c r="L66" s="29">
        <v>136.5</v>
      </c>
      <c r="M66" s="30">
        <v>136.5</v>
      </c>
      <c r="N66" s="28">
        <v>140.5</v>
      </c>
      <c r="O66" s="29">
        <v>140</v>
      </c>
      <c r="P66" s="29">
        <v>139</v>
      </c>
      <c r="Q66" s="29">
        <v>140</v>
      </c>
      <c r="R66" s="29">
        <v>137</v>
      </c>
      <c r="S66" s="30">
        <v>137</v>
      </c>
      <c r="T66" s="304">
        <f>+((T65/T67)/7)*1000</f>
        <v>138.46726190476193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960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</v>
      </c>
      <c r="C68" s="82">
        <f t="shared" si="26"/>
        <v>8.516</v>
      </c>
      <c r="D68" s="82">
        <f t="shared" si="26"/>
        <v>8.4306000000000001</v>
      </c>
      <c r="E68" s="82">
        <f t="shared" si="26"/>
        <v>2.2672000000000003</v>
      </c>
      <c r="F68" s="82">
        <f t="shared" si="26"/>
        <v>8.4306000000000001</v>
      </c>
      <c r="G68" s="186">
        <f t="shared" si="26"/>
        <v>8.4949999999999992</v>
      </c>
      <c r="H68" s="36">
        <f t="shared" si="26"/>
        <v>8.1614000000000004</v>
      </c>
      <c r="I68" s="82">
        <f t="shared" si="26"/>
        <v>8.3140000000000018</v>
      </c>
      <c r="J68" s="82">
        <f t="shared" si="26"/>
        <v>8.2279999999999998</v>
      </c>
      <c r="K68" s="82">
        <f t="shared" si="26"/>
        <v>2.0895000000000001</v>
      </c>
      <c r="L68" s="82">
        <f t="shared" si="26"/>
        <v>8.5992999999999995</v>
      </c>
      <c r="M68" s="186">
        <f t="shared" si="26"/>
        <v>8.4481999999999999</v>
      </c>
      <c r="N68" s="36">
        <f t="shared" si="26"/>
        <v>8.4019999999999992</v>
      </c>
      <c r="O68" s="82">
        <f t="shared" si="26"/>
        <v>8.5560000000000009</v>
      </c>
      <c r="P68" s="82">
        <f t="shared" si="26"/>
        <v>8.6251999999999995</v>
      </c>
      <c r="Q68" s="82">
        <f t="shared" si="26"/>
        <v>2.2560000000000002</v>
      </c>
      <c r="R68" s="82">
        <f t="shared" si="26"/>
        <v>8.3398000000000003</v>
      </c>
      <c r="S68" s="186">
        <f t="shared" si="26"/>
        <v>8.1879999999999988</v>
      </c>
      <c r="T68" s="306">
        <f>((T65*1000)/T67)/7</f>
        <v>138.4672619047619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</v>
      </c>
      <c r="C69" s="83">
        <f t="shared" ref="C69:R69" si="27">((C67*C66)*7)/1000</f>
        <v>59.78</v>
      </c>
      <c r="D69" s="83">
        <f t="shared" si="27"/>
        <v>59.353000000000002</v>
      </c>
      <c r="E69" s="83">
        <f t="shared" si="27"/>
        <v>15.736000000000001</v>
      </c>
      <c r="F69" s="83">
        <f t="shared" si="27"/>
        <v>59.353000000000002</v>
      </c>
      <c r="G69" s="307">
        <f t="shared" si="27"/>
        <v>59.674999999999997</v>
      </c>
      <c r="H69" s="40">
        <f t="shared" si="27"/>
        <v>57.406999999999996</v>
      </c>
      <c r="I69" s="83">
        <f t="shared" si="27"/>
        <v>58.17</v>
      </c>
      <c r="J69" s="83">
        <f t="shared" si="27"/>
        <v>57.54</v>
      </c>
      <c r="K69" s="83">
        <f t="shared" si="27"/>
        <v>14.647500000000001</v>
      </c>
      <c r="L69" s="83">
        <f t="shared" si="27"/>
        <v>60.1965</v>
      </c>
      <c r="M69" s="307">
        <f t="shared" si="27"/>
        <v>59.241</v>
      </c>
      <c r="N69" s="40">
        <f t="shared" si="27"/>
        <v>59.01</v>
      </c>
      <c r="O69" s="83">
        <f t="shared" si="27"/>
        <v>59.78</v>
      </c>
      <c r="P69" s="83">
        <f t="shared" si="27"/>
        <v>60.326000000000001</v>
      </c>
      <c r="Q69" s="83">
        <f t="shared" si="27"/>
        <v>15.68</v>
      </c>
      <c r="R69" s="83">
        <f t="shared" si="27"/>
        <v>58.499000000000002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139.99999999999997</v>
      </c>
      <c r="C70" s="84">
        <f t="shared" ref="C70:R70" si="28">+(C65/C67)/7*1000</f>
        <v>140.04683840749416</v>
      </c>
      <c r="D70" s="84">
        <f t="shared" si="28"/>
        <v>138.87587822014049</v>
      </c>
      <c r="E70" s="84">
        <f t="shared" si="28"/>
        <v>140.17857142857144</v>
      </c>
      <c r="F70" s="84">
        <f t="shared" si="28"/>
        <v>138.87587822014049</v>
      </c>
      <c r="G70" s="188">
        <f t="shared" si="28"/>
        <v>137.55760368663596</v>
      </c>
      <c r="H70" s="45">
        <f t="shared" si="28"/>
        <v>138.98305084745763</v>
      </c>
      <c r="I70" s="84">
        <f t="shared" si="28"/>
        <v>138.57142857142856</v>
      </c>
      <c r="J70" s="84">
        <f t="shared" si="28"/>
        <v>136.90476190476193</v>
      </c>
      <c r="K70" s="84">
        <f t="shared" si="28"/>
        <v>139.04761904761904</v>
      </c>
      <c r="L70" s="84">
        <f t="shared" si="28"/>
        <v>136.50793650793653</v>
      </c>
      <c r="M70" s="188">
        <f t="shared" si="28"/>
        <v>136.40552995391704</v>
      </c>
      <c r="N70" s="45">
        <f t="shared" si="28"/>
        <v>140.47619047619045</v>
      </c>
      <c r="O70" s="84">
        <f t="shared" si="28"/>
        <v>140.04683840749416</v>
      </c>
      <c r="P70" s="84">
        <f t="shared" si="28"/>
        <v>138.94009216589862</v>
      </c>
      <c r="Q70" s="84">
        <f t="shared" si="28"/>
        <v>140.17857142857144</v>
      </c>
      <c r="R70" s="84">
        <f t="shared" si="28"/>
        <v>137.0023419203747</v>
      </c>
      <c r="S70" s="47">
        <f>+(S65/S67)/7*1000</f>
        <v>136.90476190476195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C1EFE-F99B-4C17-AB1C-E7E8AA0B24DE}">
  <dimension ref="A1:AQ239"/>
  <sheetViews>
    <sheetView view="pageBreakPreview" topLeftCell="A43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58"/>
      <c r="E3" s="458"/>
      <c r="F3" s="458"/>
      <c r="G3" s="458"/>
      <c r="H3" s="458"/>
      <c r="I3" s="458"/>
      <c r="J3" s="458"/>
      <c r="K3" s="458"/>
      <c r="L3" s="458"/>
      <c r="M3" s="458"/>
      <c r="N3" s="458"/>
      <c r="O3" s="458"/>
      <c r="P3" s="458"/>
      <c r="Q3" s="458"/>
      <c r="R3" s="458"/>
      <c r="S3" s="458"/>
      <c r="T3" s="458"/>
      <c r="U3" s="458"/>
      <c r="V3" s="458"/>
      <c r="W3" s="458"/>
      <c r="X3" s="458"/>
      <c r="Y3" s="2"/>
      <c r="Z3" s="2"/>
      <c r="AA3" s="2"/>
      <c r="AB3" s="2"/>
      <c r="AC3" s="2"/>
      <c r="AD3" s="45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58" t="s">
        <v>1</v>
      </c>
      <c r="B9" s="458"/>
      <c r="C9" s="458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58"/>
      <c r="B10" s="458"/>
      <c r="C10" s="45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58" t="s">
        <v>4</v>
      </c>
      <c r="B11" s="458"/>
      <c r="C11" s="458"/>
      <c r="D11" s="1"/>
      <c r="E11" s="459">
        <v>3</v>
      </c>
      <c r="F11" s="1"/>
      <c r="G11" s="1"/>
      <c r="H11" s="1"/>
      <c r="I11" s="1"/>
      <c r="J11" s="1"/>
      <c r="K11" s="489" t="s">
        <v>149</v>
      </c>
      <c r="L11" s="489"/>
      <c r="M11" s="460"/>
      <c r="N11" s="46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58"/>
      <c r="B12" s="458"/>
      <c r="C12" s="458"/>
      <c r="D12" s="1"/>
      <c r="E12" s="5"/>
      <c r="F12" s="1"/>
      <c r="G12" s="1"/>
      <c r="H12" s="1"/>
      <c r="I12" s="1"/>
      <c r="J12" s="1"/>
      <c r="K12" s="460"/>
      <c r="L12" s="460"/>
      <c r="M12" s="460"/>
      <c r="N12" s="46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58"/>
      <c r="B13" s="458"/>
      <c r="C13" s="458"/>
      <c r="D13" s="458"/>
      <c r="E13" s="458"/>
      <c r="F13" s="458"/>
      <c r="G13" s="458"/>
      <c r="H13" s="458"/>
      <c r="I13" s="458"/>
      <c r="J13" s="458"/>
      <c r="K13" s="458"/>
      <c r="L13" s="460"/>
      <c r="M13" s="460"/>
      <c r="N13" s="460"/>
      <c r="O13" s="460"/>
      <c r="P13" s="460"/>
      <c r="Q13" s="460"/>
      <c r="R13" s="460"/>
      <c r="S13" s="460"/>
      <c r="T13" s="460"/>
      <c r="U13" s="460"/>
      <c r="V13" s="460"/>
      <c r="W13" s="1"/>
      <c r="X13" s="1"/>
      <c r="Y13" s="1"/>
    </row>
    <row r="14" spans="1:30" s="3" customFormat="1" ht="27" thickBot="1" x14ac:dyDescent="0.3">
      <c r="A14" s="458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114.50853037568</v>
      </c>
      <c r="C18" s="78">
        <v>115.855232114176</v>
      </c>
      <c r="D18" s="22">
        <v>117.82182689535998</v>
      </c>
      <c r="E18" s="22">
        <v>31.735430722560011</v>
      </c>
      <c r="F18" s="22">
        <v>118.92272142079999</v>
      </c>
      <c r="G18" s="22">
        <v>119.10876206592002</v>
      </c>
      <c r="H18" s="21">
        <v>116.30315295129603</v>
      </c>
      <c r="I18" s="22">
        <v>117.47237611110397</v>
      </c>
      <c r="J18" s="22">
        <v>116.82899301785599</v>
      </c>
      <c r="K18" s="119">
        <v>29.062652473343995</v>
      </c>
      <c r="L18" s="22">
        <v>118.36372865433603</v>
      </c>
      <c r="M18" s="22">
        <v>118.6772590848</v>
      </c>
      <c r="N18" s="21">
        <v>116.87014803046402</v>
      </c>
      <c r="O18" s="78">
        <v>117.36923124121597</v>
      </c>
      <c r="P18" s="22">
        <v>117.96409991065597</v>
      </c>
      <c r="Q18" s="22">
        <v>32.260620306431996</v>
      </c>
      <c r="R18" s="22">
        <v>117.993298625536</v>
      </c>
      <c r="S18" s="23">
        <v>118.79231923967998</v>
      </c>
      <c r="T18" s="24">
        <f t="shared" ref="T18:T25" si="0">SUM(B18:S18)</f>
        <v>1855.9103832412156</v>
      </c>
      <c r="V18" s="2"/>
      <c r="W18" s="18"/>
    </row>
    <row r="19" spans="1:30" ht="39.950000000000003" customHeight="1" x14ac:dyDescent="0.25">
      <c r="A19" s="157" t="s">
        <v>13</v>
      </c>
      <c r="B19" s="21">
        <v>114.50853037568</v>
      </c>
      <c r="C19" s="78">
        <v>115.855232114176</v>
      </c>
      <c r="D19" s="22">
        <v>117.82182689535998</v>
      </c>
      <c r="E19" s="22">
        <v>31.735430722560011</v>
      </c>
      <c r="F19" s="22">
        <v>118.92272142079999</v>
      </c>
      <c r="G19" s="22">
        <v>119.10876206592002</v>
      </c>
      <c r="H19" s="21">
        <v>116.30315295129603</v>
      </c>
      <c r="I19" s="22">
        <v>117.47237611110397</v>
      </c>
      <c r="J19" s="22">
        <v>116.82899301785599</v>
      </c>
      <c r="K19" s="119">
        <v>29.062652473343995</v>
      </c>
      <c r="L19" s="22">
        <v>118.36372865433603</v>
      </c>
      <c r="M19" s="22">
        <v>118.6772590848</v>
      </c>
      <c r="N19" s="21">
        <v>116.87014803046402</v>
      </c>
      <c r="O19" s="78">
        <v>117.36923124121597</v>
      </c>
      <c r="P19" s="22">
        <v>117.96409991065597</v>
      </c>
      <c r="Q19" s="22">
        <v>32.260620306431996</v>
      </c>
      <c r="R19" s="22">
        <v>117.993298625536</v>
      </c>
      <c r="S19" s="23">
        <v>118.79231923967998</v>
      </c>
      <c r="T19" s="24">
        <f t="shared" si="0"/>
        <v>1855.9103832412156</v>
      </c>
      <c r="V19" s="2"/>
      <c r="W19" s="18"/>
    </row>
    <row r="20" spans="1:30" ht="39.75" customHeight="1" x14ac:dyDescent="0.25">
      <c r="A20" s="156" t="s">
        <v>14</v>
      </c>
      <c r="B20" s="21">
        <v>113.70082784972801</v>
      </c>
      <c r="C20" s="78">
        <v>113.60398715432962</v>
      </c>
      <c r="D20" s="22">
        <v>117.01482924185602</v>
      </c>
      <c r="E20" s="22">
        <v>31.710747710976001</v>
      </c>
      <c r="F20" s="22">
        <v>118.34183143168002</v>
      </c>
      <c r="G20" s="22">
        <v>118.48833517363202</v>
      </c>
      <c r="H20" s="21">
        <v>115.63401881948161</v>
      </c>
      <c r="I20" s="22">
        <v>116.71276955555848</v>
      </c>
      <c r="J20" s="22">
        <v>116.08644279285765</v>
      </c>
      <c r="K20" s="119">
        <v>29.02421901066241</v>
      </c>
      <c r="L20" s="22">
        <v>117.90266853826563</v>
      </c>
      <c r="M20" s="22">
        <v>118.21909636608007</v>
      </c>
      <c r="N20" s="21">
        <v>116.06998078781442</v>
      </c>
      <c r="O20" s="78">
        <v>116.97494750351366</v>
      </c>
      <c r="P20" s="22">
        <v>117.62068003573768</v>
      </c>
      <c r="Q20" s="22">
        <v>31.942511877427211</v>
      </c>
      <c r="R20" s="22">
        <v>117.60900054978565</v>
      </c>
      <c r="S20" s="23">
        <v>118.17307230412807</v>
      </c>
      <c r="T20" s="24">
        <f t="shared" si="0"/>
        <v>1844.8299667035142</v>
      </c>
      <c r="V20" s="2"/>
      <c r="W20" s="18"/>
    </row>
    <row r="21" spans="1:30" ht="39.950000000000003" customHeight="1" x14ac:dyDescent="0.25">
      <c r="A21" s="157" t="s">
        <v>15</v>
      </c>
      <c r="B21" s="21">
        <v>113.70082784972801</v>
      </c>
      <c r="C21" s="78">
        <v>113.60398715432962</v>
      </c>
      <c r="D21" s="22">
        <v>117.01482924185602</v>
      </c>
      <c r="E21" s="22">
        <v>31.710747710976001</v>
      </c>
      <c r="F21" s="22">
        <v>118.34183143168002</v>
      </c>
      <c r="G21" s="22">
        <v>118.48833517363202</v>
      </c>
      <c r="H21" s="21">
        <v>115.63401881948161</v>
      </c>
      <c r="I21" s="22">
        <v>116.71276955555848</v>
      </c>
      <c r="J21" s="22">
        <v>116.08644279285765</v>
      </c>
      <c r="K21" s="119">
        <v>29.02421901066241</v>
      </c>
      <c r="L21" s="22">
        <v>117.90266853826563</v>
      </c>
      <c r="M21" s="22">
        <v>118.21909636608007</v>
      </c>
      <c r="N21" s="21">
        <v>116.06998078781442</v>
      </c>
      <c r="O21" s="78">
        <v>116.97494750351366</v>
      </c>
      <c r="P21" s="22">
        <v>117.62068003573768</v>
      </c>
      <c r="Q21" s="22">
        <v>31.942511877427211</v>
      </c>
      <c r="R21" s="22">
        <v>117.60900054978565</v>
      </c>
      <c r="S21" s="23">
        <v>118.17307230412807</v>
      </c>
      <c r="T21" s="24">
        <f t="shared" si="0"/>
        <v>1844.8299667035142</v>
      </c>
      <c r="V21" s="2"/>
      <c r="W21" s="18"/>
    </row>
    <row r="22" spans="1:30" ht="39.950000000000003" customHeight="1" x14ac:dyDescent="0.25">
      <c r="A22" s="156" t="s">
        <v>16</v>
      </c>
      <c r="B22" s="21">
        <v>113.70082784972801</v>
      </c>
      <c r="C22" s="78">
        <v>113.60398715432962</v>
      </c>
      <c r="D22" s="22">
        <v>117.01482924185602</v>
      </c>
      <c r="E22" s="22">
        <v>31.710747710976001</v>
      </c>
      <c r="F22" s="22">
        <v>118.34183143168002</v>
      </c>
      <c r="G22" s="22">
        <v>118.48833517363202</v>
      </c>
      <c r="H22" s="21">
        <v>115.63401881948161</v>
      </c>
      <c r="I22" s="22">
        <v>116.71276955555848</v>
      </c>
      <c r="J22" s="22">
        <v>116.08644279285765</v>
      </c>
      <c r="K22" s="119">
        <v>29.02421901066241</v>
      </c>
      <c r="L22" s="22">
        <v>117.90266853826563</v>
      </c>
      <c r="M22" s="22">
        <v>118.21909636608007</v>
      </c>
      <c r="N22" s="21">
        <v>116.06998078781442</v>
      </c>
      <c r="O22" s="78">
        <v>116.97494750351366</v>
      </c>
      <c r="P22" s="22">
        <v>117.62068003573768</v>
      </c>
      <c r="Q22" s="22">
        <v>31.942511877427211</v>
      </c>
      <c r="R22" s="22">
        <v>117.60900054978565</v>
      </c>
      <c r="S22" s="23">
        <v>118.17307230412807</v>
      </c>
      <c r="T22" s="24">
        <f t="shared" si="0"/>
        <v>1844.8299667035142</v>
      </c>
      <c r="V22" s="2"/>
      <c r="W22" s="18"/>
    </row>
    <row r="23" spans="1:30" ht="39.950000000000003" customHeight="1" x14ac:dyDescent="0.25">
      <c r="A23" s="157" t="s">
        <v>17</v>
      </c>
      <c r="B23" s="21">
        <v>113.70082784972801</v>
      </c>
      <c r="C23" s="78">
        <v>113.60398715432962</v>
      </c>
      <c r="D23" s="22">
        <v>117.01482924185602</v>
      </c>
      <c r="E23" s="22">
        <v>31.710747710976001</v>
      </c>
      <c r="F23" s="22">
        <v>118.34183143168002</v>
      </c>
      <c r="G23" s="22">
        <v>118.48833517363202</v>
      </c>
      <c r="H23" s="21">
        <v>115.63401881948161</v>
      </c>
      <c r="I23" s="22">
        <v>116.71276955555848</v>
      </c>
      <c r="J23" s="22">
        <v>116.08644279285765</v>
      </c>
      <c r="K23" s="119">
        <v>29.02421901066241</v>
      </c>
      <c r="L23" s="22">
        <v>117.90266853826563</v>
      </c>
      <c r="M23" s="22">
        <v>118.21909636608007</v>
      </c>
      <c r="N23" s="21">
        <v>116.06998078781442</v>
      </c>
      <c r="O23" s="78">
        <v>116.97494750351366</v>
      </c>
      <c r="P23" s="22">
        <v>117.62068003573768</v>
      </c>
      <c r="Q23" s="22">
        <v>31.942511877427211</v>
      </c>
      <c r="R23" s="22">
        <v>117.60900054978565</v>
      </c>
      <c r="S23" s="23">
        <v>118.17307230412807</v>
      </c>
      <c r="T23" s="24">
        <f t="shared" si="0"/>
        <v>1844.8299667035142</v>
      </c>
      <c r="V23" s="2"/>
      <c r="W23" s="18"/>
    </row>
    <row r="24" spans="1:30" ht="39.950000000000003" customHeight="1" x14ac:dyDescent="0.25">
      <c r="A24" s="156" t="s">
        <v>18</v>
      </c>
      <c r="B24" s="21">
        <v>113.70082784972801</v>
      </c>
      <c r="C24" s="78">
        <v>113.60398715432962</v>
      </c>
      <c r="D24" s="22">
        <v>117.01482924185602</v>
      </c>
      <c r="E24" s="22">
        <v>31.710747710976001</v>
      </c>
      <c r="F24" s="22">
        <v>118.34183143168002</v>
      </c>
      <c r="G24" s="22">
        <v>118.48833517363202</v>
      </c>
      <c r="H24" s="21">
        <v>115.63401881948161</v>
      </c>
      <c r="I24" s="22">
        <v>116.71276955555848</v>
      </c>
      <c r="J24" s="22">
        <v>116.08644279285765</v>
      </c>
      <c r="K24" s="119">
        <v>29.02421901066241</v>
      </c>
      <c r="L24" s="22">
        <v>117.90266853826563</v>
      </c>
      <c r="M24" s="22">
        <v>118.21909636608007</v>
      </c>
      <c r="N24" s="21">
        <v>116.06998078781442</v>
      </c>
      <c r="O24" s="78">
        <v>116.97494750351366</v>
      </c>
      <c r="P24" s="22">
        <v>117.62068003573768</v>
      </c>
      <c r="Q24" s="22">
        <v>31.942511877427211</v>
      </c>
      <c r="R24" s="22">
        <v>117.60900054978565</v>
      </c>
      <c r="S24" s="23">
        <v>118.17307230412807</v>
      </c>
      <c r="T24" s="24">
        <f t="shared" si="0"/>
        <v>1844.8299667035142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797.52120000000014</v>
      </c>
      <c r="C25" s="26">
        <f t="shared" si="1"/>
        <v>799.73040000000015</v>
      </c>
      <c r="D25" s="26">
        <f t="shared" si="1"/>
        <v>820.71780000000001</v>
      </c>
      <c r="E25" s="26">
        <f>SUM(E18:E24)</f>
        <v>222.02459999999999</v>
      </c>
      <c r="F25" s="26">
        <f t="shared" ref="F25:L25" si="2">SUM(F18:F24)</f>
        <v>829.55460000000005</v>
      </c>
      <c r="G25" s="26">
        <f t="shared" si="2"/>
        <v>830.65920000000006</v>
      </c>
      <c r="H25" s="25">
        <f t="shared" si="2"/>
        <v>810.77640000000019</v>
      </c>
      <c r="I25" s="26">
        <f t="shared" si="2"/>
        <v>818.50860000000023</v>
      </c>
      <c r="J25" s="26">
        <f>SUM(J18:J24)</f>
        <v>814.09020000000021</v>
      </c>
      <c r="K25" s="120">
        <f t="shared" ref="K25" si="3">SUM(K18:K24)</f>
        <v>203.24640000000005</v>
      </c>
      <c r="L25" s="26">
        <f t="shared" si="2"/>
        <v>826.24080000000026</v>
      </c>
      <c r="M25" s="26">
        <f>SUM(M18:M24)</f>
        <v>828.45000000000027</v>
      </c>
      <c r="N25" s="25">
        <f t="shared" ref="N25:P25" si="4">SUM(N18:N24)</f>
        <v>814.0902000000001</v>
      </c>
      <c r="O25" s="26">
        <f t="shared" si="4"/>
        <v>819.61320000000035</v>
      </c>
      <c r="P25" s="26">
        <f t="shared" si="4"/>
        <v>824.03160000000037</v>
      </c>
      <c r="Q25" s="26">
        <f>SUM(Q18:Q24)</f>
        <v>224.23380000000009</v>
      </c>
      <c r="R25" s="26">
        <f t="shared" ref="R25:S25" si="5">SUM(R18:R24)</f>
        <v>824.03160000000014</v>
      </c>
      <c r="S25" s="27">
        <f t="shared" si="5"/>
        <v>828.45000000000027</v>
      </c>
      <c r="T25" s="24">
        <f t="shared" si="0"/>
        <v>12935.970600000004</v>
      </c>
    </row>
    <row r="26" spans="1:30" s="2" customFormat="1" ht="36.75" customHeight="1" x14ac:dyDescent="0.25">
      <c r="A26" s="158" t="s">
        <v>19</v>
      </c>
      <c r="B26" s="402">
        <v>157.80000000000004</v>
      </c>
      <c r="C26" s="405">
        <v>157.80000000000004</v>
      </c>
      <c r="D26" s="29">
        <v>157.80000000000004</v>
      </c>
      <c r="E26" s="29">
        <v>157.80000000000004</v>
      </c>
      <c r="F26" s="401">
        <v>157.80000000000004</v>
      </c>
      <c r="G26" s="401">
        <v>157.80000000000004</v>
      </c>
      <c r="H26" s="402">
        <v>157.80000000000004</v>
      </c>
      <c r="I26" s="401">
        <v>157.80000000000004</v>
      </c>
      <c r="J26" s="401">
        <v>157.80000000000004</v>
      </c>
      <c r="K26" s="401">
        <v>157.80000000000004</v>
      </c>
      <c r="L26" s="401">
        <v>157.80000000000004</v>
      </c>
      <c r="M26" s="401">
        <v>157.80000000000004</v>
      </c>
      <c r="N26" s="402">
        <v>157.80000000000004</v>
      </c>
      <c r="O26" s="401">
        <v>157.80000000000004</v>
      </c>
      <c r="P26" s="401">
        <v>157.80000000000004</v>
      </c>
      <c r="Q26" s="401">
        <v>157.80000000000004</v>
      </c>
      <c r="R26" s="401">
        <v>157.80000000000004</v>
      </c>
      <c r="S26" s="404">
        <v>157.80000000000004</v>
      </c>
      <c r="T26" s="31">
        <f>+((T25/T27)/7)*1000</f>
        <v>157.80000000000001</v>
      </c>
    </row>
    <row r="27" spans="1:30" s="2" customFormat="1" ht="33" customHeight="1" x14ac:dyDescent="0.25">
      <c r="A27" s="159" t="s">
        <v>20</v>
      </c>
      <c r="B27" s="32">
        <v>722</v>
      </c>
      <c r="C27" s="81">
        <v>724</v>
      </c>
      <c r="D27" s="33">
        <v>743</v>
      </c>
      <c r="E27" s="33">
        <v>201</v>
      </c>
      <c r="F27" s="33">
        <v>751</v>
      </c>
      <c r="G27" s="33">
        <v>752</v>
      </c>
      <c r="H27" s="32">
        <v>734</v>
      </c>
      <c r="I27" s="33">
        <v>741</v>
      </c>
      <c r="J27" s="33">
        <v>737</v>
      </c>
      <c r="K27" s="122">
        <v>184</v>
      </c>
      <c r="L27" s="33">
        <v>748</v>
      </c>
      <c r="M27" s="33">
        <v>750</v>
      </c>
      <c r="N27" s="32">
        <v>737</v>
      </c>
      <c r="O27" s="33">
        <v>742</v>
      </c>
      <c r="P27" s="33">
        <v>746</v>
      </c>
      <c r="Q27" s="33">
        <v>203</v>
      </c>
      <c r="R27" s="33">
        <v>746</v>
      </c>
      <c r="S27" s="34">
        <v>750</v>
      </c>
      <c r="T27" s="35">
        <f>SUM(B27:S27)</f>
        <v>11711</v>
      </c>
      <c r="U27" s="2">
        <f>((T25*1000)/T27)/7</f>
        <v>157.80000000000004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113.70082784972801</v>
      </c>
      <c r="C28" s="37">
        <f t="shared" si="6"/>
        <v>113.60398715432962</v>
      </c>
      <c r="D28" s="37">
        <f t="shared" si="6"/>
        <v>117.01482924185602</v>
      </c>
      <c r="E28" s="37">
        <f t="shared" si="6"/>
        <v>31.710747710976001</v>
      </c>
      <c r="F28" s="37">
        <f t="shared" si="6"/>
        <v>118.34183143168002</v>
      </c>
      <c r="G28" s="37">
        <f t="shared" si="6"/>
        <v>118.48833517363202</v>
      </c>
      <c r="H28" s="36">
        <f t="shared" si="6"/>
        <v>115.63401881948161</v>
      </c>
      <c r="I28" s="37">
        <f t="shared" si="6"/>
        <v>116.71276955555848</v>
      </c>
      <c r="J28" s="37">
        <f t="shared" si="6"/>
        <v>116.08644279285765</v>
      </c>
      <c r="K28" s="123">
        <f t="shared" si="6"/>
        <v>29.02421901066241</v>
      </c>
      <c r="L28" s="37">
        <f t="shared" si="6"/>
        <v>117.90266853826563</v>
      </c>
      <c r="M28" s="37">
        <f t="shared" si="6"/>
        <v>118.21909636608007</v>
      </c>
      <c r="N28" s="36">
        <f t="shared" si="6"/>
        <v>116.06998078781442</v>
      </c>
      <c r="O28" s="37">
        <f t="shared" si="6"/>
        <v>116.97494750351366</v>
      </c>
      <c r="P28" s="37">
        <f t="shared" si="6"/>
        <v>117.62068003573768</v>
      </c>
      <c r="Q28" s="37">
        <f t="shared" si="6"/>
        <v>31.942511877427211</v>
      </c>
      <c r="R28" s="37">
        <f t="shared" si="6"/>
        <v>117.60900054978565</v>
      </c>
      <c r="S28" s="38">
        <f t="shared" si="6"/>
        <v>118.17307230412807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797.52120000000014</v>
      </c>
      <c r="C29" s="41">
        <f t="shared" si="7"/>
        <v>799.73040000000015</v>
      </c>
      <c r="D29" s="41">
        <f t="shared" si="7"/>
        <v>820.71780000000012</v>
      </c>
      <c r="E29" s="41">
        <f>((E27*E26)*7)/1000</f>
        <v>222.02460000000002</v>
      </c>
      <c r="F29" s="41">
        <f>((F27*F26)*7)/1000</f>
        <v>829.55460000000016</v>
      </c>
      <c r="G29" s="41">
        <f t="shared" ref="G29:S29" si="8">((G27*G26)*7)/1000</f>
        <v>830.65920000000017</v>
      </c>
      <c r="H29" s="40">
        <f t="shared" si="8"/>
        <v>810.77640000000019</v>
      </c>
      <c r="I29" s="41">
        <f t="shared" si="8"/>
        <v>818.50860000000023</v>
      </c>
      <c r="J29" s="41">
        <f t="shared" si="8"/>
        <v>814.09020000000021</v>
      </c>
      <c r="K29" s="124">
        <f t="shared" si="8"/>
        <v>203.24640000000005</v>
      </c>
      <c r="L29" s="41">
        <f t="shared" si="8"/>
        <v>826.24080000000015</v>
      </c>
      <c r="M29" s="41">
        <f t="shared" si="8"/>
        <v>828.45000000000027</v>
      </c>
      <c r="N29" s="40">
        <f t="shared" si="8"/>
        <v>814.09020000000021</v>
      </c>
      <c r="O29" s="41">
        <f t="shared" si="8"/>
        <v>819.61320000000023</v>
      </c>
      <c r="P29" s="41">
        <f t="shared" si="8"/>
        <v>824.03160000000025</v>
      </c>
      <c r="Q29" s="42">
        <f t="shared" si="8"/>
        <v>224.23380000000006</v>
      </c>
      <c r="R29" s="42">
        <f t="shared" si="8"/>
        <v>824.03160000000025</v>
      </c>
      <c r="S29" s="43">
        <f t="shared" si="8"/>
        <v>828.45000000000027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157.80000000000001</v>
      </c>
      <c r="C30" s="46">
        <f t="shared" si="9"/>
        <v>157.80000000000001</v>
      </c>
      <c r="D30" s="46">
        <f t="shared" si="9"/>
        <v>157.79999999999998</v>
      </c>
      <c r="E30" s="46">
        <f>+(E25/E27)/7*1000</f>
        <v>157.79999999999998</v>
      </c>
      <c r="F30" s="46">
        <f t="shared" ref="F30:L30" si="10">+(F25/F27)/7*1000</f>
        <v>157.79999999999998</v>
      </c>
      <c r="G30" s="46">
        <f t="shared" si="10"/>
        <v>157.79999999999998</v>
      </c>
      <c r="H30" s="45">
        <f t="shared" si="10"/>
        <v>157.80000000000001</v>
      </c>
      <c r="I30" s="46">
        <f t="shared" si="10"/>
        <v>157.80000000000001</v>
      </c>
      <c r="J30" s="46">
        <f>+(J25/J27)/7*1000</f>
        <v>157.80000000000001</v>
      </c>
      <c r="K30" s="125">
        <f t="shared" ref="K30" si="11">+(K25/K27)/7*1000</f>
        <v>157.80000000000001</v>
      </c>
      <c r="L30" s="46">
        <f t="shared" si="10"/>
        <v>157.80000000000001</v>
      </c>
      <c r="M30" s="46">
        <f>+(M25/M27)/7*1000</f>
        <v>157.80000000000007</v>
      </c>
      <c r="N30" s="45">
        <f t="shared" ref="N30:S30" si="12">+(N25/N27)/7*1000</f>
        <v>157.79999999999998</v>
      </c>
      <c r="O30" s="46">
        <f t="shared" si="12"/>
        <v>157.80000000000007</v>
      </c>
      <c r="P30" s="46">
        <f t="shared" si="12"/>
        <v>157.80000000000007</v>
      </c>
      <c r="Q30" s="46">
        <f t="shared" si="12"/>
        <v>157.80000000000007</v>
      </c>
      <c r="R30" s="46">
        <f t="shared" si="12"/>
        <v>157.80000000000001</v>
      </c>
      <c r="S30" s="47">
        <f t="shared" si="12"/>
        <v>157.80000000000007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99.915599999999998</v>
      </c>
      <c r="C39" s="78">
        <v>93.631600000000006</v>
      </c>
      <c r="D39" s="78">
        <v>98.1875</v>
      </c>
      <c r="E39" s="78">
        <v>24.3505</v>
      </c>
      <c r="F39" s="78">
        <v>98.815899999999985</v>
      </c>
      <c r="G39" s="78">
        <v>97.716200000000001</v>
      </c>
      <c r="H39" s="78"/>
      <c r="I39" s="78"/>
      <c r="J39" s="99">
        <f t="shared" ref="J39:J46" si="13">SUM(B39:I39)</f>
        <v>512.6173</v>
      </c>
      <c r="K39" s="2"/>
      <c r="L39" s="89" t="s">
        <v>12</v>
      </c>
      <c r="M39" s="78">
        <v>6.4</v>
      </c>
      <c r="N39" s="78">
        <v>6.3</v>
      </c>
      <c r="O39" s="78">
        <v>6.5</v>
      </c>
      <c r="P39" s="78">
        <v>1.8</v>
      </c>
      <c r="Q39" s="78">
        <v>6.6</v>
      </c>
      <c r="R39" s="78">
        <v>6.4</v>
      </c>
      <c r="S39" s="99">
        <f t="shared" ref="S39:S46" si="14">SUM(M39:R39)</f>
        <v>34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99.915599999999998</v>
      </c>
      <c r="C40" s="78">
        <v>93.631600000000006</v>
      </c>
      <c r="D40" s="78">
        <v>98.1875</v>
      </c>
      <c r="E40" s="78">
        <v>24.3505</v>
      </c>
      <c r="F40" s="78">
        <v>98.815899999999985</v>
      </c>
      <c r="G40" s="78">
        <v>97.716200000000001</v>
      </c>
      <c r="H40" s="78"/>
      <c r="I40" s="78"/>
      <c r="J40" s="99">
        <f t="shared" si="13"/>
        <v>512.6173</v>
      </c>
      <c r="K40" s="2"/>
      <c r="L40" s="90" t="s">
        <v>13</v>
      </c>
      <c r="M40" s="78">
        <v>6.4</v>
      </c>
      <c r="N40" s="78">
        <v>6.3</v>
      </c>
      <c r="O40" s="78">
        <v>6.5</v>
      </c>
      <c r="P40" s="78">
        <v>1.8</v>
      </c>
      <c r="Q40" s="78">
        <v>6.6</v>
      </c>
      <c r="R40" s="78">
        <v>6.4</v>
      </c>
      <c r="S40" s="99">
        <f t="shared" si="14"/>
        <v>34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6.2</v>
      </c>
      <c r="O41" s="78">
        <v>6.4</v>
      </c>
      <c r="P41" s="78">
        <v>1.7</v>
      </c>
      <c r="Q41" s="78">
        <v>6.5</v>
      </c>
      <c r="R41" s="78">
        <v>6.2</v>
      </c>
      <c r="S41" s="99">
        <f t="shared" si="14"/>
        <v>33.299999999999997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6.2</v>
      </c>
      <c r="O42" s="78">
        <v>6.4</v>
      </c>
      <c r="P42" s="78">
        <v>1.7</v>
      </c>
      <c r="Q42" s="78">
        <v>6.5</v>
      </c>
      <c r="R42" s="78">
        <v>6.3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6.3</v>
      </c>
      <c r="O43" s="78">
        <v>6.4</v>
      </c>
      <c r="P43" s="78">
        <v>1.7</v>
      </c>
      <c r="Q43" s="78">
        <v>6.5</v>
      </c>
      <c r="R43" s="78">
        <v>6.3</v>
      </c>
      <c r="S43" s="99">
        <f t="shared" si="14"/>
        <v>33.5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6.4</v>
      </c>
      <c r="N44" s="78">
        <v>6.3</v>
      </c>
      <c r="O44" s="78">
        <v>6.4</v>
      </c>
      <c r="P44" s="78">
        <v>1.8</v>
      </c>
      <c r="Q44" s="78">
        <v>6.5</v>
      </c>
      <c r="R44" s="78">
        <v>6.3</v>
      </c>
      <c r="S44" s="99">
        <f t="shared" si="14"/>
        <v>33.700000000000003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6.4</v>
      </c>
      <c r="N45" s="78">
        <v>6.3</v>
      </c>
      <c r="O45" s="78">
        <v>6.4</v>
      </c>
      <c r="P45" s="78">
        <v>1.8</v>
      </c>
      <c r="Q45" s="78">
        <v>6.6</v>
      </c>
      <c r="R45" s="78">
        <v>6.3</v>
      </c>
      <c r="S45" s="99">
        <f t="shared" si="14"/>
        <v>33.799999999999997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199.8312</v>
      </c>
      <c r="C46" s="26">
        <f t="shared" si="15"/>
        <v>187.26320000000001</v>
      </c>
      <c r="D46" s="26">
        <f t="shared" si="15"/>
        <v>196.375</v>
      </c>
      <c r="E46" s="26">
        <f t="shared" si="15"/>
        <v>48.701000000000001</v>
      </c>
      <c r="F46" s="26">
        <f t="shared" si="15"/>
        <v>197.63179999999997</v>
      </c>
      <c r="G46" s="26">
        <f t="shared" si="15"/>
        <v>195.4324</v>
      </c>
      <c r="H46" s="26">
        <f t="shared" si="15"/>
        <v>0</v>
      </c>
      <c r="I46" s="26">
        <f t="shared" si="15"/>
        <v>0</v>
      </c>
      <c r="J46" s="99">
        <f t="shared" si="13"/>
        <v>1025.2346</v>
      </c>
      <c r="L46" s="76" t="s">
        <v>10</v>
      </c>
      <c r="M46" s="79">
        <f t="shared" ref="M46:R46" si="16">SUM(M39:M45)</f>
        <v>44.5</v>
      </c>
      <c r="N46" s="26">
        <f t="shared" si="16"/>
        <v>43.9</v>
      </c>
      <c r="O46" s="26">
        <f t="shared" si="16"/>
        <v>44.999999999999993</v>
      </c>
      <c r="P46" s="26">
        <f t="shared" si="16"/>
        <v>12.3</v>
      </c>
      <c r="Q46" s="26">
        <f t="shared" si="16"/>
        <v>45.800000000000004</v>
      </c>
      <c r="R46" s="26">
        <f t="shared" si="16"/>
        <v>44.199999999999996</v>
      </c>
      <c r="S46" s="99">
        <f t="shared" si="14"/>
        <v>235.70000000000002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157.1</v>
      </c>
      <c r="C47" s="29">
        <v>157.1</v>
      </c>
      <c r="D47" s="29">
        <v>157.1</v>
      </c>
      <c r="E47" s="29">
        <v>157.1</v>
      </c>
      <c r="F47" s="29">
        <v>157.1</v>
      </c>
      <c r="G47" s="29">
        <v>157.1</v>
      </c>
      <c r="H47" s="29"/>
      <c r="I47" s="29"/>
      <c r="J47" s="100">
        <f>+((J46/J48)/7)*1000</f>
        <v>44.885714285714286</v>
      </c>
      <c r="L47" s="108" t="s">
        <v>19</v>
      </c>
      <c r="M47" s="80">
        <v>135.5</v>
      </c>
      <c r="N47" s="29">
        <v>133.5</v>
      </c>
      <c r="O47" s="29">
        <v>134</v>
      </c>
      <c r="P47" s="29">
        <v>135</v>
      </c>
      <c r="Q47" s="29">
        <v>133.5</v>
      </c>
      <c r="R47" s="29">
        <v>131.5</v>
      </c>
      <c r="S47" s="100">
        <f>+((S46/S48)/7)*1000</f>
        <v>133.6167800453515</v>
      </c>
      <c r="T47" s="62"/>
    </row>
    <row r="48" spans="1:30" ht="33.75" customHeight="1" x14ac:dyDescent="0.25">
      <c r="A48" s="92" t="s">
        <v>20</v>
      </c>
      <c r="B48" s="81">
        <v>636</v>
      </c>
      <c r="C48" s="33">
        <v>596</v>
      </c>
      <c r="D48" s="33">
        <v>625</v>
      </c>
      <c r="E48" s="33">
        <v>155</v>
      </c>
      <c r="F48" s="33">
        <v>629</v>
      </c>
      <c r="G48" s="33">
        <v>622</v>
      </c>
      <c r="H48" s="33"/>
      <c r="I48" s="33"/>
      <c r="J48" s="101">
        <f>SUM(B48:I48)</f>
        <v>3263</v>
      </c>
      <c r="K48" s="63"/>
      <c r="L48" s="92" t="s">
        <v>20</v>
      </c>
      <c r="M48" s="104">
        <v>47</v>
      </c>
      <c r="N48" s="64">
        <v>47</v>
      </c>
      <c r="O48" s="64">
        <v>48</v>
      </c>
      <c r="P48" s="64">
        <v>13</v>
      </c>
      <c r="Q48" s="64">
        <v>49</v>
      </c>
      <c r="R48" s="64">
        <v>48</v>
      </c>
      <c r="S48" s="110">
        <f>SUM(M48:R48)</f>
        <v>252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99.915599999999998</v>
      </c>
      <c r="C49" s="37">
        <f t="shared" si="17"/>
        <v>93.631600000000006</v>
      </c>
      <c r="D49" s="37">
        <f t="shared" si="17"/>
        <v>98.1875</v>
      </c>
      <c r="E49" s="37">
        <f t="shared" si="17"/>
        <v>24.3505</v>
      </c>
      <c r="F49" s="37">
        <f t="shared" si="17"/>
        <v>98.815899999999985</v>
      </c>
      <c r="G49" s="37">
        <f t="shared" si="17"/>
        <v>97.716200000000001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44.885714285714286</v>
      </c>
      <c r="L49" s="93" t="s">
        <v>21</v>
      </c>
      <c r="M49" s="82">
        <f>((M48*M47)*7/1000-M39-M40)/5</f>
        <v>6.355900000000001</v>
      </c>
      <c r="N49" s="37">
        <f t="shared" ref="N49:R49" si="19">((N48*N47)*7/1000-N39-N40)/5</f>
        <v>6.2643000000000004</v>
      </c>
      <c r="O49" s="37">
        <f t="shared" si="19"/>
        <v>6.4047999999999998</v>
      </c>
      <c r="P49" s="37">
        <f t="shared" si="19"/>
        <v>1.7369999999999997</v>
      </c>
      <c r="Q49" s="37">
        <f t="shared" si="19"/>
        <v>6.5180999999999996</v>
      </c>
      <c r="R49" s="37">
        <f t="shared" si="19"/>
        <v>6.2767999999999997</v>
      </c>
      <c r="S49" s="111">
        <f>((S46*1000)/S48)/7</f>
        <v>133.6167800453515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699.40919999999994</v>
      </c>
      <c r="C50" s="41">
        <f t="shared" si="20"/>
        <v>655.4212</v>
      </c>
      <c r="D50" s="41">
        <f t="shared" si="20"/>
        <v>687.3125</v>
      </c>
      <c r="E50" s="41">
        <f t="shared" si="20"/>
        <v>170.45349999999999</v>
      </c>
      <c r="F50" s="41">
        <f t="shared" si="20"/>
        <v>691.71129999999994</v>
      </c>
      <c r="G50" s="41">
        <f t="shared" si="20"/>
        <v>684.01340000000005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44.579500000000003</v>
      </c>
      <c r="N50" s="41">
        <f t="shared" si="21"/>
        <v>43.921500000000002</v>
      </c>
      <c r="O50" s="41">
        <f t="shared" si="21"/>
        <v>45.024000000000001</v>
      </c>
      <c r="P50" s="41">
        <f t="shared" si="21"/>
        <v>12.285</v>
      </c>
      <c r="Q50" s="41">
        <f t="shared" si="21"/>
        <v>45.790500000000002</v>
      </c>
      <c r="R50" s="41">
        <f t="shared" si="21"/>
        <v>44.183999999999997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44.885714285714286</v>
      </c>
      <c r="C51" s="46">
        <f t="shared" si="22"/>
        <v>44.885714285714293</v>
      </c>
      <c r="D51" s="46">
        <f t="shared" si="22"/>
        <v>44.885714285714286</v>
      </c>
      <c r="E51" s="46">
        <f t="shared" si="22"/>
        <v>44.885714285714286</v>
      </c>
      <c r="F51" s="46">
        <f t="shared" si="22"/>
        <v>44.885714285714286</v>
      </c>
      <c r="G51" s="46">
        <f t="shared" si="22"/>
        <v>44.885714285714286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135.258358662614</v>
      </c>
      <c r="N51" s="46">
        <f t="shared" si="23"/>
        <v>133.43465045592703</v>
      </c>
      <c r="O51" s="46">
        <f t="shared" si="23"/>
        <v>133.92857142857142</v>
      </c>
      <c r="P51" s="46">
        <f t="shared" si="23"/>
        <v>135.16483516483518</v>
      </c>
      <c r="Q51" s="46">
        <f t="shared" si="23"/>
        <v>133.52769679300295</v>
      </c>
      <c r="R51" s="46">
        <f t="shared" si="23"/>
        <v>131.54761904761907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8.5</v>
      </c>
      <c r="E58" s="78">
        <v>2.2999999999999998</v>
      </c>
      <c r="F58" s="78">
        <v>8.5</v>
      </c>
      <c r="G58" s="182">
        <v>8.5</v>
      </c>
      <c r="H58" s="21">
        <v>8.1999999999999993</v>
      </c>
      <c r="I58" s="78">
        <v>8.4</v>
      </c>
      <c r="J58" s="78">
        <v>8.3000000000000007</v>
      </c>
      <c r="K58" s="78">
        <v>2.1</v>
      </c>
      <c r="L58" s="78">
        <v>8.6</v>
      </c>
      <c r="M58" s="182">
        <v>8.5</v>
      </c>
      <c r="N58" s="21">
        <v>8.4</v>
      </c>
      <c r="O58" s="78">
        <v>8.6</v>
      </c>
      <c r="P58" s="78">
        <v>8.6999999999999993</v>
      </c>
      <c r="Q58" s="78">
        <v>2.2999999999999998</v>
      </c>
      <c r="R58" s="78">
        <v>8.4</v>
      </c>
      <c r="S58" s="182">
        <v>8.1999999999999993</v>
      </c>
      <c r="T58" s="24">
        <f t="shared" ref="T58:T65" si="24">SUM(B58:S58)</f>
        <v>133.5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8.5</v>
      </c>
      <c r="E59" s="78">
        <v>2.2999999999999998</v>
      </c>
      <c r="F59" s="78">
        <v>8.5</v>
      </c>
      <c r="G59" s="182">
        <v>8.5</v>
      </c>
      <c r="H59" s="21">
        <v>8.1999999999999993</v>
      </c>
      <c r="I59" s="78">
        <v>8.4</v>
      </c>
      <c r="J59" s="78">
        <v>8.3000000000000007</v>
      </c>
      <c r="K59" s="78">
        <v>2.1</v>
      </c>
      <c r="L59" s="78">
        <v>8.6</v>
      </c>
      <c r="M59" s="182">
        <v>8.5</v>
      </c>
      <c r="N59" s="21">
        <v>8.4</v>
      </c>
      <c r="O59" s="78">
        <v>8.6</v>
      </c>
      <c r="P59" s="78">
        <v>8.6999999999999993</v>
      </c>
      <c r="Q59" s="78">
        <v>2.2999999999999998</v>
      </c>
      <c r="R59" s="78">
        <v>8.4</v>
      </c>
      <c r="S59" s="182">
        <v>8.1999999999999993</v>
      </c>
      <c r="T59" s="24">
        <f t="shared" si="24"/>
        <v>133.5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8.5</v>
      </c>
      <c r="D60" s="78">
        <v>8.4</v>
      </c>
      <c r="E60" s="78">
        <v>2.2000000000000002</v>
      </c>
      <c r="F60" s="78">
        <v>8.4</v>
      </c>
      <c r="G60" s="182">
        <v>8.5</v>
      </c>
      <c r="H60" s="21">
        <v>8.1999999999999993</v>
      </c>
      <c r="I60" s="78">
        <v>8.1999999999999993</v>
      </c>
      <c r="J60" s="78">
        <v>8.1</v>
      </c>
      <c r="K60" s="78">
        <v>2.1</v>
      </c>
      <c r="L60" s="78">
        <v>8.6</v>
      </c>
      <c r="M60" s="182">
        <v>8.4</v>
      </c>
      <c r="N60" s="21">
        <v>8.4</v>
      </c>
      <c r="O60" s="78">
        <v>8.5</v>
      </c>
      <c r="P60" s="78">
        <v>8.5</v>
      </c>
      <c r="Q60" s="78">
        <v>2.2000000000000002</v>
      </c>
      <c r="R60" s="78">
        <v>8.3000000000000007</v>
      </c>
      <c r="S60" s="182">
        <v>8.1999999999999993</v>
      </c>
      <c r="T60" s="24">
        <f t="shared" si="24"/>
        <v>132.1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8.5</v>
      </c>
      <c r="D61" s="78">
        <v>8.4</v>
      </c>
      <c r="E61" s="78">
        <v>2.2000000000000002</v>
      </c>
      <c r="F61" s="78">
        <v>8.4</v>
      </c>
      <c r="G61" s="182">
        <v>8.5</v>
      </c>
      <c r="H61" s="21">
        <v>8.1999999999999993</v>
      </c>
      <c r="I61" s="78">
        <v>8.3000000000000007</v>
      </c>
      <c r="J61" s="78">
        <v>8.1999999999999993</v>
      </c>
      <c r="K61" s="78">
        <v>2.1</v>
      </c>
      <c r="L61" s="78">
        <v>8.6</v>
      </c>
      <c r="M61" s="182">
        <v>8.4</v>
      </c>
      <c r="N61" s="21">
        <v>8.4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132.39999999999998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8.5</v>
      </c>
      <c r="D62" s="78">
        <v>8.5</v>
      </c>
      <c r="E62" s="78">
        <v>2.2000000000000002</v>
      </c>
      <c r="F62" s="78">
        <v>8.5</v>
      </c>
      <c r="G62" s="182">
        <v>8.5</v>
      </c>
      <c r="H62" s="21">
        <v>8.1999999999999993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8.4</v>
      </c>
      <c r="N62" s="21">
        <v>8.4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132.6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8.4</v>
      </c>
      <c r="C63" s="78">
        <v>8.5</v>
      </c>
      <c r="D63" s="78">
        <v>8.5</v>
      </c>
      <c r="E63" s="78">
        <v>2.2000000000000002</v>
      </c>
      <c r="F63" s="78">
        <v>8.5</v>
      </c>
      <c r="G63" s="182">
        <v>8.6</v>
      </c>
      <c r="H63" s="21">
        <v>8.1999999999999993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8.5</v>
      </c>
      <c r="O63" s="78">
        <v>8.5</v>
      </c>
      <c r="P63" s="78">
        <v>8.6</v>
      </c>
      <c r="Q63" s="78">
        <v>2.2000000000000002</v>
      </c>
      <c r="R63" s="78">
        <v>8.4</v>
      </c>
      <c r="S63" s="182">
        <v>8.3000000000000007</v>
      </c>
      <c r="T63" s="24">
        <f t="shared" si="24"/>
        <v>133.1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8.5</v>
      </c>
      <c r="E64" s="78">
        <v>2.2999999999999998</v>
      </c>
      <c r="F64" s="78">
        <v>8.5</v>
      </c>
      <c r="G64" s="182">
        <v>8.6</v>
      </c>
      <c r="H64" s="21">
        <v>8.1999999999999993</v>
      </c>
      <c r="I64" s="78">
        <v>8.3000000000000007</v>
      </c>
      <c r="J64" s="78">
        <v>8.1999999999999993</v>
      </c>
      <c r="K64" s="78">
        <v>2.1</v>
      </c>
      <c r="L64" s="78">
        <v>8.6</v>
      </c>
      <c r="M64" s="182">
        <v>8.5</v>
      </c>
      <c r="N64" s="21">
        <v>8.5</v>
      </c>
      <c r="O64" s="78">
        <v>8.6</v>
      </c>
      <c r="P64" s="78">
        <v>8.6</v>
      </c>
      <c r="Q64" s="78">
        <v>2.2999999999999998</v>
      </c>
      <c r="R64" s="78">
        <v>8.4</v>
      </c>
      <c r="S64" s="182">
        <v>8.3000000000000007</v>
      </c>
      <c r="T64" s="24">
        <f t="shared" si="24"/>
        <v>133.49999999999997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58.8</v>
      </c>
      <c r="C65" s="26">
        <f t="shared" ref="C65:R65" si="25">SUM(C58:C64)</f>
        <v>59.800000000000004</v>
      </c>
      <c r="D65" s="26">
        <f t="shared" si="25"/>
        <v>59.3</v>
      </c>
      <c r="E65" s="26">
        <f t="shared" si="25"/>
        <v>15.7</v>
      </c>
      <c r="F65" s="26">
        <f t="shared" si="25"/>
        <v>59.3</v>
      </c>
      <c r="G65" s="27">
        <f t="shared" si="25"/>
        <v>59.7</v>
      </c>
      <c r="H65" s="25">
        <f t="shared" si="25"/>
        <v>57.400000000000006</v>
      </c>
      <c r="I65" s="26">
        <f t="shared" si="25"/>
        <v>58.199999999999989</v>
      </c>
      <c r="J65" s="26">
        <f t="shared" si="25"/>
        <v>57.500000000000014</v>
      </c>
      <c r="K65" s="26">
        <f t="shared" si="25"/>
        <v>14.7</v>
      </c>
      <c r="L65" s="26">
        <f t="shared" si="25"/>
        <v>60.2</v>
      </c>
      <c r="M65" s="27">
        <f t="shared" si="25"/>
        <v>59.199999999999996</v>
      </c>
      <c r="N65" s="25">
        <f t="shared" si="25"/>
        <v>59</v>
      </c>
      <c r="O65" s="26">
        <f t="shared" si="25"/>
        <v>59.800000000000004</v>
      </c>
      <c r="P65" s="26">
        <f t="shared" si="25"/>
        <v>60.300000000000004</v>
      </c>
      <c r="Q65" s="26">
        <f t="shared" si="25"/>
        <v>15.7</v>
      </c>
      <c r="R65" s="26">
        <f t="shared" si="25"/>
        <v>58.5</v>
      </c>
      <c r="S65" s="27">
        <f>SUM(S58:S64)</f>
        <v>57.599999999999994</v>
      </c>
      <c r="T65" s="24">
        <f t="shared" si="24"/>
        <v>930.7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140</v>
      </c>
      <c r="C66" s="29">
        <v>140</v>
      </c>
      <c r="D66" s="29">
        <v>139</v>
      </c>
      <c r="E66" s="29">
        <v>140.5</v>
      </c>
      <c r="F66" s="29">
        <v>139</v>
      </c>
      <c r="G66" s="30">
        <v>137.5</v>
      </c>
      <c r="H66" s="28">
        <v>139</v>
      </c>
      <c r="I66" s="29">
        <v>138.5</v>
      </c>
      <c r="J66" s="29">
        <v>137</v>
      </c>
      <c r="K66" s="29">
        <v>139.5</v>
      </c>
      <c r="L66" s="29">
        <v>136.5</v>
      </c>
      <c r="M66" s="30">
        <v>136.5</v>
      </c>
      <c r="N66" s="28">
        <v>140.5</v>
      </c>
      <c r="O66" s="29">
        <v>140</v>
      </c>
      <c r="P66" s="29">
        <v>139</v>
      </c>
      <c r="Q66" s="29">
        <v>140</v>
      </c>
      <c r="R66" s="29">
        <v>137</v>
      </c>
      <c r="S66" s="30">
        <v>137</v>
      </c>
      <c r="T66" s="304">
        <f>+((T65/T67)/7)*1000</f>
        <v>138.4970238095238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960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</v>
      </c>
      <c r="C68" s="82">
        <f t="shared" si="26"/>
        <v>8.516</v>
      </c>
      <c r="D68" s="82">
        <f t="shared" si="26"/>
        <v>8.470600000000001</v>
      </c>
      <c r="E68" s="82">
        <f t="shared" si="26"/>
        <v>2.2271999999999998</v>
      </c>
      <c r="F68" s="82">
        <f t="shared" si="26"/>
        <v>8.470600000000001</v>
      </c>
      <c r="G68" s="186">
        <f t="shared" si="26"/>
        <v>8.5350000000000001</v>
      </c>
      <c r="H68" s="36">
        <f t="shared" si="26"/>
        <v>8.2013999999999978</v>
      </c>
      <c r="I68" s="82">
        <f t="shared" si="26"/>
        <v>8.2740000000000009</v>
      </c>
      <c r="J68" s="82">
        <f t="shared" si="26"/>
        <v>8.1879999999999988</v>
      </c>
      <c r="K68" s="82">
        <f t="shared" si="26"/>
        <v>2.0895000000000001</v>
      </c>
      <c r="L68" s="82">
        <f t="shared" si="26"/>
        <v>8.5992999999999995</v>
      </c>
      <c r="M68" s="186">
        <f t="shared" si="26"/>
        <v>8.4481999999999999</v>
      </c>
      <c r="N68" s="36">
        <f t="shared" si="26"/>
        <v>8.4420000000000002</v>
      </c>
      <c r="O68" s="82">
        <f t="shared" si="26"/>
        <v>8.516</v>
      </c>
      <c r="P68" s="82">
        <f t="shared" si="26"/>
        <v>8.5852000000000004</v>
      </c>
      <c r="Q68" s="82">
        <f t="shared" si="26"/>
        <v>2.2159999999999997</v>
      </c>
      <c r="R68" s="82">
        <f t="shared" si="26"/>
        <v>8.3398000000000003</v>
      </c>
      <c r="S68" s="186">
        <f t="shared" si="26"/>
        <v>8.2279999999999998</v>
      </c>
      <c r="T68" s="306">
        <f>((T65*1000)/T67)/7</f>
        <v>138.4970238095238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</v>
      </c>
      <c r="C69" s="83">
        <f t="shared" ref="C69:R69" si="27">((C67*C66)*7)/1000</f>
        <v>59.78</v>
      </c>
      <c r="D69" s="83">
        <f t="shared" si="27"/>
        <v>59.353000000000002</v>
      </c>
      <c r="E69" s="83">
        <f t="shared" si="27"/>
        <v>15.736000000000001</v>
      </c>
      <c r="F69" s="83">
        <f t="shared" si="27"/>
        <v>59.353000000000002</v>
      </c>
      <c r="G69" s="307">
        <f t="shared" si="27"/>
        <v>59.674999999999997</v>
      </c>
      <c r="H69" s="40">
        <f t="shared" si="27"/>
        <v>57.406999999999996</v>
      </c>
      <c r="I69" s="83">
        <f t="shared" si="27"/>
        <v>58.17</v>
      </c>
      <c r="J69" s="83">
        <f t="shared" si="27"/>
        <v>57.54</v>
      </c>
      <c r="K69" s="83">
        <f t="shared" si="27"/>
        <v>14.647500000000001</v>
      </c>
      <c r="L69" s="83">
        <f t="shared" si="27"/>
        <v>60.1965</v>
      </c>
      <c r="M69" s="307">
        <f t="shared" si="27"/>
        <v>59.241</v>
      </c>
      <c r="N69" s="40">
        <f t="shared" si="27"/>
        <v>59.01</v>
      </c>
      <c r="O69" s="83">
        <f t="shared" si="27"/>
        <v>59.78</v>
      </c>
      <c r="P69" s="83">
        <f t="shared" si="27"/>
        <v>60.326000000000001</v>
      </c>
      <c r="Q69" s="83">
        <f t="shared" si="27"/>
        <v>15.68</v>
      </c>
      <c r="R69" s="83">
        <f t="shared" si="27"/>
        <v>58.499000000000002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139.99999999999997</v>
      </c>
      <c r="C70" s="84">
        <f t="shared" ref="C70:R70" si="28">+(C65/C67)/7*1000</f>
        <v>140.04683840749416</v>
      </c>
      <c r="D70" s="84">
        <f t="shared" si="28"/>
        <v>138.87587822014049</v>
      </c>
      <c r="E70" s="84">
        <f t="shared" si="28"/>
        <v>140.17857142857142</v>
      </c>
      <c r="F70" s="84">
        <f t="shared" si="28"/>
        <v>138.87587822014049</v>
      </c>
      <c r="G70" s="188">
        <f t="shared" si="28"/>
        <v>137.55760368663596</v>
      </c>
      <c r="H70" s="45">
        <f t="shared" si="28"/>
        <v>138.98305084745763</v>
      </c>
      <c r="I70" s="84">
        <f t="shared" si="28"/>
        <v>138.57142857142853</v>
      </c>
      <c r="J70" s="84">
        <f t="shared" si="28"/>
        <v>136.90476190476195</v>
      </c>
      <c r="K70" s="84">
        <f t="shared" si="28"/>
        <v>139.99999999999997</v>
      </c>
      <c r="L70" s="84">
        <f t="shared" si="28"/>
        <v>136.50793650793653</v>
      </c>
      <c r="M70" s="188">
        <f t="shared" si="28"/>
        <v>136.40552995391704</v>
      </c>
      <c r="N70" s="45">
        <f t="shared" si="28"/>
        <v>140.47619047619048</v>
      </c>
      <c r="O70" s="84">
        <f t="shared" si="28"/>
        <v>140.04683840749416</v>
      </c>
      <c r="P70" s="84">
        <f t="shared" si="28"/>
        <v>138.94009216589862</v>
      </c>
      <c r="Q70" s="84">
        <f t="shared" si="28"/>
        <v>140.17857142857142</v>
      </c>
      <c r="R70" s="84">
        <f t="shared" si="28"/>
        <v>137.0023419203747</v>
      </c>
      <c r="S70" s="47">
        <f>+(S65/S67)/7*1000</f>
        <v>137.14285714285711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FE56D-D7EA-43F2-9F50-93F2D1E2B8C4}">
  <dimension ref="A1:AQ239"/>
  <sheetViews>
    <sheetView view="pageBreakPreview" topLeftCell="A28" zoomScale="30" zoomScaleNormal="30" zoomScaleSheetLayoutView="30" workbookViewId="0">
      <selection activeCell="C48" sqref="C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  <c r="P3" s="461"/>
      <c r="Q3" s="461"/>
      <c r="R3" s="461"/>
      <c r="S3" s="461"/>
      <c r="T3" s="461"/>
      <c r="U3" s="461"/>
      <c r="V3" s="461"/>
      <c r="W3" s="461"/>
      <c r="X3" s="461"/>
      <c r="Y3" s="2"/>
      <c r="Z3" s="2"/>
      <c r="AA3" s="2"/>
      <c r="AB3" s="2"/>
      <c r="AC3" s="2"/>
      <c r="AD3" s="46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1" t="s">
        <v>1</v>
      </c>
      <c r="B9" s="461"/>
      <c r="C9" s="461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1"/>
      <c r="B10" s="461"/>
      <c r="C10" s="46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1" t="s">
        <v>4</v>
      </c>
      <c r="B11" s="461"/>
      <c r="C11" s="461"/>
      <c r="D11" s="1"/>
      <c r="E11" s="462">
        <v>3</v>
      </c>
      <c r="F11" s="1"/>
      <c r="G11" s="1"/>
      <c r="H11" s="1"/>
      <c r="I11" s="1"/>
      <c r="J11" s="1"/>
      <c r="K11" s="489" t="s">
        <v>150</v>
      </c>
      <c r="L11" s="489"/>
      <c r="M11" s="463"/>
      <c r="N11" s="46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1"/>
      <c r="B12" s="461"/>
      <c r="C12" s="461"/>
      <c r="D12" s="1"/>
      <c r="E12" s="5"/>
      <c r="F12" s="1"/>
      <c r="G12" s="1"/>
      <c r="H12" s="1"/>
      <c r="I12" s="1"/>
      <c r="J12" s="1"/>
      <c r="K12" s="463"/>
      <c r="L12" s="463"/>
      <c r="M12" s="463"/>
      <c r="N12" s="46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1"/>
      <c r="B13" s="461"/>
      <c r="C13" s="461"/>
      <c r="D13" s="461"/>
      <c r="E13" s="461"/>
      <c r="F13" s="461"/>
      <c r="G13" s="461"/>
      <c r="H13" s="461"/>
      <c r="I13" s="461"/>
      <c r="J13" s="461"/>
      <c r="K13" s="461"/>
      <c r="L13" s="463"/>
      <c r="M13" s="463"/>
      <c r="N13" s="463"/>
      <c r="O13" s="463"/>
      <c r="P13" s="463"/>
      <c r="Q13" s="463"/>
      <c r="R13" s="463"/>
      <c r="S13" s="463"/>
      <c r="T13" s="463"/>
      <c r="U13" s="463"/>
      <c r="V13" s="463"/>
      <c r="W13" s="1"/>
      <c r="X13" s="1"/>
      <c r="Y13" s="1"/>
    </row>
    <row r="14" spans="1:30" s="3" customFormat="1" ht="27" thickBot="1" x14ac:dyDescent="0.3">
      <c r="A14" s="461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113.70082784972801</v>
      </c>
      <c r="C18" s="78">
        <v>113.60398715432962</v>
      </c>
      <c r="D18" s="22">
        <v>117.01482924185602</v>
      </c>
      <c r="E18" s="22">
        <v>31.710747710976001</v>
      </c>
      <c r="F18" s="22">
        <v>118.34183143168002</v>
      </c>
      <c r="G18" s="22">
        <v>118.48833517363202</v>
      </c>
      <c r="H18" s="21">
        <v>115.63401881948161</v>
      </c>
      <c r="I18" s="22">
        <v>116.71276955555848</v>
      </c>
      <c r="J18" s="22">
        <v>116.08644279285765</v>
      </c>
      <c r="K18" s="119">
        <v>29.02421901066241</v>
      </c>
      <c r="L18" s="22">
        <v>117.90266853826563</v>
      </c>
      <c r="M18" s="22">
        <v>118.21909636608007</v>
      </c>
      <c r="N18" s="21">
        <v>116.06998078781442</v>
      </c>
      <c r="O18" s="78">
        <v>116.97494750351366</v>
      </c>
      <c r="P18" s="22">
        <v>117.62068003573768</v>
      </c>
      <c r="Q18" s="22">
        <v>31.942511877427211</v>
      </c>
      <c r="R18" s="22">
        <v>117.60900054978565</v>
      </c>
      <c r="S18" s="23">
        <v>118.17307230412807</v>
      </c>
      <c r="T18" s="24">
        <f t="shared" ref="T18:T25" si="0">SUM(B18:S18)</f>
        <v>1844.8299667035142</v>
      </c>
      <c r="V18" s="2"/>
      <c r="W18" s="18"/>
    </row>
    <row r="19" spans="1:30" ht="39.950000000000003" customHeight="1" x14ac:dyDescent="0.25">
      <c r="A19" s="157" t="s">
        <v>13</v>
      </c>
      <c r="B19" s="21">
        <v>113.70082784972801</v>
      </c>
      <c r="C19" s="78">
        <v>113.60398715432962</v>
      </c>
      <c r="D19" s="22">
        <v>117.01482924185602</v>
      </c>
      <c r="E19" s="22">
        <v>31.710747710976001</v>
      </c>
      <c r="F19" s="22">
        <v>118.34183143168002</v>
      </c>
      <c r="G19" s="22">
        <v>118.48833517363202</v>
      </c>
      <c r="H19" s="21">
        <v>115.63401881948161</v>
      </c>
      <c r="I19" s="22">
        <v>116.71276955555848</v>
      </c>
      <c r="J19" s="22">
        <v>116.08644279285765</v>
      </c>
      <c r="K19" s="119">
        <v>29.02421901066241</v>
      </c>
      <c r="L19" s="22">
        <v>117.90266853826563</v>
      </c>
      <c r="M19" s="22">
        <v>118.21909636608007</v>
      </c>
      <c r="N19" s="21">
        <v>116.06998078781442</v>
      </c>
      <c r="O19" s="78">
        <v>116.97494750351366</v>
      </c>
      <c r="P19" s="22">
        <v>117.62068003573768</v>
      </c>
      <c r="Q19" s="22">
        <v>31.942511877427211</v>
      </c>
      <c r="R19" s="22">
        <v>117.60900054978565</v>
      </c>
      <c r="S19" s="23">
        <v>118.17307230412807</v>
      </c>
      <c r="T19" s="24">
        <f t="shared" si="0"/>
        <v>1844.8299667035142</v>
      </c>
      <c r="V19" s="2"/>
      <c r="W19" s="18"/>
    </row>
    <row r="20" spans="1:30" ht="39.75" customHeight="1" x14ac:dyDescent="0.25">
      <c r="A20" s="156" t="s">
        <v>14</v>
      </c>
      <c r="B20" s="21">
        <v>112.11626886010876</v>
      </c>
      <c r="C20" s="78">
        <v>112.81440513826814</v>
      </c>
      <c r="D20" s="22">
        <v>115.1866683032576</v>
      </c>
      <c r="E20" s="22">
        <v>31.055900915609602</v>
      </c>
      <c r="F20" s="22">
        <v>117.733067427328</v>
      </c>
      <c r="G20" s="22">
        <v>117.01506593054721</v>
      </c>
      <c r="H20" s="21">
        <v>114.42019247220735</v>
      </c>
      <c r="I20" s="22">
        <v>116.18669217777662</v>
      </c>
      <c r="J20" s="22">
        <v>115.11842288285695</v>
      </c>
      <c r="K20" s="119">
        <v>27.95431239573503</v>
      </c>
      <c r="L20" s="22">
        <v>117.24933258469375</v>
      </c>
      <c r="M20" s="22">
        <v>117.56236145356797</v>
      </c>
      <c r="N20" s="21">
        <v>114.90520768487424</v>
      </c>
      <c r="O20" s="78">
        <v>115.86202099859452</v>
      </c>
      <c r="P20" s="22">
        <v>116.70272798570493</v>
      </c>
      <c r="Q20" s="22">
        <v>31.182995249029112</v>
      </c>
      <c r="R20" s="22">
        <v>116.48759978008574</v>
      </c>
      <c r="S20" s="23">
        <v>117.58077107834879</v>
      </c>
      <c r="T20" s="24">
        <f t="shared" si="0"/>
        <v>1827.1340133185943</v>
      </c>
      <c r="V20" s="2"/>
      <c r="W20" s="18"/>
    </row>
    <row r="21" spans="1:30" ht="39.950000000000003" customHeight="1" x14ac:dyDescent="0.25">
      <c r="A21" s="157" t="s">
        <v>15</v>
      </c>
      <c r="B21" s="21">
        <v>112.11626886010876</v>
      </c>
      <c r="C21" s="78">
        <v>112.81440513826814</v>
      </c>
      <c r="D21" s="22">
        <v>115.1866683032576</v>
      </c>
      <c r="E21" s="22">
        <v>31.055900915609602</v>
      </c>
      <c r="F21" s="22">
        <v>117.733067427328</v>
      </c>
      <c r="G21" s="22">
        <v>117.01506593054721</v>
      </c>
      <c r="H21" s="21">
        <v>114.42019247220735</v>
      </c>
      <c r="I21" s="22">
        <v>116.18669217777662</v>
      </c>
      <c r="J21" s="22">
        <v>115.11842288285695</v>
      </c>
      <c r="K21" s="119">
        <v>27.95431239573503</v>
      </c>
      <c r="L21" s="22">
        <v>117.24933258469375</v>
      </c>
      <c r="M21" s="22">
        <v>117.56236145356797</v>
      </c>
      <c r="N21" s="21">
        <v>114.90520768487424</v>
      </c>
      <c r="O21" s="78">
        <v>115.86202099859452</v>
      </c>
      <c r="P21" s="22">
        <v>116.70272798570493</v>
      </c>
      <c r="Q21" s="22">
        <v>31.182995249029112</v>
      </c>
      <c r="R21" s="22">
        <v>116.48759978008574</v>
      </c>
      <c r="S21" s="23">
        <v>117.58077107834879</v>
      </c>
      <c r="T21" s="24">
        <f t="shared" si="0"/>
        <v>1827.1340133185943</v>
      </c>
      <c r="V21" s="2"/>
      <c r="W21" s="18"/>
    </row>
    <row r="22" spans="1:30" ht="39.950000000000003" customHeight="1" x14ac:dyDescent="0.25">
      <c r="A22" s="156" t="s">
        <v>16</v>
      </c>
      <c r="B22" s="21">
        <v>112.11626886010876</v>
      </c>
      <c r="C22" s="78">
        <v>112.81440513826814</v>
      </c>
      <c r="D22" s="22">
        <v>115.1866683032576</v>
      </c>
      <c r="E22" s="22">
        <v>31.055900915609602</v>
      </c>
      <c r="F22" s="22">
        <v>117.733067427328</v>
      </c>
      <c r="G22" s="22">
        <v>117.01506593054721</v>
      </c>
      <c r="H22" s="21">
        <v>114.42019247220735</v>
      </c>
      <c r="I22" s="22">
        <v>116.18669217777662</v>
      </c>
      <c r="J22" s="22">
        <v>115.11842288285695</v>
      </c>
      <c r="K22" s="119">
        <v>27.95431239573503</v>
      </c>
      <c r="L22" s="22">
        <v>117.24933258469375</v>
      </c>
      <c r="M22" s="22">
        <v>117.56236145356797</v>
      </c>
      <c r="N22" s="21">
        <v>114.90520768487424</v>
      </c>
      <c r="O22" s="78">
        <v>115.86202099859452</v>
      </c>
      <c r="P22" s="22">
        <v>116.70272798570493</v>
      </c>
      <c r="Q22" s="22">
        <v>31.182995249029112</v>
      </c>
      <c r="R22" s="22">
        <v>116.48759978008574</v>
      </c>
      <c r="S22" s="23">
        <v>117.58077107834879</v>
      </c>
      <c r="T22" s="24">
        <f t="shared" si="0"/>
        <v>1827.1340133185943</v>
      </c>
      <c r="V22" s="2"/>
      <c r="W22" s="18"/>
    </row>
    <row r="23" spans="1:30" ht="39.950000000000003" customHeight="1" x14ac:dyDescent="0.25">
      <c r="A23" s="157" t="s">
        <v>17</v>
      </c>
      <c r="B23" s="21">
        <v>112.11626886010876</v>
      </c>
      <c r="C23" s="78">
        <v>112.81440513826814</v>
      </c>
      <c r="D23" s="22">
        <v>115.1866683032576</v>
      </c>
      <c r="E23" s="22">
        <v>31.055900915609602</v>
      </c>
      <c r="F23" s="22">
        <v>117.733067427328</v>
      </c>
      <c r="G23" s="22">
        <v>117.01506593054721</v>
      </c>
      <c r="H23" s="21">
        <v>114.42019247220735</v>
      </c>
      <c r="I23" s="22">
        <v>116.18669217777662</v>
      </c>
      <c r="J23" s="22">
        <v>115.11842288285695</v>
      </c>
      <c r="K23" s="119">
        <v>27.95431239573503</v>
      </c>
      <c r="L23" s="22">
        <v>117.24933258469375</v>
      </c>
      <c r="M23" s="22">
        <v>117.56236145356797</v>
      </c>
      <c r="N23" s="21">
        <v>114.90520768487424</v>
      </c>
      <c r="O23" s="78">
        <v>115.86202099859452</v>
      </c>
      <c r="P23" s="22">
        <v>116.70272798570493</v>
      </c>
      <c r="Q23" s="22">
        <v>31.182995249029112</v>
      </c>
      <c r="R23" s="22">
        <v>116.48759978008574</v>
      </c>
      <c r="S23" s="23">
        <v>117.58077107834879</v>
      </c>
      <c r="T23" s="24">
        <f t="shared" si="0"/>
        <v>1827.1340133185943</v>
      </c>
      <c r="V23" s="2"/>
      <c r="W23" s="18"/>
    </row>
    <row r="24" spans="1:30" ht="39.950000000000003" customHeight="1" x14ac:dyDescent="0.25">
      <c r="A24" s="156" t="s">
        <v>18</v>
      </c>
      <c r="B24" s="21">
        <v>112.11626886010876</v>
      </c>
      <c r="C24" s="78">
        <v>112.81440513826814</v>
      </c>
      <c r="D24" s="22">
        <v>115.1866683032576</v>
      </c>
      <c r="E24" s="22">
        <v>31.055900915609602</v>
      </c>
      <c r="F24" s="22">
        <v>117.733067427328</v>
      </c>
      <c r="G24" s="22">
        <v>117.01506593054721</v>
      </c>
      <c r="H24" s="21">
        <v>114.42019247220735</v>
      </c>
      <c r="I24" s="22">
        <v>116.18669217777662</v>
      </c>
      <c r="J24" s="22">
        <v>115.11842288285695</v>
      </c>
      <c r="K24" s="119">
        <v>27.95431239573503</v>
      </c>
      <c r="L24" s="22">
        <v>117.24933258469375</v>
      </c>
      <c r="M24" s="22">
        <v>117.56236145356797</v>
      </c>
      <c r="N24" s="21">
        <v>114.90520768487424</v>
      </c>
      <c r="O24" s="78">
        <v>115.86202099859452</v>
      </c>
      <c r="P24" s="22">
        <v>116.70272798570493</v>
      </c>
      <c r="Q24" s="22">
        <v>31.182995249029112</v>
      </c>
      <c r="R24" s="22">
        <v>116.48759978008574</v>
      </c>
      <c r="S24" s="23">
        <v>117.58077107834879</v>
      </c>
      <c r="T24" s="24">
        <f t="shared" si="0"/>
        <v>1827.1340133185943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787.98299999999995</v>
      </c>
      <c r="C25" s="26">
        <f t="shared" si="1"/>
        <v>791.28000000000009</v>
      </c>
      <c r="D25" s="26">
        <f t="shared" si="1"/>
        <v>809.96300000000019</v>
      </c>
      <c r="E25" s="26">
        <f>SUM(E18:E24)</f>
        <v>218.70100000000002</v>
      </c>
      <c r="F25" s="26">
        <f t="shared" ref="F25:L25" si="2">SUM(F18:F24)</f>
        <v>825.34900000000016</v>
      </c>
      <c r="G25" s="26">
        <f t="shared" si="2"/>
        <v>822.05200000000002</v>
      </c>
      <c r="H25" s="25">
        <f t="shared" si="2"/>
        <v>803.36899999999991</v>
      </c>
      <c r="I25" s="26">
        <f t="shared" si="2"/>
        <v>814.35900000000015</v>
      </c>
      <c r="J25" s="26">
        <f>SUM(J18:J24)</f>
        <v>807.7650000000001</v>
      </c>
      <c r="K25" s="120">
        <f t="shared" ref="K25" si="3">SUM(K18:K24)</f>
        <v>197.81999999999996</v>
      </c>
      <c r="L25" s="26">
        <f t="shared" si="2"/>
        <v>822.05200000000013</v>
      </c>
      <c r="M25" s="26">
        <f>SUM(M18:M24)</f>
        <v>824.25</v>
      </c>
      <c r="N25" s="25">
        <f t="shared" ref="N25:P25" si="4">SUM(N18:N24)</f>
        <v>806.66599999999994</v>
      </c>
      <c r="O25" s="26">
        <f t="shared" si="4"/>
        <v>813.25999999999988</v>
      </c>
      <c r="P25" s="26">
        <f t="shared" si="4"/>
        <v>818.75499999999988</v>
      </c>
      <c r="Q25" s="26">
        <f>SUM(Q18:Q24)</f>
        <v>219.8</v>
      </c>
      <c r="R25" s="26">
        <f t="shared" ref="R25:S25" si="5">SUM(R18:R24)</f>
        <v>817.65599999999995</v>
      </c>
      <c r="S25" s="27">
        <f t="shared" si="5"/>
        <v>824.25000000000011</v>
      </c>
      <c r="T25" s="24">
        <f t="shared" si="0"/>
        <v>12825.329999999998</v>
      </c>
    </row>
    <row r="26" spans="1:30" s="2" customFormat="1" ht="36.75" customHeight="1" x14ac:dyDescent="0.25">
      <c r="A26" s="158" t="s">
        <v>19</v>
      </c>
      <c r="B26" s="402">
        <v>157</v>
      </c>
      <c r="C26" s="405">
        <v>157</v>
      </c>
      <c r="D26" s="29">
        <v>157</v>
      </c>
      <c r="E26" s="29">
        <v>157</v>
      </c>
      <c r="F26" s="401">
        <v>157</v>
      </c>
      <c r="G26" s="401">
        <v>157</v>
      </c>
      <c r="H26" s="402">
        <v>157</v>
      </c>
      <c r="I26" s="401">
        <v>157</v>
      </c>
      <c r="J26" s="401">
        <v>157</v>
      </c>
      <c r="K26" s="401">
        <v>157</v>
      </c>
      <c r="L26" s="401">
        <v>157</v>
      </c>
      <c r="M26" s="401">
        <v>157</v>
      </c>
      <c r="N26" s="402">
        <v>157</v>
      </c>
      <c r="O26" s="401">
        <v>157</v>
      </c>
      <c r="P26" s="401">
        <v>157</v>
      </c>
      <c r="Q26" s="401">
        <v>157</v>
      </c>
      <c r="R26" s="401">
        <v>157</v>
      </c>
      <c r="S26" s="404">
        <v>157</v>
      </c>
      <c r="T26" s="31">
        <f>+((T25/T27)/7)*1000</f>
        <v>156.99999999999997</v>
      </c>
    </row>
    <row r="27" spans="1:30" s="2" customFormat="1" ht="33" customHeight="1" x14ac:dyDescent="0.25">
      <c r="A27" s="159" t="s">
        <v>20</v>
      </c>
      <c r="B27" s="32">
        <v>717</v>
      </c>
      <c r="C27" s="81">
        <v>720</v>
      </c>
      <c r="D27" s="33">
        <v>737</v>
      </c>
      <c r="E27" s="33">
        <v>199</v>
      </c>
      <c r="F27" s="33">
        <v>751</v>
      </c>
      <c r="G27" s="33">
        <v>748</v>
      </c>
      <c r="H27" s="32">
        <v>731</v>
      </c>
      <c r="I27" s="33">
        <v>741</v>
      </c>
      <c r="J27" s="33">
        <v>735</v>
      </c>
      <c r="K27" s="122">
        <v>180</v>
      </c>
      <c r="L27" s="33">
        <v>748</v>
      </c>
      <c r="M27" s="33">
        <v>750</v>
      </c>
      <c r="N27" s="32">
        <v>734</v>
      </c>
      <c r="O27" s="33">
        <v>740</v>
      </c>
      <c r="P27" s="33">
        <v>745</v>
      </c>
      <c r="Q27" s="33">
        <v>200</v>
      </c>
      <c r="R27" s="33">
        <v>744</v>
      </c>
      <c r="S27" s="34">
        <v>750</v>
      </c>
      <c r="T27" s="35">
        <f>SUM(B27:S27)</f>
        <v>11670</v>
      </c>
      <c r="U27" s="2">
        <f>((T25*1000)/T27)/7</f>
        <v>156.99999999999997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112.11626886010876</v>
      </c>
      <c r="C28" s="37">
        <f t="shared" si="6"/>
        <v>112.81440513826814</v>
      </c>
      <c r="D28" s="37">
        <f t="shared" si="6"/>
        <v>115.1866683032576</v>
      </c>
      <c r="E28" s="37">
        <f t="shared" si="6"/>
        <v>31.055900915609602</v>
      </c>
      <c r="F28" s="37">
        <f t="shared" si="6"/>
        <v>117.733067427328</v>
      </c>
      <c r="G28" s="37">
        <f t="shared" si="6"/>
        <v>117.01506593054721</v>
      </c>
      <c r="H28" s="36">
        <f t="shared" si="6"/>
        <v>114.42019247220735</v>
      </c>
      <c r="I28" s="37">
        <f t="shared" si="6"/>
        <v>116.18669217777662</v>
      </c>
      <c r="J28" s="37">
        <f t="shared" si="6"/>
        <v>115.11842288285695</v>
      </c>
      <c r="K28" s="123">
        <f t="shared" si="6"/>
        <v>27.95431239573503</v>
      </c>
      <c r="L28" s="37">
        <f t="shared" si="6"/>
        <v>117.24933258469375</v>
      </c>
      <c r="M28" s="37">
        <f t="shared" si="6"/>
        <v>117.56236145356797</v>
      </c>
      <c r="N28" s="36">
        <f t="shared" si="6"/>
        <v>114.90520768487424</v>
      </c>
      <c r="O28" s="37">
        <f t="shared" si="6"/>
        <v>115.86202099859452</v>
      </c>
      <c r="P28" s="37">
        <f t="shared" si="6"/>
        <v>116.70272798570493</v>
      </c>
      <c r="Q28" s="37">
        <f t="shared" si="6"/>
        <v>31.182995249029112</v>
      </c>
      <c r="R28" s="37">
        <f t="shared" si="6"/>
        <v>116.48759978008574</v>
      </c>
      <c r="S28" s="38">
        <f t="shared" si="6"/>
        <v>117.58077107834879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787.98299999999995</v>
      </c>
      <c r="C29" s="41">
        <f t="shared" si="7"/>
        <v>791.28</v>
      </c>
      <c r="D29" s="41">
        <f t="shared" si="7"/>
        <v>809.96299999999997</v>
      </c>
      <c r="E29" s="41">
        <f>((E27*E26)*7)/1000</f>
        <v>218.70099999999999</v>
      </c>
      <c r="F29" s="41">
        <f>((F27*F26)*7)/1000</f>
        <v>825.34900000000005</v>
      </c>
      <c r="G29" s="41">
        <f t="shared" ref="G29:S29" si="8">((G27*G26)*7)/1000</f>
        <v>822.05200000000002</v>
      </c>
      <c r="H29" s="40">
        <f t="shared" si="8"/>
        <v>803.36900000000003</v>
      </c>
      <c r="I29" s="41">
        <f t="shared" si="8"/>
        <v>814.35900000000004</v>
      </c>
      <c r="J29" s="41">
        <f t="shared" si="8"/>
        <v>807.76499999999999</v>
      </c>
      <c r="K29" s="124">
        <f t="shared" si="8"/>
        <v>197.82</v>
      </c>
      <c r="L29" s="41">
        <f t="shared" si="8"/>
        <v>822.05200000000002</v>
      </c>
      <c r="M29" s="41">
        <f t="shared" si="8"/>
        <v>824.25</v>
      </c>
      <c r="N29" s="40">
        <f t="shared" si="8"/>
        <v>806.66600000000005</v>
      </c>
      <c r="O29" s="41">
        <f t="shared" si="8"/>
        <v>813.26</v>
      </c>
      <c r="P29" s="41">
        <f t="shared" si="8"/>
        <v>818.755</v>
      </c>
      <c r="Q29" s="42">
        <f t="shared" si="8"/>
        <v>219.8</v>
      </c>
      <c r="R29" s="42">
        <f t="shared" si="8"/>
        <v>817.65599999999995</v>
      </c>
      <c r="S29" s="43">
        <f t="shared" si="8"/>
        <v>824.25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157</v>
      </c>
      <c r="C30" s="46">
        <f t="shared" si="9"/>
        <v>157.00000000000003</v>
      </c>
      <c r="D30" s="46">
        <f t="shared" si="9"/>
        <v>157.00000000000003</v>
      </c>
      <c r="E30" s="46">
        <f>+(E25/E27)/7*1000</f>
        <v>157.00000000000003</v>
      </c>
      <c r="F30" s="46">
        <f t="shared" ref="F30:L30" si="10">+(F25/F27)/7*1000</f>
        <v>157.00000000000003</v>
      </c>
      <c r="G30" s="46">
        <f t="shared" si="10"/>
        <v>157</v>
      </c>
      <c r="H30" s="45">
        <f t="shared" si="10"/>
        <v>157</v>
      </c>
      <c r="I30" s="46">
        <f t="shared" si="10"/>
        <v>157.00000000000003</v>
      </c>
      <c r="J30" s="46">
        <f>+(J25/J27)/7*1000</f>
        <v>157.00000000000003</v>
      </c>
      <c r="K30" s="125">
        <f t="shared" ref="K30" si="11">+(K25/K27)/7*1000</f>
        <v>156.99999999999997</v>
      </c>
      <c r="L30" s="46">
        <f t="shared" si="10"/>
        <v>157.00000000000003</v>
      </c>
      <c r="M30" s="46">
        <f>+(M25/M27)/7*1000</f>
        <v>157</v>
      </c>
      <c r="N30" s="45">
        <f t="shared" ref="N30:S30" si="12">+(N25/N27)/7*1000</f>
        <v>157</v>
      </c>
      <c r="O30" s="46">
        <f t="shared" si="12"/>
        <v>156.99999999999997</v>
      </c>
      <c r="P30" s="46">
        <f t="shared" si="12"/>
        <v>156.99999999999997</v>
      </c>
      <c r="Q30" s="46">
        <f t="shared" si="12"/>
        <v>157</v>
      </c>
      <c r="R30" s="46">
        <f t="shared" si="12"/>
        <v>157</v>
      </c>
      <c r="S30" s="47">
        <f t="shared" si="12"/>
        <v>157.00000000000003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99.317700000000016</v>
      </c>
      <c r="C39" s="78">
        <v>92.884799999999998</v>
      </c>
      <c r="D39" s="78">
        <v>97.434899999999999</v>
      </c>
      <c r="E39" s="78">
        <v>22.907400000000003</v>
      </c>
      <c r="F39" s="78">
        <v>98.690100000000015</v>
      </c>
      <c r="G39" s="78">
        <v>97.121099999999998</v>
      </c>
      <c r="H39" s="78"/>
      <c r="I39" s="78"/>
      <c r="J39" s="99">
        <f t="shared" ref="J39:J46" si="13">SUM(B39:I39)</f>
        <v>508.35600000000005</v>
      </c>
      <c r="K39" s="2"/>
      <c r="L39" s="89" t="s">
        <v>12</v>
      </c>
      <c r="M39" s="78">
        <v>6.4</v>
      </c>
      <c r="N39" s="78">
        <v>6.3</v>
      </c>
      <c r="O39" s="78">
        <v>6.4</v>
      </c>
      <c r="P39" s="78">
        <v>1.8</v>
      </c>
      <c r="Q39" s="78">
        <v>6.6</v>
      </c>
      <c r="R39" s="78">
        <v>6.3</v>
      </c>
      <c r="S39" s="99">
        <f t="shared" ref="S39:S46" si="14">SUM(M39:R39)</f>
        <v>33.799999999999997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99.317700000000016</v>
      </c>
      <c r="C40" s="78">
        <v>92.884799999999998</v>
      </c>
      <c r="D40" s="78">
        <v>97.434899999999999</v>
      </c>
      <c r="E40" s="78">
        <v>22.907400000000003</v>
      </c>
      <c r="F40" s="78">
        <v>98.690100000000015</v>
      </c>
      <c r="G40" s="78">
        <v>97.121099999999998</v>
      </c>
      <c r="H40" s="78"/>
      <c r="I40" s="78"/>
      <c r="J40" s="99">
        <f t="shared" si="13"/>
        <v>508.35600000000005</v>
      </c>
      <c r="K40" s="2"/>
      <c r="L40" s="90" t="s">
        <v>13</v>
      </c>
      <c r="M40" s="78">
        <v>6.4</v>
      </c>
      <c r="N40" s="78">
        <v>6.3</v>
      </c>
      <c r="O40" s="78">
        <v>6.4</v>
      </c>
      <c r="P40" s="78">
        <v>1.8</v>
      </c>
      <c r="Q40" s="78">
        <v>6.6</v>
      </c>
      <c r="R40" s="78">
        <v>6.3</v>
      </c>
      <c r="S40" s="99">
        <f t="shared" si="14"/>
        <v>33.799999999999997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7.4</v>
      </c>
      <c r="N41" s="78">
        <v>6.2</v>
      </c>
      <c r="O41" s="78">
        <v>6.4</v>
      </c>
      <c r="P41" s="78">
        <v>1.5</v>
      </c>
      <c r="Q41" s="78">
        <v>6.3</v>
      </c>
      <c r="R41" s="78">
        <v>6.3</v>
      </c>
      <c r="S41" s="99">
        <f t="shared" si="14"/>
        <v>34.1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7.4</v>
      </c>
      <c r="N42" s="78">
        <v>6.2</v>
      </c>
      <c r="O42" s="78">
        <v>6.4</v>
      </c>
      <c r="P42" s="78">
        <v>1.5</v>
      </c>
      <c r="Q42" s="78">
        <v>6.3</v>
      </c>
      <c r="R42" s="78">
        <v>6.3</v>
      </c>
      <c r="S42" s="99">
        <f t="shared" si="14"/>
        <v>34.1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7.4</v>
      </c>
      <c r="N43" s="78">
        <v>6.3</v>
      </c>
      <c r="O43" s="78">
        <v>6.4</v>
      </c>
      <c r="P43" s="78">
        <v>1.6</v>
      </c>
      <c r="Q43" s="78">
        <v>6.3</v>
      </c>
      <c r="R43" s="78">
        <v>6.3</v>
      </c>
      <c r="S43" s="99">
        <f t="shared" si="14"/>
        <v>34.300000000000004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7.4</v>
      </c>
      <c r="N44" s="78">
        <v>6.3</v>
      </c>
      <c r="O44" s="78">
        <v>6.5</v>
      </c>
      <c r="P44" s="78">
        <v>1.6</v>
      </c>
      <c r="Q44" s="78">
        <v>6.4</v>
      </c>
      <c r="R44" s="78">
        <v>6.3</v>
      </c>
      <c r="S44" s="99">
        <f t="shared" si="14"/>
        <v>34.5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7.4</v>
      </c>
      <c r="N45" s="78">
        <v>6.3</v>
      </c>
      <c r="O45" s="78">
        <v>6.5</v>
      </c>
      <c r="P45" s="78">
        <v>1.6</v>
      </c>
      <c r="Q45" s="78">
        <v>6.4</v>
      </c>
      <c r="R45" s="78">
        <v>6.4</v>
      </c>
      <c r="S45" s="99">
        <f t="shared" si="14"/>
        <v>34.6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198.63540000000003</v>
      </c>
      <c r="C46" s="26">
        <f t="shared" si="15"/>
        <v>185.7696</v>
      </c>
      <c r="D46" s="26">
        <f t="shared" si="15"/>
        <v>194.8698</v>
      </c>
      <c r="E46" s="26">
        <f t="shared" si="15"/>
        <v>45.814800000000005</v>
      </c>
      <c r="F46" s="26">
        <f t="shared" si="15"/>
        <v>197.38020000000003</v>
      </c>
      <c r="G46" s="26">
        <f t="shared" si="15"/>
        <v>194.2422</v>
      </c>
      <c r="H46" s="26">
        <f t="shared" si="15"/>
        <v>0</v>
      </c>
      <c r="I46" s="26">
        <f t="shared" si="15"/>
        <v>0</v>
      </c>
      <c r="J46" s="99">
        <f t="shared" si="13"/>
        <v>1016.7120000000001</v>
      </c>
      <c r="L46" s="76" t="s">
        <v>10</v>
      </c>
      <c r="M46" s="79">
        <f t="shared" ref="M46:R46" si="16">SUM(M39:M45)</f>
        <v>49.8</v>
      </c>
      <c r="N46" s="26">
        <f t="shared" si="16"/>
        <v>43.9</v>
      </c>
      <c r="O46" s="26">
        <f t="shared" si="16"/>
        <v>45</v>
      </c>
      <c r="P46" s="26">
        <f t="shared" si="16"/>
        <v>11.399999999999999</v>
      </c>
      <c r="Q46" s="26">
        <f t="shared" si="16"/>
        <v>44.9</v>
      </c>
      <c r="R46" s="26">
        <f t="shared" si="16"/>
        <v>44.199999999999996</v>
      </c>
      <c r="S46" s="99">
        <f t="shared" si="14"/>
        <v>239.2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156.9</v>
      </c>
      <c r="C47" s="29">
        <v>156.9</v>
      </c>
      <c r="D47" s="29">
        <v>156.9</v>
      </c>
      <c r="E47" s="29">
        <v>156.9</v>
      </c>
      <c r="F47" s="29">
        <v>156.9</v>
      </c>
      <c r="G47" s="29">
        <v>156.9</v>
      </c>
      <c r="H47" s="29"/>
      <c r="I47" s="29"/>
      <c r="J47" s="100">
        <f>+((J46/J48)/7)*1000</f>
        <v>44.828571428571436</v>
      </c>
      <c r="L47" s="108" t="s">
        <v>19</v>
      </c>
      <c r="M47" s="80">
        <v>160</v>
      </c>
      <c r="N47" s="29">
        <v>133.5</v>
      </c>
      <c r="O47" s="29">
        <v>134</v>
      </c>
      <c r="P47" s="29">
        <v>135</v>
      </c>
      <c r="Q47" s="29">
        <v>133.5</v>
      </c>
      <c r="R47" s="29">
        <v>131.5</v>
      </c>
      <c r="S47" s="100">
        <f>+((S46/S48)/7)*1000</f>
        <v>137.2346528973035</v>
      </c>
      <c r="T47" s="62"/>
    </row>
    <row r="48" spans="1:30" ht="33.75" customHeight="1" x14ac:dyDescent="0.25">
      <c r="A48" s="92" t="s">
        <v>20</v>
      </c>
      <c r="B48" s="81">
        <v>633</v>
      </c>
      <c r="C48" s="33">
        <v>592</v>
      </c>
      <c r="D48" s="33">
        <v>621</v>
      </c>
      <c r="E48" s="33">
        <v>146</v>
      </c>
      <c r="F48" s="33">
        <v>629</v>
      </c>
      <c r="G48" s="33">
        <v>619</v>
      </c>
      <c r="H48" s="33"/>
      <c r="I48" s="33"/>
      <c r="J48" s="101">
        <f>SUM(B48:I48)</f>
        <v>3240</v>
      </c>
      <c r="K48" s="63"/>
      <c r="L48" s="92" t="s">
        <v>20</v>
      </c>
      <c r="M48" s="104">
        <v>46</v>
      </c>
      <c r="N48" s="64">
        <v>47</v>
      </c>
      <c r="O48" s="64">
        <v>48</v>
      </c>
      <c r="P48" s="64">
        <v>12</v>
      </c>
      <c r="Q48" s="64">
        <v>48</v>
      </c>
      <c r="R48" s="64">
        <v>48</v>
      </c>
      <c r="S48" s="110">
        <f>SUM(M48:R48)</f>
        <v>249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99.317700000000016</v>
      </c>
      <c r="C49" s="37">
        <f t="shared" si="17"/>
        <v>92.884799999999998</v>
      </c>
      <c r="D49" s="37">
        <f t="shared" si="17"/>
        <v>97.434899999999999</v>
      </c>
      <c r="E49" s="37">
        <f t="shared" si="17"/>
        <v>22.907400000000003</v>
      </c>
      <c r="F49" s="37">
        <f t="shared" si="17"/>
        <v>98.690100000000015</v>
      </c>
      <c r="G49" s="37">
        <f t="shared" si="17"/>
        <v>97.121099999999998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44.828571428571429</v>
      </c>
      <c r="L49" s="93" t="s">
        <v>21</v>
      </c>
      <c r="M49" s="82">
        <f>((M48*M47)*7/1000-M39-M40)/5</f>
        <v>7.7440000000000015</v>
      </c>
      <c r="N49" s="37">
        <f t="shared" ref="N49:R49" si="19">((N48*N47)*7/1000-N39-N40)/5</f>
        <v>6.2643000000000004</v>
      </c>
      <c r="O49" s="37">
        <f t="shared" si="19"/>
        <v>6.4448000000000008</v>
      </c>
      <c r="P49" s="37">
        <f t="shared" si="19"/>
        <v>1.5479999999999998</v>
      </c>
      <c r="Q49" s="37">
        <f t="shared" si="19"/>
        <v>6.3311999999999999</v>
      </c>
      <c r="R49" s="37">
        <f t="shared" si="19"/>
        <v>6.3167999999999997</v>
      </c>
      <c r="S49" s="111">
        <f>((S46*1000)/S48)/7</f>
        <v>137.2346528973035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695.22390000000007</v>
      </c>
      <c r="C50" s="41">
        <f t="shared" si="20"/>
        <v>650.19359999999995</v>
      </c>
      <c r="D50" s="41">
        <f t="shared" si="20"/>
        <v>682.04430000000002</v>
      </c>
      <c r="E50" s="41">
        <f t="shared" si="20"/>
        <v>160.35180000000003</v>
      </c>
      <c r="F50" s="41">
        <f t="shared" si="20"/>
        <v>690.83070000000009</v>
      </c>
      <c r="G50" s="41">
        <f t="shared" si="20"/>
        <v>679.84770000000003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51.52</v>
      </c>
      <c r="N50" s="41">
        <f t="shared" si="21"/>
        <v>43.921500000000002</v>
      </c>
      <c r="O50" s="41">
        <f t="shared" si="21"/>
        <v>45.024000000000001</v>
      </c>
      <c r="P50" s="41">
        <f t="shared" si="21"/>
        <v>11.34</v>
      </c>
      <c r="Q50" s="41">
        <f t="shared" si="21"/>
        <v>44.856000000000002</v>
      </c>
      <c r="R50" s="41">
        <f t="shared" si="21"/>
        <v>44.183999999999997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44.828571428571436</v>
      </c>
      <c r="C51" s="46">
        <f t="shared" si="22"/>
        <v>44.828571428571429</v>
      </c>
      <c r="D51" s="46">
        <f t="shared" si="22"/>
        <v>44.828571428571436</v>
      </c>
      <c r="E51" s="46">
        <f t="shared" si="22"/>
        <v>44.828571428571436</v>
      </c>
      <c r="F51" s="46">
        <f t="shared" si="22"/>
        <v>44.828571428571436</v>
      </c>
      <c r="G51" s="46">
        <f t="shared" si="22"/>
        <v>44.828571428571429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154.65838509316771</v>
      </c>
      <c r="N51" s="46">
        <f t="shared" si="23"/>
        <v>133.43465045592703</v>
      </c>
      <c r="O51" s="46">
        <f t="shared" si="23"/>
        <v>133.92857142857142</v>
      </c>
      <c r="P51" s="46">
        <f t="shared" si="23"/>
        <v>135.71428571428569</v>
      </c>
      <c r="Q51" s="46">
        <f t="shared" si="23"/>
        <v>133.63095238095238</v>
      </c>
      <c r="R51" s="46">
        <f t="shared" si="23"/>
        <v>131.54761904761907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8.5</v>
      </c>
      <c r="E58" s="78">
        <v>2.2999999999999998</v>
      </c>
      <c r="F58" s="78">
        <v>8.5</v>
      </c>
      <c r="G58" s="182">
        <v>8.6</v>
      </c>
      <c r="H58" s="21">
        <v>8.1999999999999993</v>
      </c>
      <c r="I58" s="78">
        <v>8.3000000000000007</v>
      </c>
      <c r="J58" s="78">
        <v>8.1999999999999993</v>
      </c>
      <c r="K58" s="78">
        <v>2.1</v>
      </c>
      <c r="L58" s="78">
        <v>8.6</v>
      </c>
      <c r="M58" s="182">
        <v>8.5</v>
      </c>
      <c r="N58" s="21">
        <v>8.5</v>
      </c>
      <c r="O58" s="78">
        <v>8.6</v>
      </c>
      <c r="P58" s="78">
        <v>8.6</v>
      </c>
      <c r="Q58" s="78">
        <v>2.2999999999999998</v>
      </c>
      <c r="R58" s="78">
        <v>8.4</v>
      </c>
      <c r="S58" s="182">
        <v>8.3000000000000007</v>
      </c>
      <c r="T58" s="24">
        <f t="shared" ref="T58:T65" si="24">SUM(B58:S58)</f>
        <v>133.49999999999997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8.5</v>
      </c>
      <c r="E59" s="78">
        <v>2.2999999999999998</v>
      </c>
      <c r="F59" s="78">
        <v>8.5</v>
      </c>
      <c r="G59" s="182">
        <v>8.6</v>
      </c>
      <c r="H59" s="21">
        <v>8.1999999999999993</v>
      </c>
      <c r="I59" s="78">
        <v>8.3000000000000007</v>
      </c>
      <c r="J59" s="78">
        <v>8.1999999999999993</v>
      </c>
      <c r="K59" s="78">
        <v>2.1</v>
      </c>
      <c r="L59" s="78">
        <v>8.6</v>
      </c>
      <c r="M59" s="182">
        <v>8.5</v>
      </c>
      <c r="N59" s="21">
        <v>8.5</v>
      </c>
      <c r="O59" s="78">
        <v>8.6</v>
      </c>
      <c r="P59" s="78">
        <v>8.6</v>
      </c>
      <c r="Q59" s="78">
        <v>2.2999999999999998</v>
      </c>
      <c r="R59" s="78">
        <v>8.4</v>
      </c>
      <c r="S59" s="182">
        <v>8.3000000000000007</v>
      </c>
      <c r="T59" s="24">
        <f t="shared" si="24"/>
        <v>133.49999999999997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8.5</v>
      </c>
      <c r="D60" s="78">
        <v>8.4</v>
      </c>
      <c r="E60" s="78">
        <v>2.2000000000000002</v>
      </c>
      <c r="F60" s="78">
        <v>8.4</v>
      </c>
      <c r="G60" s="182">
        <v>8.5</v>
      </c>
      <c r="H60" s="21">
        <v>8.1999999999999993</v>
      </c>
      <c r="I60" s="78">
        <v>8.3000000000000007</v>
      </c>
      <c r="J60" s="78">
        <v>8.1999999999999993</v>
      </c>
      <c r="K60" s="78">
        <v>2.1</v>
      </c>
      <c r="L60" s="78">
        <v>8.6</v>
      </c>
      <c r="M60" s="182">
        <v>8.4</v>
      </c>
      <c r="N60" s="21">
        <v>8.4</v>
      </c>
      <c r="O60" s="78">
        <v>8.5</v>
      </c>
      <c r="P60" s="78">
        <v>8.6</v>
      </c>
      <c r="Q60" s="78">
        <v>2.2000000000000002</v>
      </c>
      <c r="R60" s="78">
        <v>8.3000000000000007</v>
      </c>
      <c r="S60" s="182">
        <v>8.1</v>
      </c>
      <c r="T60" s="24">
        <f t="shared" si="24"/>
        <v>132.29999999999998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8.5</v>
      </c>
      <c r="D61" s="78">
        <v>8.4</v>
      </c>
      <c r="E61" s="78">
        <v>2.2000000000000002</v>
      </c>
      <c r="F61" s="78">
        <v>8.4</v>
      </c>
      <c r="G61" s="182">
        <v>8.5</v>
      </c>
      <c r="H61" s="21">
        <v>8.1999999999999993</v>
      </c>
      <c r="I61" s="78">
        <v>8.3000000000000007</v>
      </c>
      <c r="J61" s="78">
        <v>8.1999999999999993</v>
      </c>
      <c r="K61" s="78">
        <v>2.1</v>
      </c>
      <c r="L61" s="78">
        <v>8.6</v>
      </c>
      <c r="M61" s="182">
        <v>8.4</v>
      </c>
      <c r="N61" s="21">
        <v>8.4</v>
      </c>
      <c r="O61" s="78">
        <v>8.5</v>
      </c>
      <c r="P61" s="78">
        <v>8.6</v>
      </c>
      <c r="Q61" s="78">
        <v>2.2000000000000002</v>
      </c>
      <c r="R61" s="78">
        <v>8.3000000000000007</v>
      </c>
      <c r="S61" s="182">
        <v>8.1999999999999993</v>
      </c>
      <c r="T61" s="24">
        <f t="shared" si="24"/>
        <v>132.39999999999998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8.5</v>
      </c>
      <c r="D62" s="78">
        <v>8.5</v>
      </c>
      <c r="E62" s="78">
        <v>2.2000000000000002</v>
      </c>
      <c r="F62" s="78">
        <v>8.5</v>
      </c>
      <c r="G62" s="182">
        <v>8.5</v>
      </c>
      <c r="H62" s="21">
        <v>8.1999999999999993</v>
      </c>
      <c r="I62" s="78">
        <v>8.3000000000000007</v>
      </c>
      <c r="J62" s="78">
        <v>8.1999999999999993</v>
      </c>
      <c r="K62" s="78">
        <v>2.1</v>
      </c>
      <c r="L62" s="78">
        <v>8.6</v>
      </c>
      <c r="M62" s="182">
        <v>8.4</v>
      </c>
      <c r="N62" s="21">
        <v>8.4</v>
      </c>
      <c r="O62" s="78">
        <v>8.5</v>
      </c>
      <c r="P62" s="78">
        <v>8.6</v>
      </c>
      <c r="Q62" s="78">
        <v>2.2000000000000002</v>
      </c>
      <c r="R62" s="78">
        <v>8.3000000000000007</v>
      </c>
      <c r="S62" s="182">
        <v>8.1999999999999993</v>
      </c>
      <c r="T62" s="24">
        <f t="shared" si="24"/>
        <v>132.6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8.4</v>
      </c>
      <c r="C63" s="78">
        <v>8.5</v>
      </c>
      <c r="D63" s="78">
        <v>8.5</v>
      </c>
      <c r="E63" s="78">
        <v>2.2000000000000002</v>
      </c>
      <c r="F63" s="78">
        <v>8.5</v>
      </c>
      <c r="G63" s="182">
        <v>8.5</v>
      </c>
      <c r="H63" s="21">
        <v>8.1999999999999993</v>
      </c>
      <c r="I63" s="78">
        <v>8.3000000000000007</v>
      </c>
      <c r="J63" s="78">
        <v>8.1999999999999993</v>
      </c>
      <c r="K63" s="78">
        <v>2.1</v>
      </c>
      <c r="L63" s="78">
        <v>8.6</v>
      </c>
      <c r="M63" s="182">
        <v>8.5</v>
      </c>
      <c r="N63" s="21">
        <v>8.4</v>
      </c>
      <c r="O63" s="78">
        <v>8.5</v>
      </c>
      <c r="P63" s="78">
        <v>8.6</v>
      </c>
      <c r="Q63" s="78">
        <v>2.2000000000000002</v>
      </c>
      <c r="R63" s="78">
        <v>8.4</v>
      </c>
      <c r="S63" s="182">
        <v>8.1999999999999993</v>
      </c>
      <c r="T63" s="24">
        <f t="shared" si="24"/>
        <v>132.79999999999998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</v>
      </c>
      <c r="D64" s="78">
        <v>8.5</v>
      </c>
      <c r="E64" s="78">
        <v>2.2999999999999998</v>
      </c>
      <c r="F64" s="78">
        <v>8.5</v>
      </c>
      <c r="G64" s="182">
        <v>8.5</v>
      </c>
      <c r="H64" s="21">
        <v>8.1999999999999993</v>
      </c>
      <c r="I64" s="78">
        <v>8.4</v>
      </c>
      <c r="J64" s="78">
        <v>8.3000000000000007</v>
      </c>
      <c r="K64" s="78">
        <v>2.1</v>
      </c>
      <c r="L64" s="78">
        <v>8.6</v>
      </c>
      <c r="M64" s="182">
        <v>8.5</v>
      </c>
      <c r="N64" s="21">
        <v>8.4</v>
      </c>
      <c r="O64" s="78">
        <v>8.6</v>
      </c>
      <c r="P64" s="78">
        <v>8.6999999999999993</v>
      </c>
      <c r="Q64" s="78">
        <v>2.2999999999999998</v>
      </c>
      <c r="R64" s="78">
        <v>8.4</v>
      </c>
      <c r="S64" s="182">
        <v>8.1999999999999993</v>
      </c>
      <c r="T64" s="24">
        <f t="shared" si="24"/>
        <v>133.5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58.8</v>
      </c>
      <c r="C65" s="26">
        <f t="shared" ref="C65:R65" si="25">SUM(C58:C64)</f>
        <v>59.800000000000004</v>
      </c>
      <c r="D65" s="26">
        <f t="shared" si="25"/>
        <v>59.3</v>
      </c>
      <c r="E65" s="26">
        <f t="shared" si="25"/>
        <v>15.7</v>
      </c>
      <c r="F65" s="26">
        <f t="shared" si="25"/>
        <v>59.3</v>
      </c>
      <c r="G65" s="27">
        <f t="shared" si="25"/>
        <v>59.7</v>
      </c>
      <c r="H65" s="25">
        <f t="shared" si="25"/>
        <v>57.400000000000006</v>
      </c>
      <c r="I65" s="26">
        <f t="shared" si="25"/>
        <v>58.199999999999996</v>
      </c>
      <c r="J65" s="26">
        <f t="shared" si="25"/>
        <v>57.5</v>
      </c>
      <c r="K65" s="26">
        <f t="shared" si="25"/>
        <v>14.7</v>
      </c>
      <c r="L65" s="26">
        <f t="shared" si="25"/>
        <v>60.2</v>
      </c>
      <c r="M65" s="27">
        <f t="shared" si="25"/>
        <v>59.199999999999996</v>
      </c>
      <c r="N65" s="25">
        <f t="shared" si="25"/>
        <v>58.999999999999993</v>
      </c>
      <c r="O65" s="26">
        <f t="shared" si="25"/>
        <v>59.800000000000004</v>
      </c>
      <c r="P65" s="26">
        <f t="shared" si="25"/>
        <v>60.3</v>
      </c>
      <c r="Q65" s="26">
        <f t="shared" si="25"/>
        <v>15.7</v>
      </c>
      <c r="R65" s="26">
        <f t="shared" si="25"/>
        <v>58.5</v>
      </c>
      <c r="S65" s="27">
        <f>SUM(S58:S64)</f>
        <v>57.500000000000014</v>
      </c>
      <c r="T65" s="24">
        <f t="shared" si="24"/>
        <v>930.6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140</v>
      </c>
      <c r="C66" s="29">
        <v>140</v>
      </c>
      <c r="D66" s="29">
        <v>139</v>
      </c>
      <c r="E66" s="29">
        <v>140.5</v>
      </c>
      <c r="F66" s="29">
        <v>139</v>
      </c>
      <c r="G66" s="30">
        <v>137.5</v>
      </c>
      <c r="H66" s="28">
        <v>139</v>
      </c>
      <c r="I66" s="29">
        <v>138.5</v>
      </c>
      <c r="J66" s="29">
        <v>137</v>
      </c>
      <c r="K66" s="29">
        <v>139.5</v>
      </c>
      <c r="L66" s="29">
        <v>136.5</v>
      </c>
      <c r="M66" s="30">
        <v>136.5</v>
      </c>
      <c r="N66" s="28">
        <v>140.5</v>
      </c>
      <c r="O66" s="29">
        <v>140</v>
      </c>
      <c r="P66" s="29">
        <v>139</v>
      </c>
      <c r="Q66" s="29">
        <v>140</v>
      </c>
      <c r="R66" s="29">
        <v>137</v>
      </c>
      <c r="S66" s="30">
        <v>137</v>
      </c>
      <c r="T66" s="304">
        <f>+((T65/T67)/7)*1000</f>
        <v>138.48214285714286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960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</v>
      </c>
      <c r="C68" s="82">
        <f t="shared" si="26"/>
        <v>8.516</v>
      </c>
      <c r="D68" s="82">
        <f t="shared" si="26"/>
        <v>8.470600000000001</v>
      </c>
      <c r="E68" s="82">
        <f t="shared" si="26"/>
        <v>2.2271999999999998</v>
      </c>
      <c r="F68" s="82">
        <f t="shared" si="26"/>
        <v>8.470600000000001</v>
      </c>
      <c r="G68" s="186">
        <f t="shared" si="26"/>
        <v>8.4949999999999992</v>
      </c>
      <c r="H68" s="36">
        <f t="shared" si="26"/>
        <v>8.2013999999999978</v>
      </c>
      <c r="I68" s="82">
        <f t="shared" si="26"/>
        <v>8.3140000000000018</v>
      </c>
      <c r="J68" s="82">
        <f t="shared" si="26"/>
        <v>8.2279999999999998</v>
      </c>
      <c r="K68" s="82">
        <f t="shared" si="26"/>
        <v>2.0895000000000001</v>
      </c>
      <c r="L68" s="82">
        <f t="shared" si="26"/>
        <v>8.5992999999999995</v>
      </c>
      <c r="M68" s="186">
        <f t="shared" si="26"/>
        <v>8.4481999999999999</v>
      </c>
      <c r="N68" s="36">
        <f t="shared" si="26"/>
        <v>8.4019999999999992</v>
      </c>
      <c r="O68" s="82">
        <f t="shared" si="26"/>
        <v>8.516</v>
      </c>
      <c r="P68" s="82">
        <f t="shared" si="26"/>
        <v>8.6251999999999995</v>
      </c>
      <c r="Q68" s="82">
        <f t="shared" si="26"/>
        <v>2.2159999999999997</v>
      </c>
      <c r="R68" s="82">
        <f t="shared" si="26"/>
        <v>8.3398000000000003</v>
      </c>
      <c r="S68" s="186">
        <f t="shared" si="26"/>
        <v>8.1879999999999988</v>
      </c>
      <c r="T68" s="306">
        <f>((T65*1000)/T67)/7</f>
        <v>138.48214285714286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</v>
      </c>
      <c r="C69" s="83">
        <f t="shared" ref="C69:R69" si="27">((C67*C66)*7)/1000</f>
        <v>59.78</v>
      </c>
      <c r="D69" s="83">
        <f t="shared" si="27"/>
        <v>59.353000000000002</v>
      </c>
      <c r="E69" s="83">
        <f t="shared" si="27"/>
        <v>15.736000000000001</v>
      </c>
      <c r="F69" s="83">
        <f t="shared" si="27"/>
        <v>59.353000000000002</v>
      </c>
      <c r="G69" s="307">
        <f t="shared" si="27"/>
        <v>59.674999999999997</v>
      </c>
      <c r="H69" s="40">
        <f t="shared" si="27"/>
        <v>57.406999999999996</v>
      </c>
      <c r="I69" s="83">
        <f t="shared" si="27"/>
        <v>58.17</v>
      </c>
      <c r="J69" s="83">
        <f t="shared" si="27"/>
        <v>57.54</v>
      </c>
      <c r="K69" s="83">
        <f t="shared" si="27"/>
        <v>14.647500000000001</v>
      </c>
      <c r="L69" s="83">
        <f t="shared" si="27"/>
        <v>60.1965</v>
      </c>
      <c r="M69" s="307">
        <f t="shared" si="27"/>
        <v>59.241</v>
      </c>
      <c r="N69" s="40">
        <f t="shared" si="27"/>
        <v>59.01</v>
      </c>
      <c r="O69" s="83">
        <f t="shared" si="27"/>
        <v>59.78</v>
      </c>
      <c r="P69" s="83">
        <f t="shared" si="27"/>
        <v>60.326000000000001</v>
      </c>
      <c r="Q69" s="83">
        <f t="shared" si="27"/>
        <v>15.68</v>
      </c>
      <c r="R69" s="83">
        <f t="shared" si="27"/>
        <v>58.499000000000002</v>
      </c>
      <c r="S69" s="85">
        <f>((S67*S66)*7)/1000</f>
        <v>57.54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139.99999999999997</v>
      </c>
      <c r="C70" s="84">
        <f t="shared" ref="C70:R70" si="28">+(C65/C67)/7*1000</f>
        <v>140.04683840749416</v>
      </c>
      <c r="D70" s="84">
        <f t="shared" si="28"/>
        <v>138.87587822014049</v>
      </c>
      <c r="E70" s="84">
        <f t="shared" si="28"/>
        <v>140.17857142857142</v>
      </c>
      <c r="F70" s="84">
        <f t="shared" si="28"/>
        <v>138.87587822014049</v>
      </c>
      <c r="G70" s="188">
        <f t="shared" si="28"/>
        <v>137.55760368663596</v>
      </c>
      <c r="H70" s="45">
        <f t="shared" si="28"/>
        <v>138.98305084745763</v>
      </c>
      <c r="I70" s="84">
        <f t="shared" si="28"/>
        <v>138.57142857142856</v>
      </c>
      <c r="J70" s="84">
        <f t="shared" si="28"/>
        <v>136.90476190476193</v>
      </c>
      <c r="K70" s="84">
        <f t="shared" si="28"/>
        <v>139.99999999999997</v>
      </c>
      <c r="L70" s="84">
        <f t="shared" si="28"/>
        <v>136.50793650793653</v>
      </c>
      <c r="M70" s="188">
        <f t="shared" si="28"/>
        <v>136.40552995391704</v>
      </c>
      <c r="N70" s="45">
        <f t="shared" si="28"/>
        <v>140.47619047619045</v>
      </c>
      <c r="O70" s="84">
        <f t="shared" si="28"/>
        <v>140.04683840749416</v>
      </c>
      <c r="P70" s="84">
        <f t="shared" si="28"/>
        <v>138.94009216589862</v>
      </c>
      <c r="Q70" s="84">
        <f t="shared" si="28"/>
        <v>140.17857142857142</v>
      </c>
      <c r="R70" s="84">
        <f t="shared" si="28"/>
        <v>137.0023419203747</v>
      </c>
      <c r="S70" s="47">
        <f>+(S65/S67)/7*1000</f>
        <v>136.90476190476195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2841B-AC09-4CA4-B708-A1927C6CD10B}">
  <dimension ref="A1:AQ239"/>
  <sheetViews>
    <sheetView view="pageBreakPreview" topLeftCell="A37" zoomScale="30" zoomScaleNormal="30" zoomScaleSheetLayoutView="30" workbookViewId="0">
      <selection activeCell="T49" sqref="T49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64"/>
      <c r="E3" s="464"/>
      <c r="F3" s="464"/>
      <c r="G3" s="464"/>
      <c r="H3" s="464"/>
      <c r="I3" s="464"/>
      <c r="J3" s="464"/>
      <c r="K3" s="464"/>
      <c r="L3" s="464"/>
      <c r="M3" s="464"/>
      <c r="N3" s="464"/>
      <c r="O3" s="464"/>
      <c r="P3" s="464"/>
      <c r="Q3" s="464"/>
      <c r="R3" s="464"/>
      <c r="S3" s="464"/>
      <c r="T3" s="464"/>
      <c r="U3" s="464"/>
      <c r="V3" s="464"/>
      <c r="W3" s="464"/>
      <c r="X3" s="464"/>
      <c r="Y3" s="2"/>
      <c r="Z3" s="2"/>
      <c r="AA3" s="2"/>
      <c r="AB3" s="2"/>
      <c r="AC3" s="2"/>
      <c r="AD3" s="4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4" t="s">
        <v>1</v>
      </c>
      <c r="B9" s="464"/>
      <c r="C9" s="464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4"/>
      <c r="B10" s="464"/>
      <c r="C10" s="4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4" t="s">
        <v>4</v>
      </c>
      <c r="B11" s="464"/>
      <c r="C11" s="464"/>
      <c r="D11" s="1"/>
      <c r="E11" s="465">
        <v>3</v>
      </c>
      <c r="F11" s="1"/>
      <c r="G11" s="1"/>
      <c r="H11" s="1"/>
      <c r="I11" s="1"/>
      <c r="J11" s="1"/>
      <c r="K11" s="489" t="s">
        <v>151</v>
      </c>
      <c r="L11" s="489"/>
      <c r="M11" s="466"/>
      <c r="N11" s="4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4"/>
      <c r="B12" s="464"/>
      <c r="C12" s="464"/>
      <c r="D12" s="1"/>
      <c r="E12" s="5"/>
      <c r="F12" s="1"/>
      <c r="G12" s="1"/>
      <c r="H12" s="1"/>
      <c r="I12" s="1"/>
      <c r="J12" s="1"/>
      <c r="K12" s="466"/>
      <c r="L12" s="466"/>
      <c r="M12" s="466"/>
      <c r="N12" s="4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4"/>
      <c r="B13" s="464"/>
      <c r="C13" s="464"/>
      <c r="D13" s="464"/>
      <c r="E13" s="464"/>
      <c r="F13" s="464"/>
      <c r="G13" s="464"/>
      <c r="H13" s="464"/>
      <c r="I13" s="464"/>
      <c r="J13" s="464"/>
      <c r="K13" s="464"/>
      <c r="L13" s="466"/>
      <c r="M13" s="466"/>
      <c r="N13" s="466"/>
      <c r="O13" s="466"/>
      <c r="P13" s="466"/>
      <c r="Q13" s="466"/>
      <c r="R13" s="466"/>
      <c r="S13" s="466"/>
      <c r="T13" s="466"/>
      <c r="U13" s="466"/>
      <c r="V13" s="466"/>
      <c r="W13" s="1"/>
      <c r="X13" s="1"/>
      <c r="Y13" s="1"/>
    </row>
    <row r="14" spans="1:30" s="3" customFormat="1" ht="27" thickBot="1" x14ac:dyDescent="0.3">
      <c r="A14" s="464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112.11626886010876</v>
      </c>
      <c r="C18" s="78">
        <v>112.81440513826814</v>
      </c>
      <c r="D18" s="22">
        <v>115.1866683032576</v>
      </c>
      <c r="E18" s="22">
        <v>31.055900915609602</v>
      </c>
      <c r="F18" s="22">
        <v>117.733067427328</v>
      </c>
      <c r="G18" s="22">
        <v>117.01506593054721</v>
      </c>
      <c r="H18" s="21">
        <v>114.42019247220735</v>
      </c>
      <c r="I18" s="22">
        <v>116.18669217777662</v>
      </c>
      <c r="J18" s="22">
        <v>115.11842288285695</v>
      </c>
      <c r="K18" s="119">
        <v>27.95431239573503</v>
      </c>
      <c r="L18" s="22">
        <v>117.24933258469375</v>
      </c>
      <c r="M18" s="22">
        <v>117.56236145356797</v>
      </c>
      <c r="N18" s="21">
        <v>114.90520768487424</v>
      </c>
      <c r="O18" s="78">
        <v>115.86202099859452</v>
      </c>
      <c r="P18" s="22">
        <v>116.70272798570493</v>
      </c>
      <c r="Q18" s="22">
        <v>31.182995249029112</v>
      </c>
      <c r="R18" s="22">
        <v>116.48759978008574</v>
      </c>
      <c r="S18" s="23">
        <v>117.58077107834879</v>
      </c>
      <c r="T18" s="24">
        <f t="shared" ref="T18:T25" si="0">SUM(B18:S18)</f>
        <v>1827.1340133185943</v>
      </c>
      <c r="V18" s="2"/>
      <c r="W18" s="18"/>
    </row>
    <row r="19" spans="1:30" ht="39.950000000000003" customHeight="1" x14ac:dyDescent="0.25">
      <c r="A19" s="157" t="s">
        <v>13</v>
      </c>
      <c r="B19" s="21">
        <v>112.11626886010876</v>
      </c>
      <c r="C19" s="78">
        <v>112.81440513826814</v>
      </c>
      <c r="D19" s="22">
        <v>115.1866683032576</v>
      </c>
      <c r="E19" s="22">
        <v>31.055900915609602</v>
      </c>
      <c r="F19" s="22">
        <v>117.733067427328</v>
      </c>
      <c r="G19" s="22">
        <v>117.01506593054721</v>
      </c>
      <c r="H19" s="21">
        <v>114.42019247220735</v>
      </c>
      <c r="I19" s="22">
        <v>116.18669217777662</v>
      </c>
      <c r="J19" s="22">
        <v>115.11842288285695</v>
      </c>
      <c r="K19" s="119">
        <v>27.95431239573503</v>
      </c>
      <c r="L19" s="22">
        <v>117.24933258469375</v>
      </c>
      <c r="M19" s="22">
        <v>117.56236145356797</v>
      </c>
      <c r="N19" s="21">
        <v>114.90520768487424</v>
      </c>
      <c r="O19" s="78">
        <v>115.86202099859452</v>
      </c>
      <c r="P19" s="22">
        <v>116.70272798570493</v>
      </c>
      <c r="Q19" s="22">
        <v>31.182995249029112</v>
      </c>
      <c r="R19" s="22">
        <v>116.48759978008574</v>
      </c>
      <c r="S19" s="23">
        <v>117.58077107834879</v>
      </c>
      <c r="T19" s="24">
        <f t="shared" si="0"/>
        <v>1827.1340133185943</v>
      </c>
      <c r="V19" s="2"/>
      <c r="W19" s="18"/>
    </row>
    <row r="20" spans="1:30" ht="39.75" customHeight="1" x14ac:dyDescent="0.25">
      <c r="A20" s="156" t="s">
        <v>14</v>
      </c>
      <c r="B20" s="21">
        <v>111.27197245595653</v>
      </c>
      <c r="C20" s="78">
        <v>111.21167794469279</v>
      </c>
      <c r="D20" s="22">
        <v>114.42301267869701</v>
      </c>
      <c r="E20" s="22">
        <v>30.055879633756177</v>
      </c>
      <c r="F20" s="22">
        <v>117.34573302906888</v>
      </c>
      <c r="G20" s="22">
        <v>116.53813362778121</v>
      </c>
      <c r="H20" s="21">
        <v>113.63480301111713</v>
      </c>
      <c r="I20" s="22">
        <v>115.55572312888941</v>
      </c>
      <c r="J20" s="22">
        <v>114.88823084685728</v>
      </c>
      <c r="K20" s="119">
        <v>28.231075041706003</v>
      </c>
      <c r="L20" s="22">
        <v>116.66338696612256</v>
      </c>
      <c r="M20" s="22">
        <v>117.19505541857288</v>
      </c>
      <c r="N20" s="21">
        <v>114.75455692605037</v>
      </c>
      <c r="O20" s="78">
        <v>115.02871160056227</v>
      </c>
      <c r="P20" s="22">
        <v>116.44410880571812</v>
      </c>
      <c r="Q20" s="22">
        <v>31.099841900388373</v>
      </c>
      <c r="R20" s="22">
        <v>116.31120008796579</v>
      </c>
      <c r="S20" s="23">
        <v>117.18769156866055</v>
      </c>
      <c r="T20" s="24">
        <f t="shared" si="0"/>
        <v>1817.8407946725631</v>
      </c>
      <c r="V20" s="2"/>
      <c r="W20" s="18"/>
    </row>
    <row r="21" spans="1:30" ht="39.950000000000003" customHeight="1" x14ac:dyDescent="0.25">
      <c r="A21" s="157" t="s">
        <v>15</v>
      </c>
      <c r="B21" s="21">
        <v>111.27197245595653</v>
      </c>
      <c r="C21" s="78">
        <v>111.21167794469279</v>
      </c>
      <c r="D21" s="22">
        <v>114.42301267869701</v>
      </c>
      <c r="E21" s="22">
        <v>30.055879633756177</v>
      </c>
      <c r="F21" s="22">
        <v>117.34573302906888</v>
      </c>
      <c r="G21" s="22">
        <v>116.53813362778121</v>
      </c>
      <c r="H21" s="21">
        <v>113.63480301111713</v>
      </c>
      <c r="I21" s="22">
        <v>115.55572312888941</v>
      </c>
      <c r="J21" s="22">
        <v>114.88823084685728</v>
      </c>
      <c r="K21" s="119">
        <v>28.231075041706003</v>
      </c>
      <c r="L21" s="22">
        <v>116.66338696612256</v>
      </c>
      <c r="M21" s="22">
        <v>117.19505541857288</v>
      </c>
      <c r="N21" s="21">
        <v>114.75455692605037</v>
      </c>
      <c r="O21" s="78">
        <v>115.02871160056227</v>
      </c>
      <c r="P21" s="22">
        <v>116.44410880571812</v>
      </c>
      <c r="Q21" s="22">
        <v>31.099841900388373</v>
      </c>
      <c r="R21" s="22">
        <v>116.31120008796579</v>
      </c>
      <c r="S21" s="23">
        <v>117.18769156866055</v>
      </c>
      <c r="T21" s="24">
        <f t="shared" si="0"/>
        <v>1817.8407946725631</v>
      </c>
      <c r="V21" s="2"/>
      <c r="W21" s="18"/>
    </row>
    <row r="22" spans="1:30" ht="39.950000000000003" customHeight="1" x14ac:dyDescent="0.25">
      <c r="A22" s="156" t="s">
        <v>16</v>
      </c>
      <c r="B22" s="21">
        <v>111.27197245595653</v>
      </c>
      <c r="C22" s="78">
        <v>111.21167794469279</v>
      </c>
      <c r="D22" s="22">
        <v>114.42301267869701</v>
      </c>
      <c r="E22" s="22">
        <v>30.055879633756177</v>
      </c>
      <c r="F22" s="22">
        <v>117.34573302906888</v>
      </c>
      <c r="G22" s="22">
        <v>116.53813362778121</v>
      </c>
      <c r="H22" s="21">
        <v>113.63480301111713</v>
      </c>
      <c r="I22" s="22">
        <v>115.55572312888941</v>
      </c>
      <c r="J22" s="22">
        <v>114.88823084685728</v>
      </c>
      <c r="K22" s="119">
        <v>28.231075041706003</v>
      </c>
      <c r="L22" s="22">
        <v>116.66338696612256</v>
      </c>
      <c r="M22" s="22">
        <v>117.19505541857288</v>
      </c>
      <c r="N22" s="21">
        <v>114.75455692605037</v>
      </c>
      <c r="O22" s="78">
        <v>115.02871160056227</v>
      </c>
      <c r="P22" s="22">
        <v>116.44410880571812</v>
      </c>
      <c r="Q22" s="22">
        <v>31.099841900388373</v>
      </c>
      <c r="R22" s="22">
        <v>116.31120008796579</v>
      </c>
      <c r="S22" s="23">
        <v>117.18769156866055</v>
      </c>
      <c r="T22" s="24">
        <f t="shared" si="0"/>
        <v>1817.8407946725631</v>
      </c>
      <c r="V22" s="2"/>
      <c r="W22" s="18"/>
    </row>
    <row r="23" spans="1:30" ht="39.950000000000003" customHeight="1" x14ac:dyDescent="0.25">
      <c r="A23" s="157" t="s">
        <v>17</v>
      </c>
      <c r="B23" s="21">
        <v>111.27197245595653</v>
      </c>
      <c r="C23" s="78">
        <v>111.21167794469279</v>
      </c>
      <c r="D23" s="22">
        <v>114.42301267869701</v>
      </c>
      <c r="E23" s="22">
        <v>30.055879633756177</v>
      </c>
      <c r="F23" s="22">
        <v>117.34573302906888</v>
      </c>
      <c r="G23" s="22">
        <v>116.53813362778121</v>
      </c>
      <c r="H23" s="21">
        <v>113.63480301111713</v>
      </c>
      <c r="I23" s="22">
        <v>115.55572312888941</v>
      </c>
      <c r="J23" s="22">
        <v>114.88823084685728</v>
      </c>
      <c r="K23" s="119">
        <v>28.231075041706003</v>
      </c>
      <c r="L23" s="22">
        <v>116.66338696612256</v>
      </c>
      <c r="M23" s="22">
        <v>117.19505541857288</v>
      </c>
      <c r="N23" s="21">
        <v>114.75455692605037</v>
      </c>
      <c r="O23" s="78">
        <v>115.02871160056227</v>
      </c>
      <c r="P23" s="22">
        <v>116.44410880571812</v>
      </c>
      <c r="Q23" s="22">
        <v>31.099841900388373</v>
      </c>
      <c r="R23" s="22">
        <v>116.31120008796579</v>
      </c>
      <c r="S23" s="23">
        <v>117.18769156866055</v>
      </c>
      <c r="T23" s="24">
        <f t="shared" si="0"/>
        <v>1817.8407946725631</v>
      </c>
      <c r="V23" s="2"/>
      <c r="W23" s="18"/>
    </row>
    <row r="24" spans="1:30" ht="39.950000000000003" customHeight="1" x14ac:dyDescent="0.25">
      <c r="A24" s="156" t="s">
        <v>18</v>
      </c>
      <c r="B24" s="21">
        <v>111.27197245595653</v>
      </c>
      <c r="C24" s="78">
        <v>111.21167794469279</v>
      </c>
      <c r="D24" s="22">
        <v>114.42301267869701</v>
      </c>
      <c r="E24" s="22">
        <v>30.055879633756177</v>
      </c>
      <c r="F24" s="22">
        <v>117.34573302906888</v>
      </c>
      <c r="G24" s="22">
        <v>116.53813362778121</v>
      </c>
      <c r="H24" s="21">
        <v>113.63480301111713</v>
      </c>
      <c r="I24" s="22">
        <v>115.55572312888941</v>
      </c>
      <c r="J24" s="22">
        <v>114.88823084685728</v>
      </c>
      <c r="K24" s="119">
        <v>28.231075041706003</v>
      </c>
      <c r="L24" s="22">
        <v>116.66338696612256</v>
      </c>
      <c r="M24" s="22">
        <v>117.19505541857288</v>
      </c>
      <c r="N24" s="21">
        <v>114.75455692605037</v>
      </c>
      <c r="O24" s="78">
        <v>115.02871160056227</v>
      </c>
      <c r="P24" s="22">
        <v>116.44410880571812</v>
      </c>
      <c r="Q24" s="22">
        <v>31.099841900388373</v>
      </c>
      <c r="R24" s="22">
        <v>116.31120008796579</v>
      </c>
      <c r="S24" s="23">
        <v>117.18769156866055</v>
      </c>
      <c r="T24" s="24">
        <f t="shared" si="0"/>
        <v>1817.8407946725631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780.59240000000023</v>
      </c>
      <c r="C25" s="26">
        <f t="shared" si="1"/>
        <v>781.6872000000003</v>
      </c>
      <c r="D25" s="26">
        <f t="shared" si="1"/>
        <v>802.48840000000018</v>
      </c>
      <c r="E25" s="26">
        <f>SUM(E18:E24)</f>
        <v>212.39120000000008</v>
      </c>
      <c r="F25" s="26">
        <f t="shared" ref="F25:L25" si="2">SUM(F18:F24)</f>
        <v>822.19480000000044</v>
      </c>
      <c r="G25" s="26">
        <f t="shared" si="2"/>
        <v>816.72080000000051</v>
      </c>
      <c r="H25" s="25">
        <f t="shared" si="2"/>
        <v>797.01440000000036</v>
      </c>
      <c r="I25" s="26">
        <f t="shared" si="2"/>
        <v>810.15200000000038</v>
      </c>
      <c r="J25" s="26">
        <f>SUM(J18:J24)</f>
        <v>804.67800000000022</v>
      </c>
      <c r="K25" s="120">
        <f t="shared" ref="K25" si="3">SUM(K18:K24)</f>
        <v>197.06400000000005</v>
      </c>
      <c r="L25" s="26">
        <f t="shared" si="2"/>
        <v>817.81560000000025</v>
      </c>
      <c r="M25" s="26">
        <f>SUM(M18:M24)</f>
        <v>821.10000000000048</v>
      </c>
      <c r="N25" s="25">
        <f t="shared" ref="N25:P25" si="4">SUM(N18:N24)</f>
        <v>803.58320000000026</v>
      </c>
      <c r="O25" s="26">
        <f t="shared" si="4"/>
        <v>806.86760000000027</v>
      </c>
      <c r="P25" s="26">
        <f t="shared" si="4"/>
        <v>815.62600000000032</v>
      </c>
      <c r="Q25" s="26">
        <f>SUM(Q18:Q24)</f>
        <v>217.8652000000001</v>
      </c>
      <c r="R25" s="26">
        <f t="shared" ref="R25:S25" si="5">SUM(R18:R24)</f>
        <v>814.53120000000035</v>
      </c>
      <c r="S25" s="27">
        <f t="shared" si="5"/>
        <v>821.10000000000025</v>
      </c>
      <c r="T25" s="24">
        <f t="shared" si="0"/>
        <v>12743.472000000003</v>
      </c>
    </row>
    <row r="26" spans="1:30" s="2" customFormat="1" ht="36.75" customHeight="1" x14ac:dyDescent="0.25">
      <c r="A26" s="158" t="s">
        <v>19</v>
      </c>
      <c r="B26" s="402">
        <v>156.40000000000006</v>
      </c>
      <c r="C26" s="405">
        <v>156.40000000000006</v>
      </c>
      <c r="D26" s="29">
        <v>156.40000000000006</v>
      </c>
      <c r="E26" s="29">
        <v>156.40000000000006</v>
      </c>
      <c r="F26" s="401">
        <v>156.40000000000006</v>
      </c>
      <c r="G26" s="401">
        <v>156.40000000000006</v>
      </c>
      <c r="H26" s="402">
        <v>156.40000000000006</v>
      </c>
      <c r="I26" s="401">
        <v>156.40000000000006</v>
      </c>
      <c r="J26" s="401">
        <v>156.40000000000006</v>
      </c>
      <c r="K26" s="401">
        <v>156.40000000000006</v>
      </c>
      <c r="L26" s="401">
        <v>156.40000000000006</v>
      </c>
      <c r="M26" s="401">
        <v>156.40000000000006</v>
      </c>
      <c r="N26" s="402">
        <v>156.40000000000006</v>
      </c>
      <c r="O26" s="401">
        <v>156.40000000000006</v>
      </c>
      <c r="P26" s="401">
        <v>156.40000000000006</v>
      </c>
      <c r="Q26" s="401">
        <v>156.40000000000006</v>
      </c>
      <c r="R26" s="401">
        <v>156.40000000000006</v>
      </c>
      <c r="S26" s="404">
        <v>156.40000000000006</v>
      </c>
      <c r="T26" s="31">
        <f>+((T25/T27)/7)*1000</f>
        <v>156.40000000000003</v>
      </c>
    </row>
    <row r="27" spans="1:30" s="2" customFormat="1" ht="33" customHeight="1" x14ac:dyDescent="0.25">
      <c r="A27" s="159" t="s">
        <v>20</v>
      </c>
      <c r="B27" s="32">
        <v>713</v>
      </c>
      <c r="C27" s="81">
        <v>714</v>
      </c>
      <c r="D27" s="33">
        <v>733</v>
      </c>
      <c r="E27" s="33">
        <v>194</v>
      </c>
      <c r="F27" s="33">
        <v>751</v>
      </c>
      <c r="G27" s="33">
        <v>746</v>
      </c>
      <c r="H27" s="32">
        <v>728</v>
      </c>
      <c r="I27" s="33">
        <v>740</v>
      </c>
      <c r="J27" s="33">
        <v>735</v>
      </c>
      <c r="K27" s="122">
        <v>180</v>
      </c>
      <c r="L27" s="33">
        <v>747</v>
      </c>
      <c r="M27" s="33">
        <v>750</v>
      </c>
      <c r="N27" s="32">
        <v>734</v>
      </c>
      <c r="O27" s="33">
        <v>737</v>
      </c>
      <c r="P27" s="33">
        <v>745</v>
      </c>
      <c r="Q27" s="33">
        <v>199</v>
      </c>
      <c r="R27" s="33">
        <v>744</v>
      </c>
      <c r="S27" s="34">
        <v>750</v>
      </c>
      <c r="T27" s="35">
        <f>SUM(B27:S27)</f>
        <v>11640</v>
      </c>
      <c r="U27" s="2">
        <f>((T25*1000)/T27)/7</f>
        <v>156.40000000000006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111.27197245595653</v>
      </c>
      <c r="C28" s="37">
        <f t="shared" si="6"/>
        <v>111.21167794469279</v>
      </c>
      <c r="D28" s="37">
        <f t="shared" si="6"/>
        <v>114.42301267869701</v>
      </c>
      <c r="E28" s="37">
        <f t="shared" si="6"/>
        <v>30.055879633756177</v>
      </c>
      <c r="F28" s="37">
        <f t="shared" si="6"/>
        <v>117.34573302906888</v>
      </c>
      <c r="G28" s="37">
        <f t="shared" si="6"/>
        <v>116.53813362778121</v>
      </c>
      <c r="H28" s="36">
        <f t="shared" si="6"/>
        <v>113.63480301111713</v>
      </c>
      <c r="I28" s="37">
        <f t="shared" si="6"/>
        <v>115.55572312888941</v>
      </c>
      <c r="J28" s="37">
        <f t="shared" si="6"/>
        <v>114.88823084685728</v>
      </c>
      <c r="K28" s="123">
        <f t="shared" si="6"/>
        <v>28.231075041706003</v>
      </c>
      <c r="L28" s="37">
        <f t="shared" si="6"/>
        <v>116.66338696612256</v>
      </c>
      <c r="M28" s="37">
        <f t="shared" si="6"/>
        <v>117.19505541857288</v>
      </c>
      <c r="N28" s="36">
        <f t="shared" si="6"/>
        <v>114.75455692605037</v>
      </c>
      <c r="O28" s="37">
        <f t="shared" si="6"/>
        <v>115.02871160056227</v>
      </c>
      <c r="P28" s="37">
        <f t="shared" si="6"/>
        <v>116.44410880571812</v>
      </c>
      <c r="Q28" s="37">
        <f t="shared" si="6"/>
        <v>31.099841900388373</v>
      </c>
      <c r="R28" s="37">
        <f t="shared" si="6"/>
        <v>116.31120008796579</v>
      </c>
      <c r="S28" s="38">
        <f t="shared" si="6"/>
        <v>117.18769156866055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780.59240000000023</v>
      </c>
      <c r="C29" s="41">
        <f t="shared" si="7"/>
        <v>781.6872000000003</v>
      </c>
      <c r="D29" s="41">
        <f t="shared" si="7"/>
        <v>802.4884000000003</v>
      </c>
      <c r="E29" s="41">
        <f>((E27*E26)*7)/1000</f>
        <v>212.39120000000011</v>
      </c>
      <c r="F29" s="41">
        <f>((F27*F26)*7)/1000</f>
        <v>822.19480000000044</v>
      </c>
      <c r="G29" s="41">
        <f t="shared" ref="G29:S29" si="8">((G27*G26)*7)/1000</f>
        <v>816.72080000000039</v>
      </c>
      <c r="H29" s="40">
        <f t="shared" si="8"/>
        <v>797.01440000000025</v>
      </c>
      <c r="I29" s="41">
        <f t="shared" si="8"/>
        <v>810.15200000000038</v>
      </c>
      <c r="J29" s="41">
        <f t="shared" si="8"/>
        <v>804.67800000000034</v>
      </c>
      <c r="K29" s="124">
        <f t="shared" si="8"/>
        <v>197.06400000000008</v>
      </c>
      <c r="L29" s="41">
        <f t="shared" si="8"/>
        <v>817.81560000000036</v>
      </c>
      <c r="M29" s="41">
        <f t="shared" si="8"/>
        <v>821.10000000000036</v>
      </c>
      <c r="N29" s="40">
        <f t="shared" si="8"/>
        <v>803.58320000000026</v>
      </c>
      <c r="O29" s="41">
        <f t="shared" si="8"/>
        <v>806.86760000000038</v>
      </c>
      <c r="P29" s="41">
        <f t="shared" si="8"/>
        <v>815.62600000000032</v>
      </c>
      <c r="Q29" s="42">
        <f t="shared" si="8"/>
        <v>217.8652000000001</v>
      </c>
      <c r="R29" s="42">
        <f t="shared" si="8"/>
        <v>814.53120000000035</v>
      </c>
      <c r="S29" s="43">
        <f t="shared" si="8"/>
        <v>821.10000000000036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156.40000000000003</v>
      </c>
      <c r="C30" s="46">
        <f t="shared" si="9"/>
        <v>156.40000000000006</v>
      </c>
      <c r="D30" s="46">
        <f t="shared" si="9"/>
        <v>156.40000000000003</v>
      </c>
      <c r="E30" s="46">
        <f>+(E25/E27)/7*1000</f>
        <v>156.40000000000006</v>
      </c>
      <c r="F30" s="46">
        <f t="shared" ref="F30:L30" si="10">+(F25/F27)/7*1000</f>
        <v>156.40000000000009</v>
      </c>
      <c r="G30" s="46">
        <f t="shared" si="10"/>
        <v>156.40000000000009</v>
      </c>
      <c r="H30" s="45">
        <f t="shared" si="10"/>
        <v>156.40000000000006</v>
      </c>
      <c r="I30" s="46">
        <f t="shared" si="10"/>
        <v>156.40000000000006</v>
      </c>
      <c r="J30" s="46">
        <f>+(J25/J27)/7*1000</f>
        <v>156.40000000000003</v>
      </c>
      <c r="K30" s="125">
        <f t="shared" ref="K30" si="11">+(K25/K27)/7*1000</f>
        <v>156.40000000000003</v>
      </c>
      <c r="L30" s="46">
        <f t="shared" si="10"/>
        <v>156.40000000000003</v>
      </c>
      <c r="M30" s="46">
        <f>+(M25/M27)/7*1000</f>
        <v>156.40000000000009</v>
      </c>
      <c r="N30" s="45">
        <f t="shared" ref="N30:S30" si="12">+(N25/N27)/7*1000</f>
        <v>156.40000000000006</v>
      </c>
      <c r="O30" s="46">
        <f t="shared" si="12"/>
        <v>156.40000000000006</v>
      </c>
      <c r="P30" s="46">
        <f t="shared" si="12"/>
        <v>156.40000000000006</v>
      </c>
      <c r="Q30" s="46">
        <f t="shared" si="12"/>
        <v>156.40000000000006</v>
      </c>
      <c r="R30" s="46">
        <f t="shared" si="12"/>
        <v>156.40000000000006</v>
      </c>
      <c r="S30" s="47">
        <f t="shared" si="12"/>
        <v>156.40000000000006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98.814599999999999</v>
      </c>
      <c r="C39" s="78">
        <v>91.611000000000004</v>
      </c>
      <c r="D39" s="78">
        <v>96.935399999999987</v>
      </c>
      <c r="E39" s="78">
        <v>22.393799999999999</v>
      </c>
      <c r="F39" s="78">
        <v>98.188200000000009</v>
      </c>
      <c r="G39" s="78">
        <v>96.308999999999997</v>
      </c>
      <c r="H39" s="78"/>
      <c r="I39" s="78"/>
      <c r="J39" s="99">
        <f t="shared" ref="J39:J46" si="13">SUM(B39:I39)</f>
        <v>504.25199999999995</v>
      </c>
      <c r="K39" s="2"/>
      <c r="L39" s="89" t="s">
        <v>12</v>
      </c>
      <c r="M39" s="78">
        <v>7.4</v>
      </c>
      <c r="N39" s="78">
        <v>6.3</v>
      </c>
      <c r="O39" s="78">
        <v>6.5</v>
      </c>
      <c r="P39" s="78">
        <v>1.6</v>
      </c>
      <c r="Q39" s="78">
        <v>6.4</v>
      </c>
      <c r="R39" s="78">
        <v>6.4</v>
      </c>
      <c r="S39" s="99">
        <f t="shared" ref="S39:S46" si="14">SUM(M39:R39)</f>
        <v>34.6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98.814599999999999</v>
      </c>
      <c r="C40" s="78">
        <v>91.611000000000004</v>
      </c>
      <c r="D40" s="78">
        <v>96.935399999999987</v>
      </c>
      <c r="E40" s="78">
        <v>22.393799999999999</v>
      </c>
      <c r="F40" s="78">
        <v>98.188200000000009</v>
      </c>
      <c r="G40" s="78">
        <v>96.308999999999997</v>
      </c>
      <c r="H40" s="78"/>
      <c r="I40" s="78"/>
      <c r="J40" s="99">
        <f t="shared" si="13"/>
        <v>504.25199999999995</v>
      </c>
      <c r="K40" s="2"/>
      <c r="L40" s="90" t="s">
        <v>13</v>
      </c>
      <c r="M40" s="78">
        <v>7.4</v>
      </c>
      <c r="N40" s="78">
        <v>6.3</v>
      </c>
      <c r="O40" s="78">
        <v>6.5</v>
      </c>
      <c r="P40" s="78">
        <v>1.6</v>
      </c>
      <c r="Q40" s="78">
        <v>6.4</v>
      </c>
      <c r="R40" s="78">
        <v>6.4</v>
      </c>
      <c r="S40" s="99">
        <f t="shared" si="14"/>
        <v>34.6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6.3</v>
      </c>
      <c r="O41" s="78">
        <v>6.4</v>
      </c>
      <c r="P41" s="78">
        <v>1.6</v>
      </c>
      <c r="Q41" s="78">
        <v>6.4</v>
      </c>
      <c r="R41" s="78">
        <v>6.3</v>
      </c>
      <c r="S41" s="99">
        <f t="shared" si="14"/>
        <v>33.299999999999997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6.3</v>
      </c>
      <c r="O42" s="78">
        <v>6.5</v>
      </c>
      <c r="P42" s="78">
        <v>1.6</v>
      </c>
      <c r="Q42" s="78">
        <v>6.5</v>
      </c>
      <c r="R42" s="78">
        <v>6.4</v>
      </c>
      <c r="S42" s="99">
        <f t="shared" si="14"/>
        <v>33.6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6.3</v>
      </c>
      <c r="O43" s="78">
        <v>6.5</v>
      </c>
      <c r="P43" s="78">
        <v>1.6</v>
      </c>
      <c r="Q43" s="78">
        <v>6.5</v>
      </c>
      <c r="R43" s="78">
        <v>6.4</v>
      </c>
      <c r="S43" s="99">
        <f t="shared" si="14"/>
        <v>33.6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6.4</v>
      </c>
      <c r="O44" s="78">
        <v>6.5</v>
      </c>
      <c r="P44" s="78">
        <v>1.7</v>
      </c>
      <c r="Q44" s="78">
        <v>6.5</v>
      </c>
      <c r="R44" s="78">
        <v>6.4</v>
      </c>
      <c r="S44" s="99">
        <f t="shared" si="14"/>
        <v>33.799999999999997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6.4</v>
      </c>
      <c r="O45" s="78">
        <v>6.5</v>
      </c>
      <c r="P45" s="78">
        <v>1.7</v>
      </c>
      <c r="Q45" s="78">
        <v>6.5</v>
      </c>
      <c r="R45" s="78">
        <v>6.4</v>
      </c>
      <c r="S45" s="99">
        <f t="shared" si="14"/>
        <v>33.799999999999997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197.6292</v>
      </c>
      <c r="C46" s="26">
        <f t="shared" si="15"/>
        <v>183.22200000000001</v>
      </c>
      <c r="D46" s="26">
        <f t="shared" si="15"/>
        <v>193.87079999999997</v>
      </c>
      <c r="E46" s="26">
        <f t="shared" si="15"/>
        <v>44.787599999999998</v>
      </c>
      <c r="F46" s="26">
        <f t="shared" si="15"/>
        <v>196.37640000000002</v>
      </c>
      <c r="G46" s="26">
        <f t="shared" si="15"/>
        <v>192.61799999999999</v>
      </c>
      <c r="H46" s="26">
        <f t="shared" si="15"/>
        <v>0</v>
      </c>
      <c r="I46" s="26">
        <f t="shared" si="15"/>
        <v>0</v>
      </c>
      <c r="J46" s="99">
        <f t="shared" si="13"/>
        <v>1008.5039999999999</v>
      </c>
      <c r="L46" s="76" t="s">
        <v>10</v>
      </c>
      <c r="M46" s="79">
        <f t="shared" ref="M46:R46" si="16">SUM(M39:M45)</f>
        <v>46.3</v>
      </c>
      <c r="N46" s="26">
        <f t="shared" si="16"/>
        <v>44.3</v>
      </c>
      <c r="O46" s="26">
        <f t="shared" si="16"/>
        <v>45.4</v>
      </c>
      <c r="P46" s="26">
        <f t="shared" si="16"/>
        <v>11.399999999999999</v>
      </c>
      <c r="Q46" s="26">
        <f t="shared" si="16"/>
        <v>45.2</v>
      </c>
      <c r="R46" s="26">
        <f t="shared" si="16"/>
        <v>44.699999999999996</v>
      </c>
      <c r="S46" s="99">
        <f t="shared" si="14"/>
        <v>237.3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156.6</v>
      </c>
      <c r="C47" s="29">
        <v>156.6</v>
      </c>
      <c r="D47" s="29">
        <v>156.6</v>
      </c>
      <c r="E47" s="29">
        <v>156.6</v>
      </c>
      <c r="F47" s="29">
        <v>156.6</v>
      </c>
      <c r="G47" s="29">
        <v>156.6</v>
      </c>
      <c r="H47" s="29"/>
      <c r="I47" s="29"/>
      <c r="J47" s="100">
        <f>+((J46/J48)/7)*1000</f>
        <v>44.74285714285714</v>
      </c>
      <c r="L47" s="108" t="s">
        <v>19</v>
      </c>
      <c r="M47" s="80">
        <v>136.5</v>
      </c>
      <c r="N47" s="29">
        <v>134.5</v>
      </c>
      <c r="O47" s="29">
        <v>135</v>
      </c>
      <c r="P47" s="29">
        <v>136</v>
      </c>
      <c r="Q47" s="29">
        <v>134.5</v>
      </c>
      <c r="R47" s="29">
        <v>133</v>
      </c>
      <c r="S47" s="100">
        <f>+((S46/S48)/7)*1000</f>
        <v>136.14457831325302</v>
      </c>
      <c r="T47" s="62"/>
    </row>
    <row r="48" spans="1:30" ht="33.75" customHeight="1" x14ac:dyDescent="0.25">
      <c r="A48" s="92" t="s">
        <v>20</v>
      </c>
      <c r="B48" s="81">
        <v>631</v>
      </c>
      <c r="C48" s="33">
        <v>585</v>
      </c>
      <c r="D48" s="33">
        <v>619</v>
      </c>
      <c r="E48" s="33">
        <v>143</v>
      </c>
      <c r="F48" s="33">
        <v>627</v>
      </c>
      <c r="G48" s="33">
        <v>615</v>
      </c>
      <c r="H48" s="33"/>
      <c r="I48" s="33"/>
      <c r="J48" s="101">
        <f>SUM(B48:I48)</f>
        <v>3220</v>
      </c>
      <c r="K48" s="63"/>
      <c r="L48" s="92" t="s">
        <v>20</v>
      </c>
      <c r="M48" s="104">
        <v>46</v>
      </c>
      <c r="N48" s="64">
        <v>47</v>
      </c>
      <c r="O48" s="64">
        <v>48</v>
      </c>
      <c r="P48" s="64">
        <v>12</v>
      </c>
      <c r="Q48" s="64">
        <v>48</v>
      </c>
      <c r="R48" s="64">
        <v>48</v>
      </c>
      <c r="S48" s="110">
        <f>SUM(M48:R48)</f>
        <v>249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98.814599999999999</v>
      </c>
      <c r="C49" s="37">
        <f t="shared" si="17"/>
        <v>91.611000000000004</v>
      </c>
      <c r="D49" s="37">
        <f t="shared" si="17"/>
        <v>96.935399999999987</v>
      </c>
      <c r="E49" s="37">
        <f t="shared" si="17"/>
        <v>22.393799999999999</v>
      </c>
      <c r="F49" s="37">
        <f t="shared" si="17"/>
        <v>98.188200000000009</v>
      </c>
      <c r="G49" s="37">
        <f t="shared" si="17"/>
        <v>96.308999999999997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44.74285714285714</v>
      </c>
      <c r="L49" s="93" t="s">
        <v>21</v>
      </c>
      <c r="M49" s="82">
        <f>((M48*M47)*7/1000-M39-M40)/5</f>
        <v>5.8306000000000013</v>
      </c>
      <c r="N49" s="37">
        <f t="shared" ref="N49:R49" si="19">((N48*N47)*7/1000-N39-N40)/5</f>
        <v>6.3301000000000007</v>
      </c>
      <c r="O49" s="37">
        <f t="shared" si="19"/>
        <v>6.4719999999999995</v>
      </c>
      <c r="P49" s="37">
        <f t="shared" si="19"/>
        <v>1.6448</v>
      </c>
      <c r="Q49" s="37">
        <f t="shared" si="19"/>
        <v>6.4784000000000006</v>
      </c>
      <c r="R49" s="37">
        <f t="shared" si="19"/>
        <v>6.377600000000001</v>
      </c>
      <c r="S49" s="111">
        <f>((S46*1000)/S48)/7</f>
        <v>136.14457831325302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691.70219999999995</v>
      </c>
      <c r="C50" s="41">
        <f t="shared" si="20"/>
        <v>641.27700000000004</v>
      </c>
      <c r="D50" s="41">
        <f t="shared" si="20"/>
        <v>678.54779999999994</v>
      </c>
      <c r="E50" s="41">
        <f t="shared" si="20"/>
        <v>156.75659999999999</v>
      </c>
      <c r="F50" s="41">
        <f t="shared" si="20"/>
        <v>687.31740000000002</v>
      </c>
      <c r="G50" s="41">
        <f t="shared" si="20"/>
        <v>674.16300000000001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43.953000000000003</v>
      </c>
      <c r="N50" s="41">
        <f t="shared" si="21"/>
        <v>44.250500000000002</v>
      </c>
      <c r="O50" s="41">
        <f t="shared" si="21"/>
        <v>45.36</v>
      </c>
      <c r="P50" s="41">
        <f t="shared" si="21"/>
        <v>11.423999999999999</v>
      </c>
      <c r="Q50" s="41">
        <f t="shared" si="21"/>
        <v>45.192</v>
      </c>
      <c r="R50" s="41">
        <f t="shared" si="21"/>
        <v>44.688000000000002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44.74285714285714</v>
      </c>
      <c r="C51" s="46">
        <f t="shared" si="22"/>
        <v>44.742857142857147</v>
      </c>
      <c r="D51" s="46">
        <f t="shared" si="22"/>
        <v>44.74285714285714</v>
      </c>
      <c r="E51" s="46">
        <f t="shared" si="22"/>
        <v>44.74285714285714</v>
      </c>
      <c r="F51" s="46">
        <f t="shared" si="22"/>
        <v>44.742857142857147</v>
      </c>
      <c r="G51" s="46">
        <f t="shared" si="22"/>
        <v>44.74285714285714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143.78881987577637</v>
      </c>
      <c r="N51" s="46">
        <f t="shared" si="23"/>
        <v>134.65045592705167</v>
      </c>
      <c r="O51" s="46">
        <f t="shared" si="23"/>
        <v>135.11904761904762</v>
      </c>
      <c r="P51" s="46">
        <f t="shared" si="23"/>
        <v>135.71428571428569</v>
      </c>
      <c r="Q51" s="46">
        <f t="shared" si="23"/>
        <v>134.52380952380955</v>
      </c>
      <c r="R51" s="46">
        <f t="shared" si="23"/>
        <v>133.03571428571428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</v>
      </c>
      <c r="D58" s="78">
        <v>8.5</v>
      </c>
      <c r="E58" s="78">
        <v>2.2999999999999998</v>
      </c>
      <c r="F58" s="78">
        <v>8.5</v>
      </c>
      <c r="G58" s="182">
        <v>8.5</v>
      </c>
      <c r="H58" s="21">
        <v>8.1999999999999993</v>
      </c>
      <c r="I58" s="78">
        <v>8.4</v>
      </c>
      <c r="J58" s="78">
        <v>8.3000000000000007</v>
      </c>
      <c r="K58" s="78">
        <v>2.1</v>
      </c>
      <c r="L58" s="78">
        <v>8.6</v>
      </c>
      <c r="M58" s="182">
        <v>8.5</v>
      </c>
      <c r="N58" s="21">
        <v>8.4</v>
      </c>
      <c r="O58" s="78">
        <v>8.6</v>
      </c>
      <c r="P58" s="78">
        <v>8.6999999999999993</v>
      </c>
      <c r="Q58" s="78">
        <v>2.2999999999999998</v>
      </c>
      <c r="R58" s="78">
        <v>8.4</v>
      </c>
      <c r="S58" s="182">
        <v>8.1999999999999993</v>
      </c>
      <c r="T58" s="24">
        <f t="shared" ref="T58:T65" si="24">SUM(B58:S58)</f>
        <v>133.5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</v>
      </c>
      <c r="D59" s="78">
        <v>8.5</v>
      </c>
      <c r="E59" s="78">
        <v>2.2999999999999998</v>
      </c>
      <c r="F59" s="78">
        <v>8.5</v>
      </c>
      <c r="G59" s="182">
        <v>8.5</v>
      </c>
      <c r="H59" s="21">
        <v>8.1999999999999993</v>
      </c>
      <c r="I59" s="78">
        <v>8.4</v>
      </c>
      <c r="J59" s="78">
        <v>8.3000000000000007</v>
      </c>
      <c r="K59" s="78">
        <v>2.1</v>
      </c>
      <c r="L59" s="78">
        <v>8.6</v>
      </c>
      <c r="M59" s="182">
        <v>8.5</v>
      </c>
      <c r="N59" s="21">
        <v>8.4</v>
      </c>
      <c r="O59" s="78">
        <v>8.6</v>
      </c>
      <c r="P59" s="78">
        <v>8.6999999999999993</v>
      </c>
      <c r="Q59" s="78">
        <v>2.2999999999999998</v>
      </c>
      <c r="R59" s="78">
        <v>8.4</v>
      </c>
      <c r="S59" s="182">
        <v>8.1999999999999993</v>
      </c>
      <c r="T59" s="24">
        <f t="shared" si="24"/>
        <v>133.5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8.5</v>
      </c>
      <c r="C60" s="78">
        <v>8.6</v>
      </c>
      <c r="D60" s="78">
        <v>8.5</v>
      </c>
      <c r="E60" s="78">
        <v>2.2000000000000002</v>
      </c>
      <c r="F60" s="78">
        <v>8.5</v>
      </c>
      <c r="G60" s="182">
        <v>8.6</v>
      </c>
      <c r="H60" s="21">
        <v>8.1999999999999993</v>
      </c>
      <c r="I60" s="78">
        <v>8.3000000000000007</v>
      </c>
      <c r="J60" s="78">
        <v>8.1999999999999993</v>
      </c>
      <c r="K60" s="78">
        <v>2.1</v>
      </c>
      <c r="L60" s="78">
        <v>8.6999999999999993</v>
      </c>
      <c r="M60" s="182">
        <v>8.5</v>
      </c>
      <c r="N60" s="21">
        <v>8.5</v>
      </c>
      <c r="O60" s="78">
        <v>8.6</v>
      </c>
      <c r="P60" s="78">
        <v>8.6999999999999993</v>
      </c>
      <c r="Q60" s="78">
        <v>2.2000000000000002</v>
      </c>
      <c r="R60" s="78">
        <v>8.4</v>
      </c>
      <c r="S60" s="182">
        <v>8.3000000000000007</v>
      </c>
      <c r="T60" s="24">
        <f t="shared" si="24"/>
        <v>133.6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8.5</v>
      </c>
      <c r="C61" s="78">
        <v>8.6</v>
      </c>
      <c r="D61" s="78">
        <v>8.5</v>
      </c>
      <c r="E61" s="78">
        <v>2.2000000000000002</v>
      </c>
      <c r="F61" s="78">
        <v>8.5</v>
      </c>
      <c r="G61" s="182">
        <v>8.6</v>
      </c>
      <c r="H61" s="21">
        <v>8.3000000000000007</v>
      </c>
      <c r="I61" s="78">
        <v>8.3000000000000007</v>
      </c>
      <c r="J61" s="78">
        <v>8.1999999999999993</v>
      </c>
      <c r="K61" s="78">
        <v>2.1</v>
      </c>
      <c r="L61" s="78">
        <v>8.6999999999999993</v>
      </c>
      <c r="M61" s="182">
        <v>8.5</v>
      </c>
      <c r="N61" s="21">
        <v>8.5</v>
      </c>
      <c r="O61" s="78">
        <v>8.6</v>
      </c>
      <c r="P61" s="78">
        <v>8.6999999999999993</v>
      </c>
      <c r="Q61" s="78">
        <v>2.2000000000000002</v>
      </c>
      <c r="R61" s="78">
        <v>8.4</v>
      </c>
      <c r="S61" s="182">
        <v>8.3000000000000007</v>
      </c>
      <c r="T61" s="24">
        <f t="shared" si="24"/>
        <v>133.70000000000002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8.5</v>
      </c>
      <c r="C62" s="78">
        <v>8.6</v>
      </c>
      <c r="D62" s="78">
        <v>8.6</v>
      </c>
      <c r="E62" s="78">
        <v>2.2000000000000002</v>
      </c>
      <c r="F62" s="78">
        <v>8.6</v>
      </c>
      <c r="G62" s="182">
        <v>8.6</v>
      </c>
      <c r="H62" s="21">
        <v>8.3000000000000007</v>
      </c>
      <c r="I62" s="78">
        <v>8.4</v>
      </c>
      <c r="J62" s="78">
        <v>8.3000000000000007</v>
      </c>
      <c r="K62" s="78">
        <v>2.1</v>
      </c>
      <c r="L62" s="78">
        <v>8.6999999999999993</v>
      </c>
      <c r="M62" s="182">
        <v>8.5</v>
      </c>
      <c r="N62" s="21">
        <v>8.6</v>
      </c>
      <c r="O62" s="78">
        <v>8.6</v>
      </c>
      <c r="P62" s="78">
        <v>8.6999999999999993</v>
      </c>
      <c r="Q62" s="78">
        <v>2.2000000000000002</v>
      </c>
      <c r="R62" s="78">
        <v>8.4</v>
      </c>
      <c r="S62" s="182">
        <v>8.3000000000000007</v>
      </c>
      <c r="T62" s="24">
        <f t="shared" si="24"/>
        <v>134.20000000000002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8.5</v>
      </c>
      <c r="C63" s="78">
        <v>8.6999999999999993</v>
      </c>
      <c r="D63" s="78">
        <v>8.6</v>
      </c>
      <c r="E63" s="78">
        <v>2.2999999999999998</v>
      </c>
      <c r="F63" s="78">
        <v>8.6</v>
      </c>
      <c r="G63" s="182">
        <v>8.6</v>
      </c>
      <c r="H63" s="21">
        <v>8.3000000000000007</v>
      </c>
      <c r="I63" s="78">
        <v>8.4</v>
      </c>
      <c r="J63" s="78">
        <v>8.3000000000000007</v>
      </c>
      <c r="K63" s="78">
        <v>2.1</v>
      </c>
      <c r="L63" s="78">
        <v>8.6999999999999993</v>
      </c>
      <c r="M63" s="182">
        <v>8.6</v>
      </c>
      <c r="N63" s="21">
        <v>8.6</v>
      </c>
      <c r="O63" s="78">
        <v>8.6</v>
      </c>
      <c r="P63" s="78">
        <v>8.6999999999999993</v>
      </c>
      <c r="Q63" s="78">
        <v>2.2999999999999998</v>
      </c>
      <c r="R63" s="78">
        <v>8.4</v>
      </c>
      <c r="S63" s="182">
        <v>8.3000000000000007</v>
      </c>
      <c r="T63" s="24">
        <f t="shared" si="24"/>
        <v>134.6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8.6</v>
      </c>
      <c r="C64" s="78">
        <v>8.6999999999999993</v>
      </c>
      <c r="D64" s="78">
        <v>8.6</v>
      </c>
      <c r="E64" s="78">
        <v>2.2999999999999998</v>
      </c>
      <c r="F64" s="78">
        <v>8.6</v>
      </c>
      <c r="G64" s="182">
        <v>8.6999999999999993</v>
      </c>
      <c r="H64" s="21">
        <v>8.3000000000000007</v>
      </c>
      <c r="I64" s="78">
        <v>8.4</v>
      </c>
      <c r="J64" s="78">
        <v>8.3000000000000007</v>
      </c>
      <c r="K64" s="78">
        <v>2.2000000000000002</v>
      </c>
      <c r="L64" s="78">
        <v>8.8000000000000007</v>
      </c>
      <c r="M64" s="182">
        <v>8.6</v>
      </c>
      <c r="N64" s="21">
        <v>8.6</v>
      </c>
      <c r="O64" s="78">
        <v>8.6</v>
      </c>
      <c r="P64" s="78">
        <v>8.8000000000000007</v>
      </c>
      <c r="Q64" s="78">
        <v>2.2999999999999998</v>
      </c>
      <c r="R64" s="78">
        <v>8.5</v>
      </c>
      <c r="S64" s="182">
        <v>8.3000000000000007</v>
      </c>
      <c r="T64" s="24">
        <f t="shared" si="24"/>
        <v>135.19999999999999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59.4</v>
      </c>
      <c r="C65" s="26">
        <f t="shared" ref="C65:R65" si="25">SUM(C58:C64)</f>
        <v>60.400000000000006</v>
      </c>
      <c r="D65" s="26">
        <f t="shared" si="25"/>
        <v>59.800000000000004</v>
      </c>
      <c r="E65" s="26">
        <f t="shared" si="25"/>
        <v>15.8</v>
      </c>
      <c r="F65" s="26">
        <f t="shared" si="25"/>
        <v>59.800000000000004</v>
      </c>
      <c r="G65" s="27">
        <f t="shared" si="25"/>
        <v>60.100000000000009</v>
      </c>
      <c r="H65" s="25">
        <f t="shared" si="25"/>
        <v>57.8</v>
      </c>
      <c r="I65" s="26">
        <f t="shared" si="25"/>
        <v>58.6</v>
      </c>
      <c r="J65" s="26">
        <f t="shared" si="25"/>
        <v>57.899999999999991</v>
      </c>
      <c r="K65" s="26">
        <f t="shared" si="25"/>
        <v>14.8</v>
      </c>
      <c r="L65" s="26">
        <f t="shared" si="25"/>
        <v>60.8</v>
      </c>
      <c r="M65" s="27">
        <f t="shared" si="25"/>
        <v>59.7</v>
      </c>
      <c r="N65" s="25">
        <f t="shared" si="25"/>
        <v>59.6</v>
      </c>
      <c r="O65" s="26">
        <f t="shared" si="25"/>
        <v>60.2</v>
      </c>
      <c r="P65" s="26">
        <f t="shared" si="25"/>
        <v>61</v>
      </c>
      <c r="Q65" s="26">
        <f t="shared" si="25"/>
        <v>15.8</v>
      </c>
      <c r="R65" s="26">
        <f t="shared" si="25"/>
        <v>58.9</v>
      </c>
      <c r="S65" s="27">
        <f>SUM(S58:S64)</f>
        <v>57.899999999999991</v>
      </c>
      <c r="T65" s="24">
        <f t="shared" si="24"/>
        <v>938.30000000000007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141.5</v>
      </c>
      <c r="C66" s="29">
        <v>141.5</v>
      </c>
      <c r="D66" s="29">
        <v>140</v>
      </c>
      <c r="E66" s="29">
        <v>141.5</v>
      </c>
      <c r="F66" s="29">
        <v>140</v>
      </c>
      <c r="G66" s="30">
        <v>138.5</v>
      </c>
      <c r="H66" s="28">
        <v>140</v>
      </c>
      <c r="I66" s="29">
        <v>139.5</v>
      </c>
      <c r="J66" s="29">
        <v>138</v>
      </c>
      <c r="K66" s="29">
        <v>140.5</v>
      </c>
      <c r="L66" s="29">
        <v>138</v>
      </c>
      <c r="M66" s="30">
        <v>137.5</v>
      </c>
      <c r="N66" s="28">
        <v>142</v>
      </c>
      <c r="O66" s="29">
        <v>141</v>
      </c>
      <c r="P66" s="29">
        <v>140.5</v>
      </c>
      <c r="Q66" s="29">
        <v>141.5</v>
      </c>
      <c r="R66" s="29">
        <v>138</v>
      </c>
      <c r="S66" s="30">
        <v>138</v>
      </c>
      <c r="T66" s="304">
        <f>+((T65/T67)/7)*1000</f>
        <v>139.6279761904762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61</v>
      </c>
      <c r="P67" s="64">
        <v>62</v>
      </c>
      <c r="Q67" s="64">
        <v>16</v>
      </c>
      <c r="R67" s="64">
        <v>61</v>
      </c>
      <c r="S67" s="446">
        <v>60</v>
      </c>
      <c r="T67" s="305">
        <f>SUM(B67:S67)</f>
        <v>960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8.5259999999999998</v>
      </c>
      <c r="C68" s="82">
        <f t="shared" si="26"/>
        <v>8.6440999999999981</v>
      </c>
      <c r="D68" s="82">
        <f t="shared" si="26"/>
        <v>8.5560000000000009</v>
      </c>
      <c r="E68" s="82">
        <f t="shared" si="26"/>
        <v>2.2496</v>
      </c>
      <c r="F68" s="82">
        <f t="shared" si="26"/>
        <v>8.5560000000000009</v>
      </c>
      <c r="G68" s="186">
        <f t="shared" si="26"/>
        <v>8.6218000000000004</v>
      </c>
      <c r="H68" s="36">
        <f t="shared" si="26"/>
        <v>8.2840000000000007</v>
      </c>
      <c r="I68" s="82">
        <f t="shared" si="26"/>
        <v>8.3580000000000005</v>
      </c>
      <c r="J68" s="82">
        <f t="shared" si="26"/>
        <v>8.2720000000000002</v>
      </c>
      <c r="K68" s="82">
        <f t="shared" si="26"/>
        <v>2.1105</v>
      </c>
      <c r="L68" s="82">
        <f t="shared" si="26"/>
        <v>8.7315999999999985</v>
      </c>
      <c r="M68" s="186">
        <f t="shared" si="26"/>
        <v>8.5350000000000001</v>
      </c>
      <c r="N68" s="36">
        <f t="shared" si="26"/>
        <v>8.5680000000000014</v>
      </c>
      <c r="O68" s="82">
        <f t="shared" si="26"/>
        <v>8.6013999999999999</v>
      </c>
      <c r="P68" s="82">
        <f t="shared" si="26"/>
        <v>8.7153999999999989</v>
      </c>
      <c r="Q68" s="82">
        <f t="shared" si="26"/>
        <v>2.2496</v>
      </c>
      <c r="R68" s="82">
        <f t="shared" si="26"/>
        <v>8.4252000000000002</v>
      </c>
      <c r="S68" s="186">
        <f t="shared" si="26"/>
        <v>8.3120000000000012</v>
      </c>
      <c r="T68" s="306">
        <f>((T65*1000)/T67)/7</f>
        <v>139.6279761904762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59.43</v>
      </c>
      <c r="C69" s="83">
        <f t="shared" ref="C69:R69" si="27">((C67*C66)*7)/1000</f>
        <v>60.420499999999997</v>
      </c>
      <c r="D69" s="83">
        <f t="shared" si="27"/>
        <v>59.78</v>
      </c>
      <c r="E69" s="83">
        <f t="shared" si="27"/>
        <v>15.848000000000001</v>
      </c>
      <c r="F69" s="83">
        <f t="shared" si="27"/>
        <v>59.78</v>
      </c>
      <c r="G69" s="307">
        <f t="shared" si="27"/>
        <v>60.109000000000002</v>
      </c>
      <c r="H69" s="40">
        <f t="shared" si="27"/>
        <v>57.82</v>
      </c>
      <c r="I69" s="83">
        <f t="shared" si="27"/>
        <v>58.59</v>
      </c>
      <c r="J69" s="83">
        <f t="shared" si="27"/>
        <v>57.96</v>
      </c>
      <c r="K69" s="83">
        <f t="shared" si="27"/>
        <v>14.7525</v>
      </c>
      <c r="L69" s="83">
        <f t="shared" si="27"/>
        <v>60.857999999999997</v>
      </c>
      <c r="M69" s="307">
        <f t="shared" si="27"/>
        <v>59.674999999999997</v>
      </c>
      <c r="N69" s="40">
        <f t="shared" si="27"/>
        <v>59.64</v>
      </c>
      <c r="O69" s="83">
        <f t="shared" si="27"/>
        <v>60.207000000000001</v>
      </c>
      <c r="P69" s="83">
        <f t="shared" si="27"/>
        <v>60.976999999999997</v>
      </c>
      <c r="Q69" s="83">
        <f t="shared" si="27"/>
        <v>15.848000000000001</v>
      </c>
      <c r="R69" s="83">
        <f t="shared" si="27"/>
        <v>58.926000000000002</v>
      </c>
      <c r="S69" s="85">
        <f>((S67*S66)*7)/1000</f>
        <v>57.96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141.42857142857144</v>
      </c>
      <c r="C70" s="84">
        <f t="shared" ref="C70:R70" si="28">+(C65/C67)/7*1000</f>
        <v>141.45199063231854</v>
      </c>
      <c r="D70" s="84">
        <f t="shared" si="28"/>
        <v>140.04683840749416</v>
      </c>
      <c r="E70" s="84">
        <f t="shared" si="28"/>
        <v>141.07142857142858</v>
      </c>
      <c r="F70" s="84">
        <f t="shared" si="28"/>
        <v>140.04683840749416</v>
      </c>
      <c r="G70" s="188">
        <f t="shared" si="28"/>
        <v>138.47926267281107</v>
      </c>
      <c r="H70" s="45">
        <f t="shared" si="28"/>
        <v>139.95157384987894</v>
      </c>
      <c r="I70" s="84">
        <f t="shared" si="28"/>
        <v>139.52380952380952</v>
      </c>
      <c r="J70" s="84">
        <f t="shared" si="28"/>
        <v>137.85714285714283</v>
      </c>
      <c r="K70" s="84">
        <f t="shared" si="28"/>
        <v>140.95238095238096</v>
      </c>
      <c r="L70" s="84">
        <f t="shared" si="28"/>
        <v>137.86848072562358</v>
      </c>
      <c r="M70" s="188">
        <f t="shared" si="28"/>
        <v>137.55760368663596</v>
      </c>
      <c r="N70" s="45">
        <f t="shared" si="28"/>
        <v>141.90476190476193</v>
      </c>
      <c r="O70" s="84">
        <f t="shared" si="28"/>
        <v>140.98360655737704</v>
      </c>
      <c r="P70" s="84">
        <f t="shared" si="28"/>
        <v>140.55299539170508</v>
      </c>
      <c r="Q70" s="84">
        <f t="shared" si="28"/>
        <v>141.07142857142858</v>
      </c>
      <c r="R70" s="84">
        <f t="shared" si="28"/>
        <v>137.93911007025761</v>
      </c>
      <c r="S70" s="47">
        <f>+(S65/S67)/7*1000</f>
        <v>137.85714285714283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31F1F-07C5-4AC4-9B3C-A5741179F675}">
  <dimension ref="A1:AQ239"/>
  <sheetViews>
    <sheetView view="pageBreakPreview" topLeftCell="A46" zoomScale="30" zoomScaleNormal="30" zoomScaleSheetLayoutView="30" workbookViewId="0">
      <selection activeCell="S47" sqref="S4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69"/>
      <c r="E3" s="469"/>
      <c r="F3" s="469"/>
      <c r="G3" s="469"/>
      <c r="H3" s="469"/>
      <c r="I3" s="469"/>
      <c r="J3" s="469"/>
      <c r="K3" s="469"/>
      <c r="L3" s="469"/>
      <c r="M3" s="469"/>
      <c r="N3" s="469"/>
      <c r="O3" s="469"/>
      <c r="P3" s="469"/>
      <c r="Q3" s="469"/>
      <c r="R3" s="469"/>
      <c r="S3" s="469"/>
      <c r="T3" s="469"/>
      <c r="U3" s="469"/>
      <c r="V3" s="469"/>
      <c r="W3" s="469"/>
      <c r="X3" s="469"/>
      <c r="Y3" s="2"/>
      <c r="Z3" s="2"/>
      <c r="AA3" s="2"/>
      <c r="AB3" s="2"/>
      <c r="AC3" s="2"/>
      <c r="AD3" s="46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69" t="s">
        <v>1</v>
      </c>
      <c r="B9" s="469"/>
      <c r="C9" s="469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69"/>
      <c r="B10" s="469"/>
      <c r="C10" s="4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69" t="s">
        <v>4</v>
      </c>
      <c r="B11" s="469"/>
      <c r="C11" s="469"/>
      <c r="D11" s="1"/>
      <c r="E11" s="467">
        <v>3</v>
      </c>
      <c r="F11" s="1"/>
      <c r="G11" s="1"/>
      <c r="H11" s="1"/>
      <c r="I11" s="1"/>
      <c r="J11" s="1"/>
      <c r="K11" s="489" t="s">
        <v>152</v>
      </c>
      <c r="L11" s="489"/>
      <c r="M11" s="468"/>
      <c r="N11" s="4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69"/>
      <c r="B12" s="469"/>
      <c r="C12" s="469"/>
      <c r="D12" s="1"/>
      <c r="E12" s="5"/>
      <c r="F12" s="1"/>
      <c r="G12" s="1"/>
      <c r="H12" s="1"/>
      <c r="I12" s="1"/>
      <c r="J12" s="1"/>
      <c r="K12" s="468"/>
      <c r="L12" s="468"/>
      <c r="M12" s="468"/>
      <c r="N12" s="4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69"/>
      <c r="B13" s="469"/>
      <c r="C13" s="469"/>
      <c r="D13" s="469"/>
      <c r="E13" s="469"/>
      <c r="F13" s="469"/>
      <c r="G13" s="469"/>
      <c r="H13" s="469"/>
      <c r="I13" s="469"/>
      <c r="J13" s="469"/>
      <c r="K13" s="469"/>
      <c r="L13" s="468"/>
      <c r="M13" s="468"/>
      <c r="N13" s="468"/>
      <c r="O13" s="468"/>
      <c r="P13" s="468"/>
      <c r="Q13" s="468"/>
      <c r="R13" s="468"/>
      <c r="S13" s="468"/>
      <c r="T13" s="468"/>
      <c r="U13" s="468"/>
      <c r="V13" s="468"/>
      <c r="W13" s="1"/>
      <c r="X13" s="1"/>
      <c r="Y13" s="1"/>
    </row>
    <row r="14" spans="1:30" s="3" customFormat="1" ht="27" thickBot="1" x14ac:dyDescent="0.3">
      <c r="A14" s="469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111.27197245595653</v>
      </c>
      <c r="C18" s="78">
        <v>111.21167794469279</v>
      </c>
      <c r="D18" s="22">
        <v>114.42301267869701</v>
      </c>
      <c r="E18" s="22">
        <v>30.055879633756177</v>
      </c>
      <c r="F18" s="22">
        <v>117.34573302906888</v>
      </c>
      <c r="G18" s="22">
        <v>116.53813362778121</v>
      </c>
      <c r="H18" s="21">
        <v>113.63480301111713</v>
      </c>
      <c r="I18" s="22">
        <v>115.55572312888941</v>
      </c>
      <c r="J18" s="22">
        <v>114.88823084685728</v>
      </c>
      <c r="K18" s="119">
        <v>28.231075041706003</v>
      </c>
      <c r="L18" s="22">
        <v>116.66338696612256</v>
      </c>
      <c r="M18" s="22">
        <v>117.19505541857288</v>
      </c>
      <c r="N18" s="21">
        <v>114.75455692605037</v>
      </c>
      <c r="O18" s="78">
        <v>115.02871160056227</v>
      </c>
      <c r="P18" s="22">
        <v>116.44410880571812</v>
      </c>
      <c r="Q18" s="22">
        <v>31.099841900388373</v>
      </c>
      <c r="R18" s="22">
        <v>116.31120008796579</v>
      </c>
      <c r="S18" s="23">
        <v>117.18769156866055</v>
      </c>
      <c r="T18" s="24">
        <f t="shared" ref="T18:T25" si="0">SUM(B18:S18)</f>
        <v>1817.8407946725631</v>
      </c>
      <c r="V18" s="2"/>
      <c r="W18" s="18"/>
    </row>
    <row r="19" spans="1:30" ht="39.950000000000003" customHeight="1" x14ac:dyDescent="0.25">
      <c r="A19" s="157" t="s">
        <v>13</v>
      </c>
      <c r="B19" s="21">
        <v>111.27197245595653</v>
      </c>
      <c r="C19" s="78">
        <v>111.21167794469279</v>
      </c>
      <c r="D19" s="22">
        <v>114.42301267869701</v>
      </c>
      <c r="E19" s="22">
        <v>30.055879633756177</v>
      </c>
      <c r="F19" s="22">
        <v>117.34573302906888</v>
      </c>
      <c r="G19" s="22">
        <v>116.53813362778121</v>
      </c>
      <c r="H19" s="21">
        <v>113.63480301111713</v>
      </c>
      <c r="I19" s="22">
        <v>115.55572312888941</v>
      </c>
      <c r="J19" s="22">
        <v>114.88823084685728</v>
      </c>
      <c r="K19" s="119">
        <v>28.231075041706003</v>
      </c>
      <c r="L19" s="22">
        <v>116.66338696612256</v>
      </c>
      <c r="M19" s="22">
        <v>117.19505541857288</v>
      </c>
      <c r="N19" s="21">
        <v>114.75455692605037</v>
      </c>
      <c r="O19" s="78">
        <v>115.02871160056227</v>
      </c>
      <c r="P19" s="22">
        <v>116.44410880571812</v>
      </c>
      <c r="Q19" s="22">
        <v>31.099841900388373</v>
      </c>
      <c r="R19" s="22">
        <v>116.31120008796579</v>
      </c>
      <c r="S19" s="23">
        <v>117.18769156866055</v>
      </c>
      <c r="T19" s="24">
        <f t="shared" si="0"/>
        <v>1817.8407946725631</v>
      </c>
      <c r="V19" s="2"/>
      <c r="W19" s="18"/>
    </row>
    <row r="20" spans="1:30" ht="39.75" customHeight="1" x14ac:dyDescent="0.25">
      <c r="A20" s="156" t="s">
        <v>14</v>
      </c>
      <c r="B20" s="21">
        <v>109.50409101761743</v>
      </c>
      <c r="C20" s="78">
        <v>110.83524882212291</v>
      </c>
      <c r="D20" s="22">
        <v>113.47183492852125</v>
      </c>
      <c r="E20" s="22">
        <v>29.802928146497543</v>
      </c>
      <c r="F20" s="22">
        <v>116.4417067883725</v>
      </c>
      <c r="G20" s="22">
        <v>115.23986654888753</v>
      </c>
      <c r="H20" s="21">
        <v>112.2622387955532</v>
      </c>
      <c r="I20" s="22">
        <v>114.76147074844428</v>
      </c>
      <c r="J20" s="22">
        <v>113.93926766125715</v>
      </c>
      <c r="K20" s="119">
        <v>27.483089983317615</v>
      </c>
      <c r="L20" s="22">
        <v>115.84328521355103</v>
      </c>
      <c r="M20" s="22">
        <v>116.5019778325709</v>
      </c>
      <c r="N20" s="21">
        <v>113.77489722957992</v>
      </c>
      <c r="O20" s="78">
        <v>114.10091535977517</v>
      </c>
      <c r="P20" s="22">
        <v>115.49531647771282</v>
      </c>
      <c r="Q20" s="22">
        <v>30.692383239844663</v>
      </c>
      <c r="R20" s="22">
        <v>115.54847996481377</v>
      </c>
      <c r="S20" s="23">
        <v>116.50492337253586</v>
      </c>
      <c r="T20" s="24">
        <f t="shared" si="0"/>
        <v>1802.2039221309758</v>
      </c>
      <c r="V20" s="2"/>
      <c r="W20" s="18"/>
    </row>
    <row r="21" spans="1:30" ht="39.950000000000003" customHeight="1" x14ac:dyDescent="0.25">
      <c r="A21" s="157" t="s">
        <v>15</v>
      </c>
      <c r="B21" s="21">
        <v>109.50409101761743</v>
      </c>
      <c r="C21" s="78">
        <v>110.83524882212291</v>
      </c>
      <c r="D21" s="22">
        <v>113.47183492852125</v>
      </c>
      <c r="E21" s="22">
        <v>29.802928146497543</v>
      </c>
      <c r="F21" s="22">
        <v>116.4417067883725</v>
      </c>
      <c r="G21" s="22">
        <v>115.23986654888753</v>
      </c>
      <c r="H21" s="21">
        <v>112.2622387955532</v>
      </c>
      <c r="I21" s="22">
        <v>114.76147074844428</v>
      </c>
      <c r="J21" s="22">
        <v>113.93926766125715</v>
      </c>
      <c r="K21" s="119">
        <v>27.483089983317615</v>
      </c>
      <c r="L21" s="22">
        <v>115.84328521355103</v>
      </c>
      <c r="M21" s="22">
        <v>116.5019778325709</v>
      </c>
      <c r="N21" s="21">
        <v>113.77489722957992</v>
      </c>
      <c r="O21" s="78">
        <v>114.10091535977517</v>
      </c>
      <c r="P21" s="22">
        <v>115.49531647771282</v>
      </c>
      <c r="Q21" s="22">
        <v>30.692383239844663</v>
      </c>
      <c r="R21" s="22">
        <v>115.54847996481377</v>
      </c>
      <c r="S21" s="23">
        <v>116.50492337253586</v>
      </c>
      <c r="T21" s="24">
        <f t="shared" si="0"/>
        <v>1802.2039221309758</v>
      </c>
      <c r="V21" s="2"/>
      <c r="W21" s="18"/>
    </row>
    <row r="22" spans="1:30" ht="39.950000000000003" customHeight="1" x14ac:dyDescent="0.25">
      <c r="A22" s="156" t="s">
        <v>16</v>
      </c>
      <c r="B22" s="21">
        <v>109.50409101761743</v>
      </c>
      <c r="C22" s="78">
        <v>110.83524882212291</v>
      </c>
      <c r="D22" s="22">
        <v>113.47183492852125</v>
      </c>
      <c r="E22" s="22">
        <v>29.802928146497543</v>
      </c>
      <c r="F22" s="22">
        <v>116.4417067883725</v>
      </c>
      <c r="G22" s="22">
        <v>115.23986654888753</v>
      </c>
      <c r="H22" s="21">
        <v>112.2622387955532</v>
      </c>
      <c r="I22" s="22">
        <v>114.76147074844428</v>
      </c>
      <c r="J22" s="22">
        <v>113.93926766125715</v>
      </c>
      <c r="K22" s="119">
        <v>27.483089983317615</v>
      </c>
      <c r="L22" s="22">
        <v>115.84328521355103</v>
      </c>
      <c r="M22" s="22">
        <v>116.5019778325709</v>
      </c>
      <c r="N22" s="21">
        <v>113.77489722957992</v>
      </c>
      <c r="O22" s="78">
        <v>114.10091535977517</v>
      </c>
      <c r="P22" s="22">
        <v>115.49531647771282</v>
      </c>
      <c r="Q22" s="22">
        <v>30.692383239844663</v>
      </c>
      <c r="R22" s="22">
        <v>115.54847996481377</v>
      </c>
      <c r="S22" s="23">
        <v>116.50492337253586</v>
      </c>
      <c r="T22" s="24">
        <f t="shared" si="0"/>
        <v>1802.2039221309758</v>
      </c>
      <c r="V22" s="2"/>
      <c r="W22" s="18"/>
    </row>
    <row r="23" spans="1:30" ht="39.950000000000003" customHeight="1" x14ac:dyDescent="0.25">
      <c r="A23" s="157" t="s">
        <v>17</v>
      </c>
      <c r="B23" s="21">
        <v>109.50409101761743</v>
      </c>
      <c r="C23" s="78">
        <v>110.83524882212291</v>
      </c>
      <c r="D23" s="22">
        <v>113.47183492852125</v>
      </c>
      <c r="E23" s="22">
        <v>29.802928146497543</v>
      </c>
      <c r="F23" s="22">
        <v>116.4417067883725</v>
      </c>
      <c r="G23" s="22">
        <v>115.23986654888753</v>
      </c>
      <c r="H23" s="21">
        <v>112.2622387955532</v>
      </c>
      <c r="I23" s="22">
        <v>114.76147074844428</v>
      </c>
      <c r="J23" s="22">
        <v>113.93926766125715</v>
      </c>
      <c r="K23" s="119">
        <v>27.483089983317615</v>
      </c>
      <c r="L23" s="22">
        <v>115.84328521355103</v>
      </c>
      <c r="M23" s="22">
        <v>116.5019778325709</v>
      </c>
      <c r="N23" s="21">
        <v>113.77489722957992</v>
      </c>
      <c r="O23" s="78">
        <v>114.10091535977517</v>
      </c>
      <c r="P23" s="22">
        <v>115.49531647771282</v>
      </c>
      <c r="Q23" s="22">
        <v>30.692383239844663</v>
      </c>
      <c r="R23" s="22">
        <v>115.54847996481377</v>
      </c>
      <c r="S23" s="23">
        <v>116.50492337253586</v>
      </c>
      <c r="T23" s="24">
        <f t="shared" si="0"/>
        <v>1802.2039221309758</v>
      </c>
      <c r="V23" s="2"/>
      <c r="W23" s="18"/>
    </row>
    <row r="24" spans="1:30" ht="39.950000000000003" customHeight="1" x14ac:dyDescent="0.25">
      <c r="A24" s="156" t="s">
        <v>18</v>
      </c>
      <c r="B24" s="21">
        <v>109.50409101761743</v>
      </c>
      <c r="C24" s="78">
        <v>110.83524882212291</v>
      </c>
      <c r="D24" s="22">
        <v>113.47183492852125</v>
      </c>
      <c r="E24" s="22">
        <v>29.802928146497543</v>
      </c>
      <c r="F24" s="22">
        <v>116.4417067883725</v>
      </c>
      <c r="G24" s="22">
        <v>115.23986654888753</v>
      </c>
      <c r="H24" s="21">
        <v>112.2622387955532</v>
      </c>
      <c r="I24" s="22">
        <v>114.76147074844428</v>
      </c>
      <c r="J24" s="22">
        <v>113.93926766125715</v>
      </c>
      <c r="K24" s="119">
        <v>27.483089983317615</v>
      </c>
      <c r="L24" s="22">
        <v>115.84328521355103</v>
      </c>
      <c r="M24" s="22">
        <v>116.5019778325709</v>
      </c>
      <c r="N24" s="21">
        <v>113.77489722957992</v>
      </c>
      <c r="O24" s="78">
        <v>114.10091535977517</v>
      </c>
      <c r="P24" s="22">
        <v>115.49531647771282</v>
      </c>
      <c r="Q24" s="22">
        <v>30.692383239844663</v>
      </c>
      <c r="R24" s="22">
        <v>115.54847996481377</v>
      </c>
      <c r="S24" s="23">
        <v>116.50492337253586</v>
      </c>
      <c r="T24" s="24">
        <f t="shared" si="0"/>
        <v>1802.2039221309758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770.06440000000009</v>
      </c>
      <c r="C25" s="26">
        <f t="shared" si="1"/>
        <v>776.59960000000024</v>
      </c>
      <c r="D25" s="26">
        <f t="shared" si="1"/>
        <v>796.20520000000033</v>
      </c>
      <c r="E25" s="26">
        <f>SUM(E18:E24)</f>
        <v>209.1264000000001</v>
      </c>
      <c r="F25" s="26">
        <f t="shared" ref="F25:L25" si="2">SUM(F18:F24)</f>
        <v>816.9000000000002</v>
      </c>
      <c r="G25" s="26">
        <f t="shared" si="2"/>
        <v>809.27560000000017</v>
      </c>
      <c r="H25" s="25">
        <f t="shared" si="2"/>
        <v>788.58080000000041</v>
      </c>
      <c r="I25" s="26">
        <f t="shared" si="2"/>
        <v>804.91880000000015</v>
      </c>
      <c r="J25" s="26">
        <f>SUM(J18:J24)</f>
        <v>799.47280000000035</v>
      </c>
      <c r="K25" s="120">
        <f t="shared" ref="K25" si="3">SUM(K18:K24)</f>
        <v>193.87760000000011</v>
      </c>
      <c r="L25" s="26">
        <f t="shared" si="2"/>
        <v>812.54320000000018</v>
      </c>
      <c r="M25" s="26">
        <f>SUM(M18:M24)</f>
        <v>816.90000000000032</v>
      </c>
      <c r="N25" s="25">
        <f t="shared" ref="N25:P25" si="4">SUM(N18:N24)</f>
        <v>798.38360000000023</v>
      </c>
      <c r="O25" s="26">
        <f t="shared" si="4"/>
        <v>800.56200000000035</v>
      </c>
      <c r="P25" s="26">
        <f t="shared" si="4"/>
        <v>810.36480000000029</v>
      </c>
      <c r="Q25" s="26">
        <f>SUM(Q18:Q24)</f>
        <v>215.66160000000008</v>
      </c>
      <c r="R25" s="26">
        <f t="shared" ref="R25:S25" si="5">SUM(R18:R24)</f>
        <v>810.36480000000029</v>
      </c>
      <c r="S25" s="27">
        <f t="shared" si="5"/>
        <v>816.90000000000032</v>
      </c>
      <c r="T25" s="24">
        <f t="shared" si="0"/>
        <v>12646.701200000001</v>
      </c>
    </row>
    <row r="26" spans="1:30" s="2" customFormat="1" ht="36.75" customHeight="1" x14ac:dyDescent="0.25">
      <c r="A26" s="158" t="s">
        <v>19</v>
      </c>
      <c r="B26" s="402">
        <v>155.60000000000005</v>
      </c>
      <c r="C26" s="405">
        <v>155.60000000000005</v>
      </c>
      <c r="D26" s="29">
        <v>155.60000000000005</v>
      </c>
      <c r="E26" s="29">
        <v>155.60000000000005</v>
      </c>
      <c r="F26" s="401">
        <v>155.60000000000005</v>
      </c>
      <c r="G26" s="401">
        <v>155.60000000000005</v>
      </c>
      <c r="H26" s="402">
        <v>155.60000000000005</v>
      </c>
      <c r="I26" s="401">
        <v>155.60000000000005</v>
      </c>
      <c r="J26" s="401">
        <v>155.60000000000005</v>
      </c>
      <c r="K26" s="401">
        <v>155.60000000000005</v>
      </c>
      <c r="L26" s="401">
        <v>155.60000000000005</v>
      </c>
      <c r="M26" s="401">
        <v>155.60000000000005</v>
      </c>
      <c r="N26" s="402">
        <v>155.60000000000005</v>
      </c>
      <c r="O26" s="401">
        <v>155.60000000000005</v>
      </c>
      <c r="P26" s="401">
        <v>155.60000000000005</v>
      </c>
      <c r="Q26" s="401">
        <v>155.60000000000005</v>
      </c>
      <c r="R26" s="401">
        <v>155.60000000000005</v>
      </c>
      <c r="S26" s="404">
        <v>155.60000000000005</v>
      </c>
      <c r="T26" s="31">
        <f>+((T25/T27)/7)*1000</f>
        <v>155.60000000000002</v>
      </c>
    </row>
    <row r="27" spans="1:30" s="2" customFormat="1" ht="33" customHeight="1" x14ac:dyDescent="0.25">
      <c r="A27" s="159" t="s">
        <v>20</v>
      </c>
      <c r="B27" s="32">
        <v>707</v>
      </c>
      <c r="C27" s="81">
        <v>713</v>
      </c>
      <c r="D27" s="33">
        <v>731</v>
      </c>
      <c r="E27" s="33">
        <v>192</v>
      </c>
      <c r="F27" s="33">
        <v>750</v>
      </c>
      <c r="G27" s="33">
        <v>743</v>
      </c>
      <c r="H27" s="32">
        <v>724</v>
      </c>
      <c r="I27" s="33">
        <v>739</v>
      </c>
      <c r="J27" s="33">
        <v>734</v>
      </c>
      <c r="K27" s="122">
        <v>178</v>
      </c>
      <c r="L27" s="33">
        <v>746</v>
      </c>
      <c r="M27" s="33">
        <v>750</v>
      </c>
      <c r="N27" s="32">
        <v>733</v>
      </c>
      <c r="O27" s="33">
        <v>735</v>
      </c>
      <c r="P27" s="33">
        <v>744</v>
      </c>
      <c r="Q27" s="33">
        <v>198</v>
      </c>
      <c r="R27" s="33">
        <v>744</v>
      </c>
      <c r="S27" s="34">
        <v>750</v>
      </c>
      <c r="T27" s="35">
        <f>SUM(B27:S27)</f>
        <v>11611</v>
      </c>
      <c r="U27" s="2">
        <f>((T25*1000)/T27)/7</f>
        <v>155.6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109.50409101761743</v>
      </c>
      <c r="C28" s="37">
        <f t="shared" si="6"/>
        <v>110.83524882212291</v>
      </c>
      <c r="D28" s="37">
        <f t="shared" si="6"/>
        <v>113.47183492852125</v>
      </c>
      <c r="E28" s="37">
        <f t="shared" si="6"/>
        <v>29.802928146497543</v>
      </c>
      <c r="F28" s="37">
        <f t="shared" si="6"/>
        <v>116.4417067883725</v>
      </c>
      <c r="G28" s="37">
        <f t="shared" si="6"/>
        <v>115.23986654888753</v>
      </c>
      <c r="H28" s="36">
        <f t="shared" si="6"/>
        <v>112.2622387955532</v>
      </c>
      <c r="I28" s="37">
        <f t="shared" si="6"/>
        <v>114.76147074844428</v>
      </c>
      <c r="J28" s="37">
        <f t="shared" si="6"/>
        <v>113.93926766125715</v>
      </c>
      <c r="K28" s="123">
        <f t="shared" si="6"/>
        <v>27.483089983317615</v>
      </c>
      <c r="L28" s="37">
        <f t="shared" si="6"/>
        <v>115.84328521355103</v>
      </c>
      <c r="M28" s="37">
        <f t="shared" si="6"/>
        <v>116.5019778325709</v>
      </c>
      <c r="N28" s="36">
        <f t="shared" si="6"/>
        <v>113.77489722957992</v>
      </c>
      <c r="O28" s="37">
        <f t="shared" si="6"/>
        <v>114.10091535977517</v>
      </c>
      <c r="P28" s="37">
        <f t="shared" si="6"/>
        <v>115.49531647771282</v>
      </c>
      <c r="Q28" s="37">
        <f t="shared" si="6"/>
        <v>30.692383239844663</v>
      </c>
      <c r="R28" s="37">
        <f t="shared" si="6"/>
        <v>115.54847996481377</v>
      </c>
      <c r="S28" s="38">
        <f t="shared" si="6"/>
        <v>116.50492337253586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770.06440000000021</v>
      </c>
      <c r="C29" s="41">
        <f t="shared" si="7"/>
        <v>776.59960000000024</v>
      </c>
      <c r="D29" s="41">
        <f t="shared" si="7"/>
        <v>796.20520000000022</v>
      </c>
      <c r="E29" s="41">
        <f>((E27*E26)*7)/1000</f>
        <v>209.12640000000007</v>
      </c>
      <c r="F29" s="41">
        <f>((F27*F26)*7)/1000</f>
        <v>816.90000000000032</v>
      </c>
      <c r="G29" s="41">
        <f t="shared" ref="G29:S29" si="8">((G27*G26)*7)/1000</f>
        <v>809.27560000000017</v>
      </c>
      <c r="H29" s="40">
        <f t="shared" si="8"/>
        <v>788.58080000000029</v>
      </c>
      <c r="I29" s="41">
        <f t="shared" si="8"/>
        <v>804.91880000000026</v>
      </c>
      <c r="J29" s="41">
        <f t="shared" si="8"/>
        <v>799.47280000000023</v>
      </c>
      <c r="K29" s="124">
        <f t="shared" si="8"/>
        <v>193.87760000000006</v>
      </c>
      <c r="L29" s="41">
        <f t="shared" si="8"/>
        <v>812.54320000000018</v>
      </c>
      <c r="M29" s="41">
        <f t="shared" si="8"/>
        <v>816.90000000000032</v>
      </c>
      <c r="N29" s="40">
        <f t="shared" si="8"/>
        <v>798.38360000000023</v>
      </c>
      <c r="O29" s="41">
        <f t="shared" si="8"/>
        <v>800.56200000000035</v>
      </c>
      <c r="P29" s="41">
        <f t="shared" si="8"/>
        <v>810.36480000000029</v>
      </c>
      <c r="Q29" s="42">
        <f t="shared" si="8"/>
        <v>215.66160000000008</v>
      </c>
      <c r="R29" s="42">
        <f t="shared" si="8"/>
        <v>810.36480000000029</v>
      </c>
      <c r="S29" s="43">
        <f t="shared" si="8"/>
        <v>816.90000000000032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155.60000000000002</v>
      </c>
      <c r="C30" s="46">
        <f t="shared" si="9"/>
        <v>155.60000000000005</v>
      </c>
      <c r="D30" s="46">
        <f t="shared" si="9"/>
        <v>155.60000000000005</v>
      </c>
      <c r="E30" s="46">
        <f>+(E25/E27)/7*1000</f>
        <v>155.60000000000011</v>
      </c>
      <c r="F30" s="46">
        <f t="shared" ref="F30:L30" si="10">+(F25/F27)/7*1000</f>
        <v>155.60000000000002</v>
      </c>
      <c r="G30" s="46">
        <f t="shared" si="10"/>
        <v>155.60000000000002</v>
      </c>
      <c r="H30" s="45">
        <f t="shared" si="10"/>
        <v>155.60000000000011</v>
      </c>
      <c r="I30" s="46">
        <f t="shared" si="10"/>
        <v>155.60000000000002</v>
      </c>
      <c r="J30" s="46">
        <f>+(J25/J27)/7*1000</f>
        <v>155.60000000000005</v>
      </c>
      <c r="K30" s="125">
        <f t="shared" ref="K30" si="11">+(K25/K27)/7*1000</f>
        <v>155.60000000000011</v>
      </c>
      <c r="L30" s="46">
        <f t="shared" si="10"/>
        <v>155.60000000000002</v>
      </c>
      <c r="M30" s="46">
        <f>+(M25/M27)/7*1000</f>
        <v>155.60000000000005</v>
      </c>
      <c r="N30" s="45">
        <f t="shared" ref="N30:S30" si="12">+(N25/N27)/7*1000</f>
        <v>155.60000000000005</v>
      </c>
      <c r="O30" s="46">
        <f t="shared" si="12"/>
        <v>155.60000000000005</v>
      </c>
      <c r="P30" s="46">
        <f t="shared" si="12"/>
        <v>155.60000000000005</v>
      </c>
      <c r="Q30" s="46">
        <f t="shared" si="12"/>
        <v>155.60000000000005</v>
      </c>
      <c r="R30" s="46">
        <f t="shared" si="12"/>
        <v>155.60000000000005</v>
      </c>
      <c r="S30" s="47">
        <f t="shared" si="12"/>
        <v>155.60000000000005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98.2</v>
      </c>
      <c r="C39" s="78">
        <v>91</v>
      </c>
      <c r="D39" s="78">
        <v>96.7</v>
      </c>
      <c r="E39" s="78">
        <v>22.4</v>
      </c>
      <c r="F39" s="78">
        <v>97.9</v>
      </c>
      <c r="G39" s="78">
        <v>96</v>
      </c>
      <c r="H39" s="78"/>
      <c r="I39" s="78"/>
      <c r="J39" s="99">
        <f t="shared" ref="J39:J46" si="13">SUM(B39:I39)</f>
        <v>502.19999999999993</v>
      </c>
      <c r="K39" s="2"/>
      <c r="L39" s="89" t="s">
        <v>12</v>
      </c>
      <c r="M39" s="78">
        <v>6.3</v>
      </c>
      <c r="N39" s="78">
        <v>6.4</v>
      </c>
      <c r="O39" s="78">
        <v>6.5</v>
      </c>
      <c r="P39" s="78">
        <v>1.7</v>
      </c>
      <c r="Q39" s="78">
        <v>6.5</v>
      </c>
      <c r="R39" s="78">
        <v>6.4</v>
      </c>
      <c r="S39" s="99">
        <f t="shared" ref="S39:S46" si="14">SUM(M39:R39)</f>
        <v>33.799999999999997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98.2</v>
      </c>
      <c r="C40" s="78">
        <v>91</v>
      </c>
      <c r="D40" s="78">
        <v>96.7</v>
      </c>
      <c r="E40" s="78">
        <v>22.4</v>
      </c>
      <c r="F40" s="78">
        <v>97.9</v>
      </c>
      <c r="G40" s="78">
        <v>96</v>
      </c>
      <c r="H40" s="78"/>
      <c r="I40" s="78"/>
      <c r="J40" s="99">
        <f t="shared" si="13"/>
        <v>502.19999999999993</v>
      </c>
      <c r="K40" s="2"/>
      <c r="L40" s="90" t="s">
        <v>13</v>
      </c>
      <c r="M40" s="78">
        <v>6.3</v>
      </c>
      <c r="N40" s="78">
        <v>6.4</v>
      </c>
      <c r="O40" s="78">
        <v>6.5</v>
      </c>
      <c r="P40" s="78">
        <v>1.7</v>
      </c>
      <c r="Q40" s="78">
        <v>6.5</v>
      </c>
      <c r="R40" s="78">
        <v>6.4</v>
      </c>
      <c r="S40" s="99">
        <f t="shared" si="14"/>
        <v>33.799999999999997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6.2</v>
      </c>
      <c r="N41" s="78">
        <v>6.2</v>
      </c>
      <c r="O41" s="78">
        <v>6.4</v>
      </c>
      <c r="P41" s="78">
        <v>1.6</v>
      </c>
      <c r="Q41" s="78">
        <v>6.4</v>
      </c>
      <c r="R41" s="78">
        <v>6.3</v>
      </c>
      <c r="S41" s="99">
        <f t="shared" si="14"/>
        <v>33.1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6.3</v>
      </c>
      <c r="O42" s="78">
        <v>6.5</v>
      </c>
      <c r="P42" s="78">
        <v>1.6</v>
      </c>
      <c r="Q42" s="78">
        <v>6.4</v>
      </c>
      <c r="R42" s="78">
        <v>6.4</v>
      </c>
      <c r="S42" s="99">
        <f t="shared" si="14"/>
        <v>33.5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6.3</v>
      </c>
      <c r="O43" s="78">
        <v>6.5</v>
      </c>
      <c r="P43" s="78">
        <v>1.6</v>
      </c>
      <c r="Q43" s="78">
        <v>6.4</v>
      </c>
      <c r="R43" s="78">
        <v>6.4</v>
      </c>
      <c r="S43" s="99">
        <f t="shared" si="14"/>
        <v>33.5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6.3</v>
      </c>
      <c r="O44" s="78">
        <v>6.5</v>
      </c>
      <c r="P44" s="78">
        <v>1.6</v>
      </c>
      <c r="Q44" s="78">
        <v>6.5</v>
      </c>
      <c r="R44" s="78">
        <v>6.4</v>
      </c>
      <c r="S44" s="99">
        <f t="shared" si="14"/>
        <v>33.6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6.3</v>
      </c>
      <c r="O45" s="78">
        <v>6.5</v>
      </c>
      <c r="P45" s="78">
        <v>1.6</v>
      </c>
      <c r="Q45" s="78">
        <v>6.5</v>
      </c>
      <c r="R45" s="78">
        <v>6.4</v>
      </c>
      <c r="S45" s="99">
        <f t="shared" si="14"/>
        <v>33.6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196.4</v>
      </c>
      <c r="C46" s="26">
        <f t="shared" si="15"/>
        <v>182</v>
      </c>
      <c r="D46" s="26">
        <f t="shared" si="15"/>
        <v>193.4</v>
      </c>
      <c r="E46" s="26">
        <f t="shared" si="15"/>
        <v>44.8</v>
      </c>
      <c r="F46" s="26">
        <f t="shared" si="15"/>
        <v>195.8</v>
      </c>
      <c r="G46" s="26">
        <f t="shared" si="15"/>
        <v>192</v>
      </c>
      <c r="H46" s="26">
        <f t="shared" si="15"/>
        <v>0</v>
      </c>
      <c r="I46" s="26">
        <f t="shared" si="15"/>
        <v>0</v>
      </c>
      <c r="J46" s="99">
        <f t="shared" si="13"/>
        <v>1004.3999999999999</v>
      </c>
      <c r="L46" s="76" t="s">
        <v>10</v>
      </c>
      <c r="M46" s="79">
        <f t="shared" ref="M46:R46" si="16">SUM(M39:M45)</f>
        <v>44</v>
      </c>
      <c r="N46" s="26">
        <f t="shared" si="16"/>
        <v>44.199999999999996</v>
      </c>
      <c r="O46" s="26">
        <f t="shared" si="16"/>
        <v>45.4</v>
      </c>
      <c r="P46" s="26">
        <f t="shared" si="16"/>
        <v>11.399999999999999</v>
      </c>
      <c r="Q46" s="26">
        <f t="shared" si="16"/>
        <v>45.199999999999996</v>
      </c>
      <c r="R46" s="26">
        <f t="shared" si="16"/>
        <v>44.699999999999996</v>
      </c>
      <c r="S46" s="99">
        <f t="shared" si="14"/>
        <v>234.89999999999998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156.4</v>
      </c>
      <c r="C47" s="29">
        <v>156.4</v>
      </c>
      <c r="D47" s="29">
        <v>156.4</v>
      </c>
      <c r="E47" s="29">
        <v>156.4</v>
      </c>
      <c r="F47" s="29">
        <v>156.4</v>
      </c>
      <c r="G47" s="29">
        <v>156.4</v>
      </c>
      <c r="H47" s="29"/>
      <c r="I47" s="29"/>
      <c r="J47" s="100">
        <f>+((J46/J48)/7)*1000</f>
        <v>44.685678693775856</v>
      </c>
      <c r="L47" s="108" t="s">
        <v>19</v>
      </c>
      <c r="M47" s="80">
        <v>136.5</v>
      </c>
      <c r="N47" s="29">
        <v>134.5</v>
      </c>
      <c r="O47" s="29">
        <v>135</v>
      </c>
      <c r="P47" s="29">
        <v>136</v>
      </c>
      <c r="Q47" s="29">
        <v>134.5</v>
      </c>
      <c r="R47" s="29">
        <v>133</v>
      </c>
      <c r="S47" s="100">
        <f>+((S46/S48)/7)*1000</f>
        <v>134.76764199655764</v>
      </c>
      <c r="T47" s="62"/>
    </row>
    <row r="48" spans="1:30" ht="33.75" customHeight="1" x14ac:dyDescent="0.25">
      <c r="A48" s="92" t="s">
        <v>20</v>
      </c>
      <c r="B48" s="81">
        <v>628</v>
      </c>
      <c r="C48" s="33">
        <v>582</v>
      </c>
      <c r="D48" s="33">
        <v>618</v>
      </c>
      <c r="E48" s="33">
        <v>143</v>
      </c>
      <c r="F48" s="33">
        <v>626</v>
      </c>
      <c r="G48" s="33">
        <v>614</v>
      </c>
      <c r="H48" s="33"/>
      <c r="I48" s="33"/>
      <c r="J48" s="101">
        <f>SUM(B48:I48)</f>
        <v>3211</v>
      </c>
      <c r="K48" s="63"/>
      <c r="L48" s="92" t="s">
        <v>20</v>
      </c>
      <c r="M48" s="104">
        <v>46</v>
      </c>
      <c r="N48" s="64">
        <v>47</v>
      </c>
      <c r="O48" s="64">
        <v>48</v>
      </c>
      <c r="P48" s="64">
        <v>12</v>
      </c>
      <c r="Q48" s="64">
        <v>48</v>
      </c>
      <c r="R48" s="64">
        <v>48</v>
      </c>
      <c r="S48" s="110">
        <f>SUM(M48:R48)</f>
        <v>249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98.219200000000001</v>
      </c>
      <c r="C49" s="37">
        <f t="shared" si="17"/>
        <v>91.024799999999999</v>
      </c>
      <c r="D49" s="37">
        <f t="shared" si="17"/>
        <v>96.655200000000008</v>
      </c>
      <c r="E49" s="37">
        <f t="shared" si="17"/>
        <v>22.365199999999998</v>
      </c>
      <c r="F49" s="37">
        <f t="shared" si="17"/>
        <v>97.906400000000005</v>
      </c>
      <c r="G49" s="37">
        <f t="shared" si="17"/>
        <v>96.029600000000002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44.685678693775856</v>
      </c>
      <c r="L49" s="93" t="s">
        <v>21</v>
      </c>
      <c r="M49" s="82">
        <f>((M48*M47)*7/1000-M39-M40)/5</f>
        <v>6.2706000000000008</v>
      </c>
      <c r="N49" s="37">
        <f t="shared" ref="N49:R49" si="19">((N48*N47)*7/1000-N39-N40)/5</f>
        <v>6.2901000000000007</v>
      </c>
      <c r="O49" s="37">
        <f t="shared" si="19"/>
        <v>6.4719999999999995</v>
      </c>
      <c r="P49" s="37">
        <f t="shared" si="19"/>
        <v>1.6048000000000002</v>
      </c>
      <c r="Q49" s="37">
        <f t="shared" si="19"/>
        <v>6.4383999999999997</v>
      </c>
      <c r="R49" s="37">
        <f t="shared" si="19"/>
        <v>6.377600000000001</v>
      </c>
      <c r="S49" s="111">
        <f>((S46*1000)/S48)/7</f>
        <v>134.76764199655764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687.53440000000001</v>
      </c>
      <c r="C50" s="41">
        <f t="shared" si="20"/>
        <v>637.17359999999996</v>
      </c>
      <c r="D50" s="41">
        <f t="shared" si="20"/>
        <v>676.58640000000003</v>
      </c>
      <c r="E50" s="41">
        <f t="shared" si="20"/>
        <v>156.5564</v>
      </c>
      <c r="F50" s="41">
        <f t="shared" si="20"/>
        <v>685.34480000000008</v>
      </c>
      <c r="G50" s="41">
        <f t="shared" si="20"/>
        <v>672.20720000000006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43.953000000000003</v>
      </c>
      <c r="N50" s="41">
        <f t="shared" si="21"/>
        <v>44.250500000000002</v>
      </c>
      <c r="O50" s="41">
        <f t="shared" si="21"/>
        <v>45.36</v>
      </c>
      <c r="P50" s="41">
        <f t="shared" si="21"/>
        <v>11.423999999999999</v>
      </c>
      <c r="Q50" s="41">
        <f t="shared" si="21"/>
        <v>45.192</v>
      </c>
      <c r="R50" s="41">
        <f t="shared" si="21"/>
        <v>44.688000000000002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44.676979071883522</v>
      </c>
      <c r="C51" s="46">
        <f t="shared" si="22"/>
        <v>44.673539518900341</v>
      </c>
      <c r="D51" s="46">
        <f t="shared" si="22"/>
        <v>44.706426259824312</v>
      </c>
      <c r="E51" s="46">
        <f t="shared" si="22"/>
        <v>44.755244755244746</v>
      </c>
      <c r="F51" s="46">
        <f t="shared" si="22"/>
        <v>44.682793245093571</v>
      </c>
      <c r="G51" s="46">
        <f t="shared" si="22"/>
        <v>44.671940437412744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136.64596273291926</v>
      </c>
      <c r="N51" s="46">
        <f t="shared" si="23"/>
        <v>134.3465045592705</v>
      </c>
      <c r="O51" s="46">
        <f t="shared" si="23"/>
        <v>135.11904761904762</v>
      </c>
      <c r="P51" s="46">
        <f t="shared" si="23"/>
        <v>135.71428571428569</v>
      </c>
      <c r="Q51" s="46">
        <f t="shared" si="23"/>
        <v>134.52380952380952</v>
      </c>
      <c r="R51" s="46">
        <f t="shared" si="23"/>
        <v>133.03571428571428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8.6</v>
      </c>
      <c r="C58" s="78">
        <v>8.6999999999999993</v>
      </c>
      <c r="D58" s="78">
        <v>8.6</v>
      </c>
      <c r="E58" s="78">
        <v>2.2999999999999998</v>
      </c>
      <c r="F58" s="78">
        <v>8.6</v>
      </c>
      <c r="G58" s="182">
        <v>8.6999999999999993</v>
      </c>
      <c r="H58" s="21">
        <v>8.3000000000000007</v>
      </c>
      <c r="I58" s="78">
        <v>8.4</v>
      </c>
      <c r="J58" s="78">
        <v>8.3000000000000007</v>
      </c>
      <c r="K58" s="78">
        <v>2.2000000000000002</v>
      </c>
      <c r="L58" s="78">
        <v>8.8000000000000007</v>
      </c>
      <c r="M58" s="182">
        <v>8.6</v>
      </c>
      <c r="N58" s="21">
        <v>8.6</v>
      </c>
      <c r="O58" s="78">
        <v>8.6</v>
      </c>
      <c r="P58" s="78">
        <v>8.8000000000000007</v>
      </c>
      <c r="Q58" s="78">
        <v>2.2999999999999998</v>
      </c>
      <c r="R58" s="78">
        <v>8.5</v>
      </c>
      <c r="S58" s="182">
        <v>8.3000000000000007</v>
      </c>
      <c r="T58" s="24">
        <f t="shared" ref="T58:T65" si="24">SUM(B58:S58)</f>
        <v>135.19999999999999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8.6</v>
      </c>
      <c r="C59" s="78">
        <v>8.6999999999999993</v>
      </c>
      <c r="D59" s="78">
        <v>8.6</v>
      </c>
      <c r="E59" s="78">
        <v>2.2999999999999998</v>
      </c>
      <c r="F59" s="78">
        <v>8.6</v>
      </c>
      <c r="G59" s="182">
        <v>8.6999999999999993</v>
      </c>
      <c r="H59" s="21">
        <v>8.3000000000000007</v>
      </c>
      <c r="I59" s="78">
        <v>8.4</v>
      </c>
      <c r="J59" s="78">
        <v>8.3000000000000007</v>
      </c>
      <c r="K59" s="78">
        <v>2.2000000000000002</v>
      </c>
      <c r="L59" s="78">
        <v>8.8000000000000007</v>
      </c>
      <c r="M59" s="182">
        <v>8.6</v>
      </c>
      <c r="N59" s="21">
        <v>8.6</v>
      </c>
      <c r="O59" s="78">
        <v>8.6</v>
      </c>
      <c r="P59" s="78">
        <v>8.8000000000000007</v>
      </c>
      <c r="Q59" s="78">
        <v>2.2999999999999998</v>
      </c>
      <c r="R59" s="78">
        <v>8.5</v>
      </c>
      <c r="S59" s="182">
        <v>8.3000000000000007</v>
      </c>
      <c r="T59" s="24">
        <f t="shared" si="24"/>
        <v>135.19999999999999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8.6</v>
      </c>
      <c r="D60" s="78">
        <v>8.5</v>
      </c>
      <c r="E60" s="78">
        <v>2.2000000000000002</v>
      </c>
      <c r="F60" s="78">
        <v>8.5</v>
      </c>
      <c r="G60" s="182">
        <v>8.5</v>
      </c>
      <c r="H60" s="21">
        <v>8.1999999999999993</v>
      </c>
      <c r="I60" s="78">
        <v>8.3000000000000007</v>
      </c>
      <c r="J60" s="78">
        <v>8.1999999999999993</v>
      </c>
      <c r="K60" s="78">
        <v>2</v>
      </c>
      <c r="L60" s="78">
        <v>8.6</v>
      </c>
      <c r="M60" s="182">
        <v>8.5</v>
      </c>
      <c r="N60" s="21">
        <v>8.4</v>
      </c>
      <c r="O60" s="78">
        <v>8.4</v>
      </c>
      <c r="P60" s="78">
        <v>8.6</v>
      </c>
      <c r="Q60" s="78">
        <v>2.2000000000000002</v>
      </c>
      <c r="R60" s="78">
        <v>8.3000000000000007</v>
      </c>
      <c r="S60" s="182">
        <v>8</v>
      </c>
      <c r="T60" s="24">
        <f t="shared" si="24"/>
        <v>132.4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8.6</v>
      </c>
      <c r="D61" s="78">
        <v>8.5</v>
      </c>
      <c r="E61" s="78">
        <v>2.2000000000000002</v>
      </c>
      <c r="F61" s="78">
        <v>8.5</v>
      </c>
      <c r="G61" s="182">
        <v>8.5</v>
      </c>
      <c r="H61" s="21">
        <v>8.1999999999999993</v>
      </c>
      <c r="I61" s="78">
        <v>8.3000000000000007</v>
      </c>
      <c r="J61" s="78">
        <v>8.1999999999999993</v>
      </c>
      <c r="K61" s="78">
        <v>2.1</v>
      </c>
      <c r="L61" s="78">
        <v>8.6</v>
      </c>
      <c r="M61" s="182">
        <v>8.5</v>
      </c>
      <c r="N61" s="21">
        <v>8.5</v>
      </c>
      <c r="O61" s="78">
        <v>8.4</v>
      </c>
      <c r="P61" s="78">
        <v>8.6999999999999993</v>
      </c>
      <c r="Q61" s="78">
        <v>2.2000000000000002</v>
      </c>
      <c r="R61" s="78">
        <v>8.4</v>
      </c>
      <c r="S61" s="182">
        <v>8.1</v>
      </c>
      <c r="T61" s="24">
        <f t="shared" si="24"/>
        <v>132.9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8.6</v>
      </c>
      <c r="D62" s="78">
        <v>8.5</v>
      </c>
      <c r="E62" s="78">
        <v>2.2999999999999998</v>
      </c>
      <c r="F62" s="78">
        <v>8.5</v>
      </c>
      <c r="G62" s="182">
        <v>8.5</v>
      </c>
      <c r="H62" s="21">
        <v>8.1999999999999993</v>
      </c>
      <c r="I62" s="78">
        <v>8.4</v>
      </c>
      <c r="J62" s="78">
        <v>8.3000000000000007</v>
      </c>
      <c r="K62" s="78">
        <v>2.1</v>
      </c>
      <c r="L62" s="78">
        <v>8.6</v>
      </c>
      <c r="M62" s="182">
        <v>8.5</v>
      </c>
      <c r="N62" s="21">
        <v>8.5</v>
      </c>
      <c r="O62" s="78">
        <v>8.4</v>
      </c>
      <c r="P62" s="78">
        <v>8.6999999999999993</v>
      </c>
      <c r="Q62" s="78">
        <v>2.2999999999999998</v>
      </c>
      <c r="R62" s="78">
        <v>8.4</v>
      </c>
      <c r="S62" s="182">
        <v>8.1</v>
      </c>
      <c r="T62" s="24">
        <f t="shared" si="24"/>
        <v>133.30000000000001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8.5</v>
      </c>
      <c r="C63" s="78">
        <v>8.6</v>
      </c>
      <c r="D63" s="78">
        <v>8.5</v>
      </c>
      <c r="E63" s="78">
        <v>2.2999999999999998</v>
      </c>
      <c r="F63" s="78">
        <v>8.5</v>
      </c>
      <c r="G63" s="182">
        <v>8.6</v>
      </c>
      <c r="H63" s="21">
        <v>8.3000000000000007</v>
      </c>
      <c r="I63" s="78">
        <v>8.4</v>
      </c>
      <c r="J63" s="78">
        <v>8.3000000000000007</v>
      </c>
      <c r="K63" s="78">
        <v>2.1</v>
      </c>
      <c r="L63" s="78">
        <v>8.6999999999999993</v>
      </c>
      <c r="M63" s="182">
        <v>8.5</v>
      </c>
      <c r="N63" s="21">
        <v>8.5</v>
      </c>
      <c r="O63" s="78">
        <v>8.4</v>
      </c>
      <c r="P63" s="78">
        <v>8.6999999999999993</v>
      </c>
      <c r="Q63" s="78">
        <v>2.2999999999999998</v>
      </c>
      <c r="R63" s="78">
        <v>8.4</v>
      </c>
      <c r="S63" s="182">
        <v>8.1</v>
      </c>
      <c r="T63" s="24">
        <f t="shared" si="24"/>
        <v>133.70000000000002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8.5</v>
      </c>
      <c r="C64" s="78">
        <v>8.6</v>
      </c>
      <c r="D64" s="78">
        <v>8.6</v>
      </c>
      <c r="E64" s="78">
        <v>2.2999999999999998</v>
      </c>
      <c r="F64" s="78">
        <v>8.6</v>
      </c>
      <c r="G64" s="182">
        <v>8.6</v>
      </c>
      <c r="H64" s="21">
        <v>8.3000000000000007</v>
      </c>
      <c r="I64" s="78">
        <v>8.4</v>
      </c>
      <c r="J64" s="78">
        <v>8.3000000000000007</v>
      </c>
      <c r="K64" s="78">
        <v>2.1</v>
      </c>
      <c r="L64" s="78">
        <v>8.6999999999999993</v>
      </c>
      <c r="M64" s="182">
        <v>8.5</v>
      </c>
      <c r="N64" s="21">
        <v>8.5</v>
      </c>
      <c r="O64" s="78">
        <v>8.4</v>
      </c>
      <c r="P64" s="78">
        <v>8.6999999999999993</v>
      </c>
      <c r="Q64" s="78">
        <v>2.2999999999999998</v>
      </c>
      <c r="R64" s="78">
        <v>8.4</v>
      </c>
      <c r="S64" s="182">
        <v>8.1</v>
      </c>
      <c r="T64" s="24">
        <f t="shared" si="24"/>
        <v>133.9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59.4</v>
      </c>
      <c r="C65" s="26">
        <f t="shared" ref="C65:R65" si="25">SUM(C58:C64)</f>
        <v>60.400000000000006</v>
      </c>
      <c r="D65" s="26">
        <f t="shared" si="25"/>
        <v>59.800000000000004</v>
      </c>
      <c r="E65" s="26">
        <f t="shared" si="25"/>
        <v>15.900000000000002</v>
      </c>
      <c r="F65" s="26">
        <f t="shared" si="25"/>
        <v>59.800000000000004</v>
      </c>
      <c r="G65" s="27">
        <f t="shared" si="25"/>
        <v>60.1</v>
      </c>
      <c r="H65" s="25">
        <f t="shared" si="25"/>
        <v>57.8</v>
      </c>
      <c r="I65" s="26">
        <f t="shared" si="25"/>
        <v>58.6</v>
      </c>
      <c r="J65" s="26">
        <f t="shared" si="25"/>
        <v>57.899999999999991</v>
      </c>
      <c r="K65" s="26">
        <f t="shared" si="25"/>
        <v>14.799999999999999</v>
      </c>
      <c r="L65" s="26">
        <f t="shared" si="25"/>
        <v>60.800000000000011</v>
      </c>
      <c r="M65" s="27">
        <f t="shared" si="25"/>
        <v>59.7</v>
      </c>
      <c r="N65" s="25">
        <f t="shared" si="25"/>
        <v>59.6</v>
      </c>
      <c r="O65" s="26">
        <f t="shared" si="25"/>
        <v>59.199999999999996</v>
      </c>
      <c r="P65" s="26">
        <f t="shared" si="25"/>
        <v>61.000000000000014</v>
      </c>
      <c r="Q65" s="26">
        <f t="shared" si="25"/>
        <v>15.900000000000002</v>
      </c>
      <c r="R65" s="26">
        <f t="shared" si="25"/>
        <v>58.9</v>
      </c>
      <c r="S65" s="27">
        <f>SUM(S58:S64)</f>
        <v>57.000000000000007</v>
      </c>
      <c r="T65" s="24">
        <f t="shared" si="24"/>
        <v>936.60000000000014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141.5</v>
      </c>
      <c r="C66" s="29">
        <v>141.5</v>
      </c>
      <c r="D66" s="29">
        <v>140</v>
      </c>
      <c r="E66" s="29">
        <v>141.5</v>
      </c>
      <c r="F66" s="29">
        <v>140</v>
      </c>
      <c r="G66" s="30">
        <v>138.5</v>
      </c>
      <c r="H66" s="28">
        <v>140</v>
      </c>
      <c r="I66" s="29">
        <v>139.5</v>
      </c>
      <c r="J66" s="29">
        <v>138</v>
      </c>
      <c r="K66" s="29">
        <v>140.5</v>
      </c>
      <c r="L66" s="29">
        <v>138</v>
      </c>
      <c r="M66" s="30">
        <v>137.5</v>
      </c>
      <c r="N66" s="28">
        <v>142</v>
      </c>
      <c r="O66" s="29">
        <v>141</v>
      </c>
      <c r="P66" s="29">
        <v>140.5</v>
      </c>
      <c r="Q66" s="29">
        <v>141.5</v>
      </c>
      <c r="R66" s="29">
        <v>138</v>
      </c>
      <c r="S66" s="30">
        <v>138</v>
      </c>
      <c r="T66" s="304">
        <f>+((T65/T67)/7)*1000</f>
        <v>139.66597077244262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60</v>
      </c>
      <c r="K67" s="64">
        <v>15</v>
      </c>
      <c r="L67" s="64">
        <v>63</v>
      </c>
      <c r="M67" s="446">
        <v>62</v>
      </c>
      <c r="N67" s="303">
        <v>60</v>
      </c>
      <c r="O67" s="64">
        <v>60</v>
      </c>
      <c r="P67" s="64">
        <v>62</v>
      </c>
      <c r="Q67" s="64">
        <v>16</v>
      </c>
      <c r="R67" s="64">
        <v>61</v>
      </c>
      <c r="S67" s="446">
        <v>59</v>
      </c>
      <c r="T67" s="305">
        <f>SUM(B67:S67)</f>
        <v>958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8.4459999999999997</v>
      </c>
      <c r="C68" s="82">
        <f t="shared" si="26"/>
        <v>8.604099999999999</v>
      </c>
      <c r="D68" s="82">
        <f t="shared" si="26"/>
        <v>8.516</v>
      </c>
      <c r="E68" s="82">
        <f t="shared" si="26"/>
        <v>2.2496</v>
      </c>
      <c r="F68" s="82">
        <f t="shared" si="26"/>
        <v>8.516</v>
      </c>
      <c r="G68" s="186">
        <f t="shared" si="26"/>
        <v>8.5418000000000003</v>
      </c>
      <c r="H68" s="36">
        <f t="shared" si="26"/>
        <v>8.2439999999999998</v>
      </c>
      <c r="I68" s="82">
        <f t="shared" si="26"/>
        <v>8.3580000000000005</v>
      </c>
      <c r="J68" s="82">
        <f t="shared" si="26"/>
        <v>8.2720000000000002</v>
      </c>
      <c r="K68" s="82">
        <f t="shared" si="26"/>
        <v>2.0705</v>
      </c>
      <c r="L68" s="82">
        <f t="shared" si="26"/>
        <v>8.6515999999999984</v>
      </c>
      <c r="M68" s="186">
        <f t="shared" si="26"/>
        <v>8.4949999999999992</v>
      </c>
      <c r="N68" s="36">
        <f t="shared" si="26"/>
        <v>8.4879999999999995</v>
      </c>
      <c r="O68" s="82">
        <f t="shared" si="26"/>
        <v>8.4039999999999999</v>
      </c>
      <c r="P68" s="82">
        <f t="shared" si="26"/>
        <v>8.6753999999999998</v>
      </c>
      <c r="Q68" s="82">
        <f t="shared" si="26"/>
        <v>2.2496</v>
      </c>
      <c r="R68" s="82">
        <f t="shared" si="26"/>
        <v>8.3852000000000011</v>
      </c>
      <c r="S68" s="186">
        <f t="shared" si="26"/>
        <v>8.0788000000000011</v>
      </c>
      <c r="T68" s="306">
        <f>((T65*1000)/T67)/7</f>
        <v>139.66597077244259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59.43</v>
      </c>
      <c r="C69" s="83">
        <f t="shared" ref="C69:R69" si="27">((C67*C66)*7)/1000</f>
        <v>60.420499999999997</v>
      </c>
      <c r="D69" s="83">
        <f t="shared" si="27"/>
        <v>59.78</v>
      </c>
      <c r="E69" s="83">
        <f t="shared" si="27"/>
        <v>15.848000000000001</v>
      </c>
      <c r="F69" s="83">
        <f t="shared" si="27"/>
        <v>59.78</v>
      </c>
      <c r="G69" s="307">
        <f t="shared" si="27"/>
        <v>60.109000000000002</v>
      </c>
      <c r="H69" s="40">
        <f t="shared" si="27"/>
        <v>57.82</v>
      </c>
      <c r="I69" s="83">
        <f t="shared" si="27"/>
        <v>58.59</v>
      </c>
      <c r="J69" s="83">
        <f t="shared" si="27"/>
        <v>57.96</v>
      </c>
      <c r="K69" s="83">
        <f t="shared" si="27"/>
        <v>14.7525</v>
      </c>
      <c r="L69" s="83">
        <f t="shared" si="27"/>
        <v>60.857999999999997</v>
      </c>
      <c r="M69" s="307">
        <f t="shared" si="27"/>
        <v>59.674999999999997</v>
      </c>
      <c r="N69" s="40">
        <f t="shared" si="27"/>
        <v>59.64</v>
      </c>
      <c r="O69" s="83">
        <f t="shared" si="27"/>
        <v>59.22</v>
      </c>
      <c r="P69" s="83">
        <f t="shared" si="27"/>
        <v>60.976999999999997</v>
      </c>
      <c r="Q69" s="83">
        <f t="shared" si="27"/>
        <v>15.848000000000001</v>
      </c>
      <c r="R69" s="83">
        <f t="shared" si="27"/>
        <v>58.926000000000002</v>
      </c>
      <c r="S69" s="85">
        <f>((S67*S66)*7)/1000</f>
        <v>56.994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141.42857142857144</v>
      </c>
      <c r="C70" s="84">
        <f t="shared" ref="C70:R70" si="28">+(C65/C67)/7*1000</f>
        <v>141.45199063231854</v>
      </c>
      <c r="D70" s="84">
        <f t="shared" si="28"/>
        <v>140.04683840749416</v>
      </c>
      <c r="E70" s="84">
        <f t="shared" si="28"/>
        <v>141.96428571428575</v>
      </c>
      <c r="F70" s="84">
        <f t="shared" si="28"/>
        <v>140.04683840749416</v>
      </c>
      <c r="G70" s="188">
        <f t="shared" si="28"/>
        <v>138.47926267281105</v>
      </c>
      <c r="H70" s="45">
        <f t="shared" si="28"/>
        <v>139.95157384987894</v>
      </c>
      <c r="I70" s="84">
        <f t="shared" si="28"/>
        <v>139.52380952380952</v>
      </c>
      <c r="J70" s="84">
        <f t="shared" si="28"/>
        <v>137.85714285714283</v>
      </c>
      <c r="K70" s="84">
        <f t="shared" si="28"/>
        <v>140.95238095238093</v>
      </c>
      <c r="L70" s="84">
        <f t="shared" si="28"/>
        <v>137.86848072562361</v>
      </c>
      <c r="M70" s="188">
        <f t="shared" si="28"/>
        <v>137.55760368663596</v>
      </c>
      <c r="N70" s="45">
        <f t="shared" si="28"/>
        <v>141.90476190476193</v>
      </c>
      <c r="O70" s="84">
        <f t="shared" si="28"/>
        <v>140.95238095238093</v>
      </c>
      <c r="P70" s="84">
        <f t="shared" si="28"/>
        <v>140.55299539170511</v>
      </c>
      <c r="Q70" s="84">
        <f t="shared" si="28"/>
        <v>141.96428571428575</v>
      </c>
      <c r="R70" s="84">
        <f t="shared" si="28"/>
        <v>137.93911007025761</v>
      </c>
      <c r="S70" s="47">
        <f>+(S65/S67)/7*1000</f>
        <v>138.01452784503635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0115-0CC4-4BB1-8D7A-79140B2CBBBB}">
  <dimension ref="A1:AQ239"/>
  <sheetViews>
    <sheetView view="pageBreakPreview" topLeftCell="A37" zoomScale="30" zoomScaleNormal="30" zoomScaleSheetLayoutView="30" workbookViewId="0">
      <selection activeCell="U49" sqref="U49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0"/>
      <c r="S3" s="470"/>
      <c r="T3" s="470"/>
      <c r="U3" s="470"/>
      <c r="V3" s="470"/>
      <c r="W3" s="470"/>
      <c r="X3" s="470"/>
      <c r="Y3" s="2"/>
      <c r="Z3" s="2"/>
      <c r="AA3" s="2"/>
      <c r="AB3" s="2"/>
      <c r="AC3" s="2"/>
      <c r="AD3" s="47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0" t="s">
        <v>1</v>
      </c>
      <c r="B9" s="470"/>
      <c r="C9" s="470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0"/>
      <c r="B10" s="470"/>
      <c r="C10" s="47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0" t="s">
        <v>4</v>
      </c>
      <c r="B11" s="470"/>
      <c r="C11" s="470"/>
      <c r="D11" s="1"/>
      <c r="E11" s="471">
        <v>3</v>
      </c>
      <c r="F11" s="1"/>
      <c r="G11" s="1"/>
      <c r="H11" s="1"/>
      <c r="I11" s="1"/>
      <c r="J11" s="1"/>
      <c r="K11" s="489" t="s">
        <v>153</v>
      </c>
      <c r="L11" s="489"/>
      <c r="M11" s="472"/>
      <c r="N11" s="47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0"/>
      <c r="B12" s="470"/>
      <c r="C12" s="470"/>
      <c r="D12" s="1"/>
      <c r="E12" s="5"/>
      <c r="F12" s="1"/>
      <c r="G12" s="1"/>
      <c r="H12" s="1"/>
      <c r="I12" s="1"/>
      <c r="J12" s="1"/>
      <c r="K12" s="472"/>
      <c r="L12" s="472"/>
      <c r="M12" s="472"/>
      <c r="N12" s="47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0"/>
      <c r="B13" s="470"/>
      <c r="C13" s="470"/>
      <c r="D13" s="470"/>
      <c r="E13" s="470"/>
      <c r="F13" s="470"/>
      <c r="G13" s="470"/>
      <c r="H13" s="470"/>
      <c r="I13" s="470"/>
      <c r="J13" s="470"/>
      <c r="K13" s="470"/>
      <c r="L13" s="472"/>
      <c r="M13" s="472"/>
      <c r="N13" s="472"/>
      <c r="O13" s="472"/>
      <c r="P13" s="472"/>
      <c r="Q13" s="472"/>
      <c r="R13" s="472"/>
      <c r="S13" s="472"/>
      <c r="T13" s="472"/>
      <c r="U13" s="472"/>
      <c r="V13" s="472"/>
      <c r="W13" s="1"/>
      <c r="X13" s="1"/>
      <c r="Y13" s="1"/>
    </row>
    <row r="14" spans="1:30" s="3" customFormat="1" ht="27" thickBot="1" x14ac:dyDescent="0.3">
      <c r="A14" s="470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109.50409101761743</v>
      </c>
      <c r="C18" s="78">
        <v>110.83524882212291</v>
      </c>
      <c r="D18" s="22">
        <v>113.47183492852125</v>
      </c>
      <c r="E18" s="22">
        <v>29.802928146497543</v>
      </c>
      <c r="F18" s="22">
        <v>116.4417067883725</v>
      </c>
      <c r="G18" s="22">
        <v>115.23986654888753</v>
      </c>
      <c r="H18" s="21">
        <v>112.2622387955532</v>
      </c>
      <c r="I18" s="22">
        <v>114.76147074844428</v>
      </c>
      <c r="J18" s="22">
        <v>113.93926766125715</v>
      </c>
      <c r="K18" s="119">
        <v>27.483089983317615</v>
      </c>
      <c r="L18" s="22">
        <v>115.84328521355103</v>
      </c>
      <c r="M18" s="22">
        <v>116.5019778325709</v>
      </c>
      <c r="N18" s="21">
        <v>113.77489722957992</v>
      </c>
      <c r="O18" s="78">
        <v>114.10091535977517</v>
      </c>
      <c r="P18" s="22">
        <v>115.49531647771282</v>
      </c>
      <c r="Q18" s="22">
        <v>30.692383239844663</v>
      </c>
      <c r="R18" s="22">
        <v>115.54847996481377</v>
      </c>
      <c r="S18" s="23">
        <v>116.50492337253586</v>
      </c>
      <c r="T18" s="24">
        <f t="shared" ref="T18:T25" si="0">SUM(B18:S18)</f>
        <v>1802.2039221309758</v>
      </c>
      <c r="V18" s="2"/>
      <c r="W18" s="18"/>
    </row>
    <row r="19" spans="1:30" ht="39.950000000000003" customHeight="1" x14ac:dyDescent="0.25">
      <c r="A19" s="157" t="s">
        <v>13</v>
      </c>
      <c r="B19" s="21">
        <v>109.50409101761743</v>
      </c>
      <c r="C19" s="78">
        <v>110.83524882212291</v>
      </c>
      <c r="D19" s="22">
        <v>113.47183492852125</v>
      </c>
      <c r="E19" s="22">
        <v>29.802928146497543</v>
      </c>
      <c r="F19" s="22">
        <v>116.4417067883725</v>
      </c>
      <c r="G19" s="22">
        <v>115.23986654888753</v>
      </c>
      <c r="H19" s="21">
        <v>112.2622387955532</v>
      </c>
      <c r="I19" s="22">
        <v>114.76147074844428</v>
      </c>
      <c r="J19" s="22">
        <v>113.93926766125715</v>
      </c>
      <c r="K19" s="119">
        <v>27.483089983317615</v>
      </c>
      <c r="L19" s="22">
        <v>115.84328521355103</v>
      </c>
      <c r="M19" s="22">
        <v>116.5019778325709</v>
      </c>
      <c r="N19" s="21">
        <v>113.77489722957992</v>
      </c>
      <c r="O19" s="78">
        <v>114.10091535977517</v>
      </c>
      <c r="P19" s="22">
        <v>115.49531647771282</v>
      </c>
      <c r="Q19" s="22">
        <v>30.692383239844663</v>
      </c>
      <c r="R19" s="22">
        <v>115.54847996481377</v>
      </c>
      <c r="S19" s="23">
        <v>116.50492337253586</v>
      </c>
      <c r="T19" s="24">
        <f t="shared" si="0"/>
        <v>1802.2039221309758</v>
      </c>
      <c r="V19" s="2"/>
      <c r="W19" s="18"/>
    </row>
    <row r="20" spans="1:30" ht="39.75" customHeight="1" x14ac:dyDescent="0.25">
      <c r="A20" s="156" t="s">
        <v>14</v>
      </c>
      <c r="B20" s="21">
        <v>108.76924359295307</v>
      </c>
      <c r="C20" s="78">
        <v>110.18726047115085</v>
      </c>
      <c r="D20" s="22">
        <v>112.60014602859151</v>
      </c>
      <c r="E20" s="22">
        <v>29.472348741400985</v>
      </c>
      <c r="F20" s="22">
        <v>115.96331728465107</v>
      </c>
      <c r="G20" s="22">
        <v>114.27685338044503</v>
      </c>
      <c r="H20" s="21">
        <v>112.00038448177875</v>
      </c>
      <c r="I20" s="22">
        <v>113.60133170062234</v>
      </c>
      <c r="J20" s="22">
        <v>113.49677293549715</v>
      </c>
      <c r="K20" s="119">
        <v>27.149484006672957</v>
      </c>
      <c r="L20" s="22">
        <v>115.33580591457965</v>
      </c>
      <c r="M20" s="22">
        <v>115.28904886697167</v>
      </c>
      <c r="N20" s="21">
        <v>112.26220110816807</v>
      </c>
      <c r="O20" s="78">
        <v>112.99867385608998</v>
      </c>
      <c r="P20" s="22">
        <v>114.82483340891493</v>
      </c>
      <c r="Q20" s="22">
        <v>30.416886704062144</v>
      </c>
      <c r="R20" s="22">
        <v>115.02028801407452</v>
      </c>
      <c r="S20" s="23">
        <v>115.7213106509857</v>
      </c>
      <c r="T20" s="24">
        <f t="shared" si="0"/>
        <v>1789.3861911476101</v>
      </c>
      <c r="V20" s="2"/>
      <c r="W20" s="18"/>
    </row>
    <row r="21" spans="1:30" ht="39.950000000000003" customHeight="1" x14ac:dyDescent="0.25">
      <c r="A21" s="157" t="s">
        <v>15</v>
      </c>
      <c r="B21" s="21">
        <v>108.76924359295307</v>
      </c>
      <c r="C21" s="78">
        <v>110.18726047115085</v>
      </c>
      <c r="D21" s="22">
        <v>112.60014602859151</v>
      </c>
      <c r="E21" s="22">
        <v>29.472348741400985</v>
      </c>
      <c r="F21" s="22">
        <v>115.96331728465107</v>
      </c>
      <c r="G21" s="22">
        <v>114.27685338044503</v>
      </c>
      <c r="H21" s="21">
        <v>112.00038448177875</v>
      </c>
      <c r="I21" s="22">
        <v>113.60133170062234</v>
      </c>
      <c r="J21" s="22">
        <v>113.49677293549715</v>
      </c>
      <c r="K21" s="119">
        <v>27.149484006672957</v>
      </c>
      <c r="L21" s="22">
        <v>115.33580591457965</v>
      </c>
      <c r="M21" s="22">
        <v>115.28904886697167</v>
      </c>
      <c r="N21" s="21">
        <v>112.26220110816807</v>
      </c>
      <c r="O21" s="78">
        <v>112.99867385608998</v>
      </c>
      <c r="P21" s="22">
        <v>114.82483340891493</v>
      </c>
      <c r="Q21" s="22">
        <v>30.416886704062144</v>
      </c>
      <c r="R21" s="22">
        <v>115.02028801407452</v>
      </c>
      <c r="S21" s="23">
        <v>115.7213106509857</v>
      </c>
      <c r="T21" s="24">
        <f t="shared" si="0"/>
        <v>1789.3861911476101</v>
      </c>
      <c r="V21" s="2"/>
      <c r="W21" s="18"/>
    </row>
    <row r="22" spans="1:30" ht="39.950000000000003" customHeight="1" x14ac:dyDescent="0.25">
      <c r="A22" s="156" t="s">
        <v>16</v>
      </c>
      <c r="B22" s="21">
        <v>108.76924359295307</v>
      </c>
      <c r="C22" s="78">
        <v>110.18726047115085</v>
      </c>
      <c r="D22" s="22">
        <v>112.60014602859151</v>
      </c>
      <c r="E22" s="22">
        <v>29.472348741400985</v>
      </c>
      <c r="F22" s="22">
        <v>115.96331728465107</v>
      </c>
      <c r="G22" s="22">
        <v>114.27685338044503</v>
      </c>
      <c r="H22" s="21">
        <v>112.00038448177875</v>
      </c>
      <c r="I22" s="22">
        <v>113.60133170062234</v>
      </c>
      <c r="J22" s="22">
        <v>113.49677293549715</v>
      </c>
      <c r="K22" s="119">
        <v>27.149484006672957</v>
      </c>
      <c r="L22" s="22">
        <v>115.33580591457965</v>
      </c>
      <c r="M22" s="22">
        <v>115.28904886697167</v>
      </c>
      <c r="N22" s="21">
        <v>112.26220110816807</v>
      </c>
      <c r="O22" s="78">
        <v>112.99867385608998</v>
      </c>
      <c r="P22" s="22">
        <v>114.82483340891493</v>
      </c>
      <c r="Q22" s="22">
        <v>30.416886704062144</v>
      </c>
      <c r="R22" s="22">
        <v>115.02028801407452</v>
      </c>
      <c r="S22" s="23">
        <v>115.7213106509857</v>
      </c>
      <c r="T22" s="24">
        <f t="shared" si="0"/>
        <v>1789.3861911476101</v>
      </c>
      <c r="V22" s="2"/>
      <c r="W22" s="18"/>
    </row>
    <row r="23" spans="1:30" ht="39.950000000000003" customHeight="1" x14ac:dyDescent="0.25">
      <c r="A23" s="157" t="s">
        <v>17</v>
      </c>
      <c r="B23" s="21">
        <v>108.76924359295307</v>
      </c>
      <c r="C23" s="78">
        <v>110.18726047115085</v>
      </c>
      <c r="D23" s="22">
        <v>112.60014602859151</v>
      </c>
      <c r="E23" s="22">
        <v>29.472348741400985</v>
      </c>
      <c r="F23" s="22">
        <v>115.96331728465107</v>
      </c>
      <c r="G23" s="22">
        <v>114.27685338044503</v>
      </c>
      <c r="H23" s="21">
        <v>112.00038448177875</v>
      </c>
      <c r="I23" s="22">
        <v>113.60133170062234</v>
      </c>
      <c r="J23" s="22">
        <v>113.49677293549715</v>
      </c>
      <c r="K23" s="119">
        <v>27.149484006672957</v>
      </c>
      <c r="L23" s="22">
        <v>115.33580591457965</v>
      </c>
      <c r="M23" s="22">
        <v>115.28904886697167</v>
      </c>
      <c r="N23" s="21">
        <v>112.26220110816807</v>
      </c>
      <c r="O23" s="78">
        <v>112.99867385608998</v>
      </c>
      <c r="P23" s="22">
        <v>114.82483340891493</v>
      </c>
      <c r="Q23" s="22">
        <v>30.416886704062144</v>
      </c>
      <c r="R23" s="22">
        <v>115.02028801407452</v>
      </c>
      <c r="S23" s="23">
        <v>115.7213106509857</v>
      </c>
      <c r="T23" s="24">
        <f t="shared" si="0"/>
        <v>1789.3861911476101</v>
      </c>
      <c r="V23" s="2"/>
      <c r="W23" s="18"/>
    </row>
    <row r="24" spans="1:30" ht="39.950000000000003" customHeight="1" x14ac:dyDescent="0.25">
      <c r="A24" s="156" t="s">
        <v>18</v>
      </c>
      <c r="B24" s="21">
        <v>108.76924359295307</v>
      </c>
      <c r="C24" s="78">
        <v>110.18726047115085</v>
      </c>
      <c r="D24" s="22">
        <v>112.60014602859151</v>
      </c>
      <c r="E24" s="22">
        <v>29.472348741400985</v>
      </c>
      <c r="F24" s="22">
        <v>115.96331728465107</v>
      </c>
      <c r="G24" s="22">
        <v>114.27685338044503</v>
      </c>
      <c r="H24" s="21">
        <v>112.00038448177875</v>
      </c>
      <c r="I24" s="22">
        <v>113.60133170062234</v>
      </c>
      <c r="J24" s="22">
        <v>113.49677293549715</v>
      </c>
      <c r="K24" s="119">
        <v>27.149484006672957</v>
      </c>
      <c r="L24" s="22">
        <v>115.33580591457965</v>
      </c>
      <c r="M24" s="22">
        <v>115.28904886697167</v>
      </c>
      <c r="N24" s="21">
        <v>112.26220110816807</v>
      </c>
      <c r="O24" s="78">
        <v>112.99867385608998</v>
      </c>
      <c r="P24" s="22">
        <v>114.82483340891493</v>
      </c>
      <c r="Q24" s="22">
        <v>30.416886704062144</v>
      </c>
      <c r="R24" s="22">
        <v>115.02028801407452</v>
      </c>
      <c r="S24" s="23">
        <v>115.7213106509857</v>
      </c>
      <c r="T24" s="24">
        <f t="shared" si="0"/>
        <v>1789.3861911476101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762.85440000000028</v>
      </c>
      <c r="C25" s="26">
        <f t="shared" si="1"/>
        <v>772.60680000000002</v>
      </c>
      <c r="D25" s="26">
        <f t="shared" si="1"/>
        <v>789.94440000000009</v>
      </c>
      <c r="E25" s="26">
        <f>SUM(E18:E24)</f>
        <v>206.96760000000003</v>
      </c>
      <c r="F25" s="26">
        <f t="shared" ref="F25:L25" si="2">SUM(F18:F24)</f>
        <v>812.70000000000039</v>
      </c>
      <c r="G25" s="26">
        <f t="shared" si="2"/>
        <v>801.86400000000015</v>
      </c>
      <c r="H25" s="25">
        <f t="shared" si="2"/>
        <v>784.52640000000008</v>
      </c>
      <c r="I25" s="26">
        <f t="shared" si="2"/>
        <v>797.5296000000003</v>
      </c>
      <c r="J25" s="26">
        <f>SUM(J18:J24)</f>
        <v>795.36239999999998</v>
      </c>
      <c r="K25" s="120">
        <f t="shared" ref="K25" si="3">SUM(K18:K24)</f>
        <v>190.71360000000004</v>
      </c>
      <c r="L25" s="26">
        <f t="shared" si="2"/>
        <v>808.3656000000002</v>
      </c>
      <c r="M25" s="26">
        <f>SUM(M18:M24)</f>
        <v>809.44920000000025</v>
      </c>
      <c r="N25" s="25">
        <f t="shared" ref="N25:P25" si="4">SUM(N18:N24)</f>
        <v>788.86080000000015</v>
      </c>
      <c r="O25" s="26">
        <f t="shared" si="4"/>
        <v>793.19520000000034</v>
      </c>
      <c r="P25" s="26">
        <f t="shared" si="4"/>
        <v>805.1148000000004</v>
      </c>
      <c r="Q25" s="26">
        <f>SUM(Q18:Q24)</f>
        <v>213.46920000000003</v>
      </c>
      <c r="R25" s="26">
        <f t="shared" ref="R25:S25" si="5">SUM(R18:R24)</f>
        <v>806.19840000000011</v>
      </c>
      <c r="S25" s="27">
        <f t="shared" si="5"/>
        <v>811.61640000000034</v>
      </c>
      <c r="T25" s="24">
        <f t="shared" si="0"/>
        <v>12551.338800000003</v>
      </c>
    </row>
    <row r="26" spans="1:30" s="2" customFormat="1" ht="36.75" customHeight="1" x14ac:dyDescent="0.25">
      <c r="A26" s="158" t="s">
        <v>19</v>
      </c>
      <c r="B26" s="402">
        <v>154.80000000000004</v>
      </c>
      <c r="C26" s="405">
        <v>154.80000000000004</v>
      </c>
      <c r="D26" s="29">
        <v>154.80000000000004</v>
      </c>
      <c r="E26" s="29">
        <v>154.80000000000004</v>
      </c>
      <c r="F26" s="401">
        <v>154.80000000000004</v>
      </c>
      <c r="G26" s="401">
        <v>154.80000000000004</v>
      </c>
      <c r="H26" s="402">
        <v>154.80000000000004</v>
      </c>
      <c r="I26" s="401">
        <v>154.80000000000004</v>
      </c>
      <c r="J26" s="401">
        <v>154.80000000000004</v>
      </c>
      <c r="K26" s="401">
        <v>154.80000000000004</v>
      </c>
      <c r="L26" s="401">
        <v>154.80000000000004</v>
      </c>
      <c r="M26" s="401">
        <v>154.80000000000004</v>
      </c>
      <c r="N26" s="402">
        <v>154.80000000000004</v>
      </c>
      <c r="O26" s="401">
        <v>154.80000000000004</v>
      </c>
      <c r="P26" s="401">
        <v>154.80000000000004</v>
      </c>
      <c r="Q26" s="401">
        <v>154.80000000000004</v>
      </c>
      <c r="R26" s="401">
        <v>154.80000000000004</v>
      </c>
      <c r="S26" s="404">
        <v>154.80000000000004</v>
      </c>
      <c r="T26" s="31">
        <f>+((T25/T27)/7)*1000</f>
        <v>154.80000000000004</v>
      </c>
    </row>
    <row r="27" spans="1:30" s="2" customFormat="1" ht="33" customHeight="1" x14ac:dyDescent="0.25">
      <c r="A27" s="159" t="s">
        <v>20</v>
      </c>
      <c r="B27" s="32">
        <v>704</v>
      </c>
      <c r="C27" s="81">
        <v>713</v>
      </c>
      <c r="D27" s="33">
        <v>729</v>
      </c>
      <c r="E27" s="33">
        <v>191</v>
      </c>
      <c r="F27" s="33">
        <v>750</v>
      </c>
      <c r="G27" s="33">
        <v>740</v>
      </c>
      <c r="H27" s="32">
        <v>724</v>
      </c>
      <c r="I27" s="33">
        <v>736</v>
      </c>
      <c r="J27" s="33">
        <v>734</v>
      </c>
      <c r="K27" s="122">
        <v>176</v>
      </c>
      <c r="L27" s="33">
        <v>746</v>
      </c>
      <c r="M27" s="33">
        <v>747</v>
      </c>
      <c r="N27" s="32">
        <v>728</v>
      </c>
      <c r="O27" s="33">
        <v>732</v>
      </c>
      <c r="P27" s="33">
        <v>743</v>
      </c>
      <c r="Q27" s="33">
        <v>197</v>
      </c>
      <c r="R27" s="33">
        <v>744</v>
      </c>
      <c r="S27" s="34">
        <v>749</v>
      </c>
      <c r="T27" s="35">
        <f>SUM(B27:S27)</f>
        <v>11583</v>
      </c>
      <c r="U27" s="2">
        <f>((T25*1000)/T27)/7</f>
        <v>154.80000000000001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108.76924359295307</v>
      </c>
      <c r="C28" s="37">
        <f t="shared" si="6"/>
        <v>110.18726047115085</v>
      </c>
      <c r="D28" s="37">
        <f t="shared" si="6"/>
        <v>112.60014602859151</v>
      </c>
      <c r="E28" s="37">
        <f t="shared" si="6"/>
        <v>29.472348741400985</v>
      </c>
      <c r="F28" s="37">
        <f t="shared" si="6"/>
        <v>115.96331728465107</v>
      </c>
      <c r="G28" s="37">
        <f t="shared" si="6"/>
        <v>114.27685338044503</v>
      </c>
      <c r="H28" s="36">
        <f t="shared" si="6"/>
        <v>112.00038448177875</v>
      </c>
      <c r="I28" s="37">
        <f t="shared" si="6"/>
        <v>113.60133170062234</v>
      </c>
      <c r="J28" s="37">
        <f t="shared" si="6"/>
        <v>113.49677293549715</v>
      </c>
      <c r="K28" s="123">
        <f t="shared" si="6"/>
        <v>27.149484006672957</v>
      </c>
      <c r="L28" s="37">
        <f t="shared" si="6"/>
        <v>115.33580591457965</v>
      </c>
      <c r="M28" s="37">
        <f t="shared" si="6"/>
        <v>115.28904886697167</v>
      </c>
      <c r="N28" s="36">
        <f t="shared" si="6"/>
        <v>112.26220110816807</v>
      </c>
      <c r="O28" s="37">
        <f t="shared" si="6"/>
        <v>112.99867385608998</v>
      </c>
      <c r="P28" s="37">
        <f t="shared" si="6"/>
        <v>114.82483340891493</v>
      </c>
      <c r="Q28" s="37">
        <f t="shared" si="6"/>
        <v>30.416886704062144</v>
      </c>
      <c r="R28" s="37">
        <f t="shared" si="6"/>
        <v>115.02028801407452</v>
      </c>
      <c r="S28" s="38">
        <f t="shared" si="6"/>
        <v>115.7213106509857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762.85440000000017</v>
      </c>
      <c r="C29" s="41">
        <f t="shared" si="7"/>
        <v>772.60680000000013</v>
      </c>
      <c r="D29" s="41">
        <f t="shared" si="7"/>
        <v>789.94440000000009</v>
      </c>
      <c r="E29" s="41">
        <f>((E27*E26)*7)/1000</f>
        <v>206.96760000000003</v>
      </c>
      <c r="F29" s="41">
        <f>((F27*F26)*7)/1000</f>
        <v>812.70000000000027</v>
      </c>
      <c r="G29" s="41">
        <f t="shared" ref="G29:S29" si="8">((G27*G26)*7)/1000</f>
        <v>801.86400000000026</v>
      </c>
      <c r="H29" s="40">
        <f t="shared" si="8"/>
        <v>784.52640000000019</v>
      </c>
      <c r="I29" s="41">
        <f t="shared" si="8"/>
        <v>797.52960000000019</v>
      </c>
      <c r="J29" s="41">
        <f t="shared" si="8"/>
        <v>795.36240000000009</v>
      </c>
      <c r="K29" s="124">
        <f t="shared" si="8"/>
        <v>190.71360000000004</v>
      </c>
      <c r="L29" s="41">
        <f t="shared" si="8"/>
        <v>808.3656000000002</v>
      </c>
      <c r="M29" s="41">
        <f t="shared" si="8"/>
        <v>809.44920000000013</v>
      </c>
      <c r="N29" s="40">
        <f t="shared" si="8"/>
        <v>788.86080000000015</v>
      </c>
      <c r="O29" s="41">
        <f t="shared" si="8"/>
        <v>793.19520000000023</v>
      </c>
      <c r="P29" s="41">
        <f t="shared" si="8"/>
        <v>805.11480000000017</v>
      </c>
      <c r="Q29" s="42">
        <f t="shared" si="8"/>
        <v>213.46920000000006</v>
      </c>
      <c r="R29" s="42">
        <f t="shared" si="8"/>
        <v>806.19840000000011</v>
      </c>
      <c r="S29" s="43">
        <f t="shared" si="8"/>
        <v>811.61640000000011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154.80000000000004</v>
      </c>
      <c r="C30" s="46">
        <f t="shared" si="9"/>
        <v>154.80000000000001</v>
      </c>
      <c r="D30" s="46">
        <f t="shared" si="9"/>
        <v>154.80000000000001</v>
      </c>
      <c r="E30" s="46">
        <f>+(E25/E27)/7*1000</f>
        <v>154.80000000000001</v>
      </c>
      <c r="F30" s="46">
        <f t="shared" ref="F30:L30" si="10">+(F25/F27)/7*1000</f>
        <v>154.80000000000007</v>
      </c>
      <c r="G30" s="46">
        <f t="shared" si="10"/>
        <v>154.80000000000001</v>
      </c>
      <c r="H30" s="45">
        <f t="shared" si="10"/>
        <v>154.80000000000001</v>
      </c>
      <c r="I30" s="46">
        <f t="shared" si="10"/>
        <v>154.80000000000004</v>
      </c>
      <c r="J30" s="46">
        <f>+(J25/J27)/7*1000</f>
        <v>154.79999999999998</v>
      </c>
      <c r="K30" s="125">
        <f t="shared" ref="K30" si="11">+(K25/K27)/7*1000</f>
        <v>154.80000000000004</v>
      </c>
      <c r="L30" s="46">
        <f t="shared" si="10"/>
        <v>154.80000000000004</v>
      </c>
      <c r="M30" s="46">
        <f>+(M25/M27)/7*1000</f>
        <v>154.80000000000004</v>
      </c>
      <c r="N30" s="45">
        <f t="shared" ref="N30:S30" si="12">+(N25/N27)/7*1000</f>
        <v>154.80000000000001</v>
      </c>
      <c r="O30" s="46">
        <f t="shared" si="12"/>
        <v>154.80000000000007</v>
      </c>
      <c r="P30" s="46">
        <f t="shared" si="12"/>
        <v>154.80000000000007</v>
      </c>
      <c r="Q30" s="46">
        <f t="shared" si="12"/>
        <v>154.80000000000001</v>
      </c>
      <c r="R30" s="46">
        <f t="shared" si="12"/>
        <v>154.80000000000001</v>
      </c>
      <c r="S30" s="47">
        <f t="shared" si="12"/>
        <v>154.80000000000007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97.718599999999995</v>
      </c>
      <c r="C39" s="78">
        <v>90.381899999999987</v>
      </c>
      <c r="D39" s="78">
        <v>95.533199999999994</v>
      </c>
      <c r="E39" s="78">
        <v>21.854000000000003</v>
      </c>
      <c r="F39" s="78">
        <v>97.094200000000001</v>
      </c>
      <c r="G39" s="78">
        <v>95.533199999999994</v>
      </c>
      <c r="H39" s="78"/>
      <c r="I39" s="78"/>
      <c r="J39" s="99">
        <f t="shared" ref="J39:J46" si="13">SUM(B39:I39)</f>
        <v>498.11509999999998</v>
      </c>
      <c r="K39" s="2"/>
      <c r="L39" s="89" t="s">
        <v>12</v>
      </c>
      <c r="M39" s="78">
        <v>6.3</v>
      </c>
      <c r="N39" s="78">
        <v>6.3</v>
      </c>
      <c r="O39" s="78">
        <v>6.5</v>
      </c>
      <c r="P39" s="78">
        <v>1.6</v>
      </c>
      <c r="Q39" s="78">
        <v>6.5</v>
      </c>
      <c r="R39" s="78">
        <v>6.4</v>
      </c>
      <c r="S39" s="99">
        <f t="shared" ref="S39:S46" si="14">SUM(M39:R39)</f>
        <v>33.6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97.718599999999995</v>
      </c>
      <c r="C40" s="78">
        <v>90.381899999999987</v>
      </c>
      <c r="D40" s="78">
        <v>95.533199999999994</v>
      </c>
      <c r="E40" s="78">
        <v>21.854000000000003</v>
      </c>
      <c r="F40" s="78">
        <v>97.094200000000001</v>
      </c>
      <c r="G40" s="78">
        <v>95.533199999999994</v>
      </c>
      <c r="H40" s="78"/>
      <c r="I40" s="78"/>
      <c r="J40" s="99">
        <f t="shared" si="13"/>
        <v>498.11509999999998</v>
      </c>
      <c r="K40" s="2"/>
      <c r="L40" s="90" t="s">
        <v>13</v>
      </c>
      <c r="M40" s="78">
        <v>6.3</v>
      </c>
      <c r="N40" s="78">
        <v>6.3</v>
      </c>
      <c r="O40" s="78">
        <v>6.5</v>
      </c>
      <c r="P40" s="78">
        <v>1.6</v>
      </c>
      <c r="Q40" s="78">
        <v>6.5</v>
      </c>
      <c r="R40" s="78">
        <v>6.4</v>
      </c>
      <c r="S40" s="99">
        <f t="shared" si="14"/>
        <v>33.6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6.4</v>
      </c>
      <c r="N41" s="78">
        <v>6.3</v>
      </c>
      <c r="O41" s="78">
        <v>6.4</v>
      </c>
      <c r="P41" s="78">
        <v>1.4</v>
      </c>
      <c r="Q41" s="78">
        <v>6.4</v>
      </c>
      <c r="R41" s="78">
        <v>6.3</v>
      </c>
      <c r="S41" s="99">
        <f t="shared" si="14"/>
        <v>33.199999999999996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6.4</v>
      </c>
      <c r="N42" s="78">
        <v>6.3</v>
      </c>
      <c r="O42" s="78">
        <v>6.5</v>
      </c>
      <c r="P42" s="78">
        <v>1.4</v>
      </c>
      <c r="Q42" s="78">
        <v>6.4</v>
      </c>
      <c r="R42" s="78">
        <v>6.4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6.5</v>
      </c>
      <c r="N43" s="78">
        <v>6.3</v>
      </c>
      <c r="O43" s="78">
        <v>6.5</v>
      </c>
      <c r="P43" s="78">
        <v>1.5</v>
      </c>
      <c r="Q43" s="78">
        <v>6.4</v>
      </c>
      <c r="R43" s="78">
        <v>6.4</v>
      </c>
      <c r="S43" s="99">
        <f t="shared" si="14"/>
        <v>33.6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6.5</v>
      </c>
      <c r="N44" s="78">
        <v>6.3</v>
      </c>
      <c r="O44" s="78">
        <v>6.5</v>
      </c>
      <c r="P44" s="78">
        <v>1.5</v>
      </c>
      <c r="Q44" s="78">
        <v>6.5</v>
      </c>
      <c r="R44" s="78">
        <v>6.4</v>
      </c>
      <c r="S44" s="99">
        <f t="shared" si="14"/>
        <v>33.700000000000003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6.5</v>
      </c>
      <c r="N45" s="78">
        <v>6.4</v>
      </c>
      <c r="O45" s="78">
        <v>6.5</v>
      </c>
      <c r="P45" s="78">
        <v>1.5</v>
      </c>
      <c r="Q45" s="78">
        <v>6.5</v>
      </c>
      <c r="R45" s="78">
        <v>6.4</v>
      </c>
      <c r="S45" s="99">
        <f t="shared" si="14"/>
        <v>33.799999999999997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195.43719999999999</v>
      </c>
      <c r="C46" s="26">
        <f t="shared" si="15"/>
        <v>180.76379999999997</v>
      </c>
      <c r="D46" s="26">
        <f t="shared" si="15"/>
        <v>191.06639999999999</v>
      </c>
      <c r="E46" s="26">
        <f t="shared" si="15"/>
        <v>43.708000000000006</v>
      </c>
      <c r="F46" s="26">
        <f t="shared" si="15"/>
        <v>194.1884</v>
      </c>
      <c r="G46" s="26">
        <f t="shared" si="15"/>
        <v>191.06639999999999</v>
      </c>
      <c r="H46" s="26">
        <f t="shared" si="15"/>
        <v>0</v>
      </c>
      <c r="I46" s="26">
        <f t="shared" si="15"/>
        <v>0</v>
      </c>
      <c r="J46" s="99">
        <f t="shared" si="13"/>
        <v>996.23019999999997</v>
      </c>
      <c r="L46" s="76" t="s">
        <v>10</v>
      </c>
      <c r="M46" s="79">
        <f t="shared" ref="M46:R46" si="16">SUM(M39:M45)</f>
        <v>44.9</v>
      </c>
      <c r="N46" s="26">
        <f t="shared" si="16"/>
        <v>44.199999999999996</v>
      </c>
      <c r="O46" s="26">
        <f t="shared" si="16"/>
        <v>45.4</v>
      </c>
      <c r="P46" s="26">
        <f t="shared" si="16"/>
        <v>10.5</v>
      </c>
      <c r="Q46" s="26">
        <f t="shared" si="16"/>
        <v>45.199999999999996</v>
      </c>
      <c r="R46" s="26">
        <f t="shared" si="16"/>
        <v>44.699999999999996</v>
      </c>
      <c r="S46" s="99">
        <f t="shared" si="14"/>
        <v>234.89999999999998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156.1</v>
      </c>
      <c r="C47" s="29">
        <v>156.1</v>
      </c>
      <c r="D47" s="29">
        <v>156.1</v>
      </c>
      <c r="E47" s="29">
        <v>156.1</v>
      </c>
      <c r="F47" s="29">
        <v>156.1</v>
      </c>
      <c r="G47" s="29">
        <v>156.1</v>
      </c>
      <c r="H47" s="29"/>
      <c r="I47" s="29"/>
      <c r="J47" s="100">
        <f>+((J46/J48)/7)*1000</f>
        <v>44.599999999999994</v>
      </c>
      <c r="L47" s="108" t="s">
        <v>19</v>
      </c>
      <c r="M47" s="80">
        <v>139.5</v>
      </c>
      <c r="N47" s="29">
        <v>134.5</v>
      </c>
      <c r="O47" s="29">
        <v>135</v>
      </c>
      <c r="P47" s="29">
        <v>136</v>
      </c>
      <c r="Q47" s="29">
        <v>134.5</v>
      </c>
      <c r="R47" s="29">
        <v>133</v>
      </c>
      <c r="S47" s="100">
        <f>+((S46/S48)/7)*1000</f>
        <v>135.31105990783408</v>
      </c>
      <c r="T47" s="62"/>
    </row>
    <row r="48" spans="1:30" ht="33.75" customHeight="1" x14ac:dyDescent="0.25">
      <c r="A48" s="92" t="s">
        <v>20</v>
      </c>
      <c r="B48" s="81">
        <v>626</v>
      </c>
      <c r="C48" s="33">
        <v>579</v>
      </c>
      <c r="D48" s="33">
        <v>612</v>
      </c>
      <c r="E48" s="33">
        <v>140</v>
      </c>
      <c r="F48" s="33">
        <v>622</v>
      </c>
      <c r="G48" s="33">
        <v>612</v>
      </c>
      <c r="H48" s="33"/>
      <c r="I48" s="33"/>
      <c r="J48" s="101">
        <f>SUM(B48:I48)</f>
        <v>3191</v>
      </c>
      <c r="K48" s="63"/>
      <c r="L48" s="92" t="s">
        <v>20</v>
      </c>
      <c r="M48" s="104">
        <v>46</v>
      </c>
      <c r="N48" s="64">
        <v>47</v>
      </c>
      <c r="O48" s="64">
        <v>48</v>
      </c>
      <c r="P48" s="64">
        <v>11</v>
      </c>
      <c r="Q48" s="64">
        <v>48</v>
      </c>
      <c r="R48" s="64">
        <v>48</v>
      </c>
      <c r="S48" s="110">
        <f>SUM(M48:R48)</f>
        <v>248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97.718599999999995</v>
      </c>
      <c r="C49" s="37">
        <f t="shared" si="17"/>
        <v>90.381899999999987</v>
      </c>
      <c r="D49" s="37">
        <f t="shared" si="17"/>
        <v>95.533199999999994</v>
      </c>
      <c r="E49" s="37">
        <f t="shared" si="17"/>
        <v>21.854000000000003</v>
      </c>
      <c r="F49" s="37">
        <f t="shared" si="17"/>
        <v>97.094200000000001</v>
      </c>
      <c r="G49" s="37">
        <f t="shared" si="17"/>
        <v>95.533199999999994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44.6</v>
      </c>
      <c r="L49" s="93" t="s">
        <v>21</v>
      </c>
      <c r="M49" s="82">
        <f>((M48*M47)*7/1000-M39-M40)/5</f>
        <v>6.4638000000000009</v>
      </c>
      <c r="N49" s="37">
        <f t="shared" ref="N49:R49" si="19">((N48*N47)*7/1000-N39-N40)/5</f>
        <v>6.3301000000000007</v>
      </c>
      <c r="O49" s="37">
        <f t="shared" si="19"/>
        <v>6.4719999999999995</v>
      </c>
      <c r="P49" s="37">
        <f t="shared" si="19"/>
        <v>1.4544000000000001</v>
      </c>
      <c r="Q49" s="37">
        <f t="shared" si="19"/>
        <v>6.4383999999999997</v>
      </c>
      <c r="R49" s="37">
        <f t="shared" si="19"/>
        <v>6.377600000000001</v>
      </c>
      <c r="S49" s="111">
        <f>((S46*1000)/S48)/7</f>
        <v>135.31105990783408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684.03019999999992</v>
      </c>
      <c r="C50" s="41">
        <f t="shared" si="20"/>
        <v>632.67329999999993</v>
      </c>
      <c r="D50" s="41">
        <f t="shared" si="20"/>
        <v>668.73239999999998</v>
      </c>
      <c r="E50" s="41">
        <f t="shared" si="20"/>
        <v>152.97800000000001</v>
      </c>
      <c r="F50" s="41">
        <f t="shared" si="20"/>
        <v>679.65940000000001</v>
      </c>
      <c r="G50" s="41">
        <f t="shared" si="20"/>
        <v>668.73239999999998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44.918999999999997</v>
      </c>
      <c r="N50" s="41">
        <f t="shared" si="21"/>
        <v>44.250500000000002</v>
      </c>
      <c r="O50" s="41">
        <f t="shared" si="21"/>
        <v>45.36</v>
      </c>
      <c r="P50" s="41">
        <f t="shared" si="21"/>
        <v>10.472</v>
      </c>
      <c r="Q50" s="41">
        <f t="shared" si="21"/>
        <v>45.192</v>
      </c>
      <c r="R50" s="41">
        <f t="shared" si="21"/>
        <v>44.688000000000002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44.599999999999994</v>
      </c>
      <c r="C51" s="46">
        <f t="shared" si="22"/>
        <v>44.599999999999994</v>
      </c>
      <c r="D51" s="46">
        <f t="shared" si="22"/>
        <v>44.599999999999994</v>
      </c>
      <c r="E51" s="46">
        <f t="shared" si="22"/>
        <v>44.600000000000009</v>
      </c>
      <c r="F51" s="46">
        <f t="shared" si="22"/>
        <v>44.599999999999994</v>
      </c>
      <c r="G51" s="46">
        <f t="shared" si="22"/>
        <v>44.599999999999994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139.44099378881987</v>
      </c>
      <c r="N51" s="46">
        <f t="shared" si="23"/>
        <v>134.3465045592705</v>
      </c>
      <c r="O51" s="46">
        <f t="shared" si="23"/>
        <v>135.11904761904762</v>
      </c>
      <c r="P51" s="46">
        <f t="shared" si="23"/>
        <v>136.36363636363637</v>
      </c>
      <c r="Q51" s="46">
        <f t="shared" si="23"/>
        <v>134.52380952380952</v>
      </c>
      <c r="R51" s="46">
        <f t="shared" si="23"/>
        <v>133.03571428571428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8.5</v>
      </c>
      <c r="C58" s="78">
        <v>8.6</v>
      </c>
      <c r="D58" s="78">
        <v>8.6</v>
      </c>
      <c r="E58" s="78">
        <v>2.2999999999999998</v>
      </c>
      <c r="F58" s="78">
        <v>8.6</v>
      </c>
      <c r="G58" s="182">
        <v>8.6</v>
      </c>
      <c r="H58" s="21">
        <v>8.3000000000000007</v>
      </c>
      <c r="I58" s="78">
        <v>8.4</v>
      </c>
      <c r="J58" s="78">
        <v>8.3000000000000007</v>
      </c>
      <c r="K58" s="78">
        <v>2.1</v>
      </c>
      <c r="L58" s="78">
        <v>8.6999999999999993</v>
      </c>
      <c r="M58" s="182">
        <v>8.5</v>
      </c>
      <c r="N58" s="21">
        <v>8.5</v>
      </c>
      <c r="O58" s="78">
        <v>8.4</v>
      </c>
      <c r="P58" s="78">
        <v>8.6999999999999993</v>
      </c>
      <c r="Q58" s="78">
        <v>2.2999999999999998</v>
      </c>
      <c r="R58" s="78">
        <v>8.4</v>
      </c>
      <c r="S58" s="182">
        <v>8.1</v>
      </c>
      <c r="T58" s="24">
        <f t="shared" ref="T58:T65" si="24">SUM(B58:S58)</f>
        <v>133.9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8.5</v>
      </c>
      <c r="C59" s="78">
        <v>8.6</v>
      </c>
      <c r="D59" s="78">
        <v>8.6</v>
      </c>
      <c r="E59" s="78">
        <v>2.2999999999999998</v>
      </c>
      <c r="F59" s="78">
        <v>8.6</v>
      </c>
      <c r="G59" s="182">
        <v>8.6</v>
      </c>
      <c r="H59" s="21">
        <v>8.3000000000000007</v>
      </c>
      <c r="I59" s="78">
        <v>8.4</v>
      </c>
      <c r="J59" s="78">
        <v>8.3000000000000007</v>
      </c>
      <c r="K59" s="78">
        <v>2.1</v>
      </c>
      <c r="L59" s="78">
        <v>8.6999999999999993</v>
      </c>
      <c r="M59" s="182">
        <v>8.5</v>
      </c>
      <c r="N59" s="21">
        <v>8.5</v>
      </c>
      <c r="O59" s="78">
        <v>8.4</v>
      </c>
      <c r="P59" s="78">
        <v>8.6999999999999993</v>
      </c>
      <c r="Q59" s="78">
        <v>2.2999999999999998</v>
      </c>
      <c r="R59" s="78">
        <v>8.4</v>
      </c>
      <c r="S59" s="182">
        <v>8.1</v>
      </c>
      <c r="T59" s="24">
        <f t="shared" si="24"/>
        <v>133.9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8.6</v>
      </c>
      <c r="D60" s="78">
        <v>8.5</v>
      </c>
      <c r="E60" s="78">
        <v>2.2000000000000002</v>
      </c>
      <c r="F60" s="78">
        <v>8.5</v>
      </c>
      <c r="G60" s="182">
        <v>8.5</v>
      </c>
      <c r="H60" s="21">
        <v>8.1999999999999993</v>
      </c>
      <c r="I60" s="78">
        <v>8.3000000000000007</v>
      </c>
      <c r="J60" s="78">
        <v>8</v>
      </c>
      <c r="K60" s="78">
        <v>2.1</v>
      </c>
      <c r="L60" s="78">
        <v>8.6</v>
      </c>
      <c r="M60" s="182">
        <v>8.5</v>
      </c>
      <c r="N60" s="21">
        <v>8.5</v>
      </c>
      <c r="O60" s="78">
        <v>8.4</v>
      </c>
      <c r="P60" s="78">
        <v>8.6999999999999993</v>
      </c>
      <c r="Q60" s="78">
        <v>2.2000000000000002</v>
      </c>
      <c r="R60" s="78">
        <v>8.4</v>
      </c>
      <c r="S60" s="182">
        <v>8.1</v>
      </c>
      <c r="T60" s="24">
        <f t="shared" si="24"/>
        <v>132.70000000000002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8.5</v>
      </c>
      <c r="C61" s="78">
        <v>8.6</v>
      </c>
      <c r="D61" s="78">
        <v>8.5</v>
      </c>
      <c r="E61" s="78">
        <v>2.2000000000000002</v>
      </c>
      <c r="F61" s="78">
        <v>8.5</v>
      </c>
      <c r="G61" s="182">
        <v>8.6</v>
      </c>
      <c r="H61" s="21">
        <v>8.1999999999999993</v>
      </c>
      <c r="I61" s="78">
        <v>8.3000000000000007</v>
      </c>
      <c r="J61" s="78">
        <v>8.1</v>
      </c>
      <c r="K61" s="78">
        <v>2.1</v>
      </c>
      <c r="L61" s="78">
        <v>8.6999999999999993</v>
      </c>
      <c r="M61" s="182">
        <v>8.5</v>
      </c>
      <c r="N61" s="21">
        <v>8.5</v>
      </c>
      <c r="O61" s="78">
        <v>8.5</v>
      </c>
      <c r="P61" s="78">
        <v>8.6999999999999993</v>
      </c>
      <c r="Q61" s="78">
        <v>2.2000000000000002</v>
      </c>
      <c r="R61" s="78">
        <v>8.4</v>
      </c>
      <c r="S61" s="182">
        <v>8.1</v>
      </c>
      <c r="T61" s="24">
        <f t="shared" si="24"/>
        <v>133.19999999999999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8.5</v>
      </c>
      <c r="C62" s="78">
        <v>8.6</v>
      </c>
      <c r="D62" s="78">
        <v>8.5</v>
      </c>
      <c r="E62" s="78">
        <v>2.2000000000000002</v>
      </c>
      <c r="F62" s="78">
        <v>8.5</v>
      </c>
      <c r="G62" s="182">
        <v>8.6</v>
      </c>
      <c r="H62" s="21">
        <v>8.1999999999999993</v>
      </c>
      <c r="I62" s="78">
        <v>8.4</v>
      </c>
      <c r="J62" s="78">
        <v>8.1</v>
      </c>
      <c r="K62" s="78">
        <v>2.1</v>
      </c>
      <c r="L62" s="78">
        <v>8.6999999999999993</v>
      </c>
      <c r="M62" s="182">
        <v>8.5</v>
      </c>
      <c r="N62" s="21">
        <v>8.5</v>
      </c>
      <c r="O62" s="78">
        <v>8.5</v>
      </c>
      <c r="P62" s="78">
        <v>8.6999999999999993</v>
      </c>
      <c r="Q62" s="78">
        <v>2.2999999999999998</v>
      </c>
      <c r="R62" s="78">
        <v>8.4</v>
      </c>
      <c r="S62" s="182">
        <v>8.1999999999999993</v>
      </c>
      <c r="T62" s="24">
        <f t="shared" si="24"/>
        <v>133.5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8.5</v>
      </c>
      <c r="C63" s="78">
        <v>8.6999999999999993</v>
      </c>
      <c r="D63" s="78">
        <v>8.5</v>
      </c>
      <c r="E63" s="78">
        <v>2.2999999999999998</v>
      </c>
      <c r="F63" s="78">
        <v>8.5</v>
      </c>
      <c r="G63" s="182">
        <v>8.6</v>
      </c>
      <c r="H63" s="21">
        <v>8.3000000000000007</v>
      </c>
      <c r="I63" s="78">
        <v>8.4</v>
      </c>
      <c r="J63" s="78">
        <v>8.1</v>
      </c>
      <c r="K63" s="78">
        <v>2.1</v>
      </c>
      <c r="L63" s="78">
        <v>8.6999999999999993</v>
      </c>
      <c r="M63" s="182">
        <v>8.6</v>
      </c>
      <c r="N63" s="21">
        <v>8.5</v>
      </c>
      <c r="O63" s="78">
        <v>8.5</v>
      </c>
      <c r="P63" s="78">
        <v>8.6999999999999993</v>
      </c>
      <c r="Q63" s="78">
        <v>2.2999999999999998</v>
      </c>
      <c r="R63" s="78">
        <v>8.4</v>
      </c>
      <c r="S63" s="182">
        <v>8.1999999999999993</v>
      </c>
      <c r="T63" s="24">
        <f t="shared" si="24"/>
        <v>133.9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8.5</v>
      </c>
      <c r="C64" s="78">
        <v>8.6999999999999993</v>
      </c>
      <c r="D64" s="78">
        <v>8.6</v>
      </c>
      <c r="E64" s="78">
        <v>2.2999999999999998</v>
      </c>
      <c r="F64" s="78">
        <v>8.6</v>
      </c>
      <c r="G64" s="182">
        <v>8.6</v>
      </c>
      <c r="H64" s="21">
        <v>8.3000000000000007</v>
      </c>
      <c r="I64" s="78">
        <v>8.4</v>
      </c>
      <c r="J64" s="78">
        <v>8.1</v>
      </c>
      <c r="K64" s="78">
        <v>2.1</v>
      </c>
      <c r="L64" s="78">
        <v>8.6999999999999993</v>
      </c>
      <c r="M64" s="182">
        <v>8.6</v>
      </c>
      <c r="N64" s="21">
        <v>8.6</v>
      </c>
      <c r="O64" s="78">
        <v>8.5</v>
      </c>
      <c r="P64" s="78">
        <v>8.8000000000000007</v>
      </c>
      <c r="Q64" s="78">
        <v>2.2999999999999998</v>
      </c>
      <c r="R64" s="78">
        <v>8.5</v>
      </c>
      <c r="S64" s="182">
        <v>8.1999999999999993</v>
      </c>
      <c r="T64" s="24">
        <f t="shared" si="24"/>
        <v>134.39999999999998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59.4</v>
      </c>
      <c r="C65" s="26">
        <f t="shared" ref="C65:R65" si="25">SUM(C58:C64)</f>
        <v>60.400000000000006</v>
      </c>
      <c r="D65" s="26">
        <f t="shared" si="25"/>
        <v>59.800000000000004</v>
      </c>
      <c r="E65" s="26">
        <f t="shared" si="25"/>
        <v>15.8</v>
      </c>
      <c r="F65" s="26">
        <f t="shared" si="25"/>
        <v>59.800000000000004</v>
      </c>
      <c r="G65" s="27">
        <f t="shared" si="25"/>
        <v>60.1</v>
      </c>
      <c r="H65" s="25">
        <f t="shared" si="25"/>
        <v>57.8</v>
      </c>
      <c r="I65" s="26">
        <f t="shared" si="25"/>
        <v>58.6</v>
      </c>
      <c r="J65" s="26">
        <f t="shared" si="25"/>
        <v>57.000000000000007</v>
      </c>
      <c r="K65" s="26">
        <f t="shared" si="25"/>
        <v>14.7</v>
      </c>
      <c r="L65" s="26">
        <f t="shared" si="25"/>
        <v>60.800000000000011</v>
      </c>
      <c r="M65" s="27">
        <f t="shared" si="25"/>
        <v>59.7</v>
      </c>
      <c r="N65" s="25">
        <f t="shared" si="25"/>
        <v>59.6</v>
      </c>
      <c r="O65" s="26">
        <f t="shared" si="25"/>
        <v>59.2</v>
      </c>
      <c r="P65" s="26">
        <f t="shared" si="25"/>
        <v>61</v>
      </c>
      <c r="Q65" s="26">
        <f t="shared" si="25"/>
        <v>15.900000000000002</v>
      </c>
      <c r="R65" s="26">
        <f t="shared" si="25"/>
        <v>58.9</v>
      </c>
      <c r="S65" s="27">
        <f>SUM(S58:S64)</f>
        <v>57</v>
      </c>
      <c r="T65" s="24">
        <f t="shared" si="24"/>
        <v>935.50000000000011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141.5</v>
      </c>
      <c r="C66" s="29">
        <v>141.5</v>
      </c>
      <c r="D66" s="29">
        <v>140</v>
      </c>
      <c r="E66" s="29">
        <v>141.5</v>
      </c>
      <c r="F66" s="29">
        <v>140</v>
      </c>
      <c r="G66" s="30">
        <v>138.5</v>
      </c>
      <c r="H66" s="28">
        <v>140</v>
      </c>
      <c r="I66" s="29">
        <v>139.5</v>
      </c>
      <c r="J66" s="29">
        <v>138</v>
      </c>
      <c r="K66" s="29">
        <v>140.5</v>
      </c>
      <c r="L66" s="29">
        <v>138</v>
      </c>
      <c r="M66" s="30">
        <v>137.5</v>
      </c>
      <c r="N66" s="28">
        <v>142</v>
      </c>
      <c r="O66" s="29">
        <v>141</v>
      </c>
      <c r="P66" s="29">
        <v>140.5</v>
      </c>
      <c r="Q66" s="29">
        <v>141.5</v>
      </c>
      <c r="R66" s="29">
        <v>138</v>
      </c>
      <c r="S66" s="30">
        <v>138</v>
      </c>
      <c r="T66" s="304">
        <f>+((T65/T67)/7)*1000</f>
        <v>139.64770861322586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60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59</v>
      </c>
      <c r="I67" s="64">
        <v>60</v>
      </c>
      <c r="J67" s="64">
        <v>59</v>
      </c>
      <c r="K67" s="64">
        <v>15</v>
      </c>
      <c r="L67" s="64">
        <v>63</v>
      </c>
      <c r="M67" s="446">
        <v>62</v>
      </c>
      <c r="N67" s="303">
        <v>60</v>
      </c>
      <c r="O67" s="64">
        <v>60</v>
      </c>
      <c r="P67" s="64">
        <v>62</v>
      </c>
      <c r="Q67" s="64">
        <v>16</v>
      </c>
      <c r="R67" s="64">
        <v>61</v>
      </c>
      <c r="S67" s="446">
        <v>59</v>
      </c>
      <c r="T67" s="305">
        <f>SUM(B67:S67)</f>
        <v>957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8.4860000000000007</v>
      </c>
      <c r="C68" s="82">
        <f t="shared" si="26"/>
        <v>8.6440999999999981</v>
      </c>
      <c r="D68" s="82">
        <f t="shared" si="26"/>
        <v>8.516</v>
      </c>
      <c r="E68" s="82">
        <f t="shared" si="26"/>
        <v>2.2496</v>
      </c>
      <c r="F68" s="82">
        <f t="shared" si="26"/>
        <v>8.516</v>
      </c>
      <c r="G68" s="186">
        <f t="shared" si="26"/>
        <v>8.5817999999999994</v>
      </c>
      <c r="H68" s="36">
        <f t="shared" si="26"/>
        <v>8.2439999999999998</v>
      </c>
      <c r="I68" s="82">
        <f t="shared" si="26"/>
        <v>8.3580000000000005</v>
      </c>
      <c r="J68" s="82">
        <f t="shared" si="26"/>
        <v>8.0788000000000011</v>
      </c>
      <c r="K68" s="82">
        <f t="shared" si="26"/>
        <v>2.1105</v>
      </c>
      <c r="L68" s="82">
        <f t="shared" si="26"/>
        <v>8.6915999999999993</v>
      </c>
      <c r="M68" s="186">
        <f t="shared" si="26"/>
        <v>8.5350000000000001</v>
      </c>
      <c r="N68" s="36">
        <f t="shared" si="26"/>
        <v>8.5280000000000005</v>
      </c>
      <c r="O68" s="82">
        <f t="shared" si="26"/>
        <v>8.484</v>
      </c>
      <c r="P68" s="82">
        <f t="shared" si="26"/>
        <v>8.7153999999999989</v>
      </c>
      <c r="Q68" s="82">
        <f t="shared" si="26"/>
        <v>2.2496</v>
      </c>
      <c r="R68" s="82">
        <f t="shared" si="26"/>
        <v>8.4252000000000002</v>
      </c>
      <c r="S68" s="186">
        <f t="shared" si="26"/>
        <v>8.1587999999999994</v>
      </c>
      <c r="T68" s="306">
        <f>((T65*1000)/T67)/7</f>
        <v>139.64770861322589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59.43</v>
      </c>
      <c r="C69" s="83">
        <f t="shared" ref="C69:R69" si="27">((C67*C66)*7)/1000</f>
        <v>60.420499999999997</v>
      </c>
      <c r="D69" s="83">
        <f t="shared" si="27"/>
        <v>59.78</v>
      </c>
      <c r="E69" s="83">
        <f t="shared" si="27"/>
        <v>15.848000000000001</v>
      </c>
      <c r="F69" s="83">
        <f t="shared" si="27"/>
        <v>59.78</v>
      </c>
      <c r="G69" s="307">
        <f t="shared" si="27"/>
        <v>60.109000000000002</v>
      </c>
      <c r="H69" s="40">
        <f t="shared" si="27"/>
        <v>57.82</v>
      </c>
      <c r="I69" s="83">
        <f t="shared" si="27"/>
        <v>58.59</v>
      </c>
      <c r="J69" s="83">
        <f t="shared" si="27"/>
        <v>56.994</v>
      </c>
      <c r="K69" s="83">
        <f t="shared" si="27"/>
        <v>14.7525</v>
      </c>
      <c r="L69" s="83">
        <f t="shared" si="27"/>
        <v>60.857999999999997</v>
      </c>
      <c r="M69" s="307">
        <f t="shared" si="27"/>
        <v>59.674999999999997</v>
      </c>
      <c r="N69" s="40">
        <f t="shared" si="27"/>
        <v>59.64</v>
      </c>
      <c r="O69" s="83">
        <f t="shared" si="27"/>
        <v>59.22</v>
      </c>
      <c r="P69" s="83">
        <f t="shared" si="27"/>
        <v>60.976999999999997</v>
      </c>
      <c r="Q69" s="83">
        <f t="shared" si="27"/>
        <v>15.848000000000001</v>
      </c>
      <c r="R69" s="83">
        <f t="shared" si="27"/>
        <v>58.926000000000002</v>
      </c>
      <c r="S69" s="85">
        <f>((S67*S66)*7)/1000</f>
        <v>56.994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141.42857142857144</v>
      </c>
      <c r="C70" s="84">
        <f t="shared" ref="C70:R70" si="28">+(C65/C67)/7*1000</f>
        <v>141.45199063231854</v>
      </c>
      <c r="D70" s="84">
        <f t="shared" si="28"/>
        <v>140.04683840749416</v>
      </c>
      <c r="E70" s="84">
        <f t="shared" si="28"/>
        <v>141.07142857142858</v>
      </c>
      <c r="F70" s="84">
        <f t="shared" si="28"/>
        <v>140.04683840749416</v>
      </c>
      <c r="G70" s="188">
        <f t="shared" si="28"/>
        <v>138.47926267281105</v>
      </c>
      <c r="H70" s="45">
        <f t="shared" si="28"/>
        <v>139.95157384987894</v>
      </c>
      <c r="I70" s="84">
        <f t="shared" si="28"/>
        <v>139.52380952380952</v>
      </c>
      <c r="J70" s="84">
        <f t="shared" si="28"/>
        <v>138.01452784503635</v>
      </c>
      <c r="K70" s="84">
        <f t="shared" si="28"/>
        <v>139.99999999999997</v>
      </c>
      <c r="L70" s="84">
        <f t="shared" si="28"/>
        <v>137.86848072562361</v>
      </c>
      <c r="M70" s="188">
        <f t="shared" si="28"/>
        <v>137.55760368663596</v>
      </c>
      <c r="N70" s="45">
        <f t="shared" si="28"/>
        <v>141.90476190476193</v>
      </c>
      <c r="O70" s="84">
        <f t="shared" si="28"/>
        <v>140.95238095238096</v>
      </c>
      <c r="P70" s="84">
        <f t="shared" si="28"/>
        <v>140.55299539170508</v>
      </c>
      <c r="Q70" s="84">
        <f t="shared" si="28"/>
        <v>141.96428571428575</v>
      </c>
      <c r="R70" s="84">
        <f t="shared" si="28"/>
        <v>137.93911007025761</v>
      </c>
      <c r="S70" s="47">
        <f>+(S65/S67)/7*1000</f>
        <v>138.01452784503633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AF8A6-2E05-4200-AA19-D4B90A2AB1C2}">
  <dimension ref="A1:AQ239"/>
  <sheetViews>
    <sheetView view="pageBreakPreview" topLeftCell="A40" zoomScale="30" zoomScaleNormal="30" zoomScaleSheetLayoutView="30" workbookViewId="0">
      <selection activeCell="U69" sqref="U69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75"/>
      <c r="E3" s="475"/>
      <c r="F3" s="475"/>
      <c r="G3" s="475"/>
      <c r="H3" s="475"/>
      <c r="I3" s="475"/>
      <c r="J3" s="475"/>
      <c r="K3" s="475"/>
      <c r="L3" s="475"/>
      <c r="M3" s="475"/>
      <c r="N3" s="475"/>
      <c r="O3" s="475"/>
      <c r="P3" s="475"/>
      <c r="Q3" s="475"/>
      <c r="R3" s="475"/>
      <c r="S3" s="475"/>
      <c r="T3" s="475"/>
      <c r="U3" s="475"/>
      <c r="V3" s="475"/>
      <c r="W3" s="475"/>
      <c r="X3" s="475"/>
      <c r="Y3" s="2"/>
      <c r="Z3" s="2"/>
      <c r="AA3" s="2"/>
      <c r="AB3" s="2"/>
      <c r="AC3" s="2"/>
      <c r="AD3" s="47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5" t="s">
        <v>1</v>
      </c>
      <c r="B9" s="475"/>
      <c r="C9" s="475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5"/>
      <c r="B10" s="475"/>
      <c r="C10" s="4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5" t="s">
        <v>4</v>
      </c>
      <c r="B11" s="475"/>
      <c r="C11" s="475"/>
      <c r="D11" s="1"/>
      <c r="E11" s="473">
        <v>3</v>
      </c>
      <c r="F11" s="1"/>
      <c r="G11" s="1"/>
      <c r="H11" s="1"/>
      <c r="I11" s="1"/>
      <c r="J11" s="1"/>
      <c r="K11" s="489" t="s">
        <v>154</v>
      </c>
      <c r="L11" s="489"/>
      <c r="M11" s="474"/>
      <c r="N11" s="4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5"/>
      <c r="B12" s="475"/>
      <c r="C12" s="475"/>
      <c r="D12" s="1"/>
      <c r="E12" s="5"/>
      <c r="F12" s="1"/>
      <c r="G12" s="1"/>
      <c r="H12" s="1"/>
      <c r="I12" s="1"/>
      <c r="J12" s="1"/>
      <c r="K12" s="474"/>
      <c r="L12" s="474"/>
      <c r="M12" s="474"/>
      <c r="N12" s="4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5"/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4"/>
      <c r="M13" s="474"/>
      <c r="N13" s="474"/>
      <c r="O13" s="474"/>
      <c r="P13" s="474"/>
      <c r="Q13" s="474"/>
      <c r="R13" s="474"/>
      <c r="S13" s="474"/>
      <c r="T13" s="474"/>
      <c r="U13" s="474"/>
      <c r="V13" s="474"/>
      <c r="W13" s="1"/>
      <c r="X13" s="1"/>
      <c r="Y13" s="1"/>
    </row>
    <row r="14" spans="1:30" s="3" customFormat="1" ht="27" thickBot="1" x14ac:dyDescent="0.3">
      <c r="A14" s="475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108.8</v>
      </c>
      <c r="C18" s="78">
        <v>110.2</v>
      </c>
      <c r="D18" s="22">
        <v>112.6</v>
      </c>
      <c r="E18" s="22">
        <v>29.5</v>
      </c>
      <c r="F18" s="22">
        <v>116</v>
      </c>
      <c r="G18" s="22">
        <v>114.3</v>
      </c>
      <c r="H18" s="21">
        <v>112</v>
      </c>
      <c r="I18" s="22">
        <v>113.6</v>
      </c>
      <c r="J18" s="22">
        <v>113.5</v>
      </c>
      <c r="K18" s="119">
        <v>27.1</v>
      </c>
      <c r="L18" s="22">
        <v>115.3</v>
      </c>
      <c r="M18" s="22">
        <v>115.3</v>
      </c>
      <c r="N18" s="21">
        <v>112.3</v>
      </c>
      <c r="O18" s="78">
        <v>113</v>
      </c>
      <c r="P18" s="22">
        <v>114.8</v>
      </c>
      <c r="Q18" s="22">
        <v>30.4</v>
      </c>
      <c r="R18" s="22">
        <v>115</v>
      </c>
      <c r="S18" s="23">
        <v>115.7</v>
      </c>
      <c r="T18" s="24">
        <f t="shared" ref="T18:T25" si="0">SUM(B18:S18)</f>
        <v>1789.4</v>
      </c>
      <c r="V18" s="2"/>
      <c r="W18" s="18"/>
    </row>
    <row r="19" spans="1:30" ht="39.950000000000003" customHeight="1" x14ac:dyDescent="0.25">
      <c r="A19" s="157" t="s">
        <v>13</v>
      </c>
      <c r="B19" s="21">
        <v>108.8</v>
      </c>
      <c r="C19" s="78">
        <v>110.2</v>
      </c>
      <c r="D19" s="22">
        <v>112.6</v>
      </c>
      <c r="E19" s="22">
        <v>29.5</v>
      </c>
      <c r="F19" s="22">
        <v>116</v>
      </c>
      <c r="G19" s="22">
        <v>114.3</v>
      </c>
      <c r="H19" s="21">
        <v>112</v>
      </c>
      <c r="I19" s="22">
        <v>113.6</v>
      </c>
      <c r="J19" s="22">
        <v>113.5</v>
      </c>
      <c r="K19" s="119">
        <v>27.1</v>
      </c>
      <c r="L19" s="22">
        <v>115.3</v>
      </c>
      <c r="M19" s="22">
        <v>115.3</v>
      </c>
      <c r="N19" s="21">
        <v>112.3</v>
      </c>
      <c r="O19" s="78">
        <v>113</v>
      </c>
      <c r="P19" s="22">
        <v>114.8</v>
      </c>
      <c r="Q19" s="22">
        <v>30.4</v>
      </c>
      <c r="R19" s="22">
        <v>115</v>
      </c>
      <c r="S19" s="23">
        <v>115.7</v>
      </c>
      <c r="T19" s="24">
        <f t="shared" si="0"/>
        <v>1789.4</v>
      </c>
      <c r="V19" s="2"/>
      <c r="W19" s="18"/>
    </row>
    <row r="20" spans="1:30" ht="39.75" customHeight="1" x14ac:dyDescent="0.25">
      <c r="A20" s="156" t="s">
        <v>14</v>
      </c>
      <c r="B20" s="21">
        <v>107.7</v>
      </c>
      <c r="C20" s="78">
        <v>108.5</v>
      </c>
      <c r="D20" s="22">
        <v>111.4</v>
      </c>
      <c r="E20" s="22">
        <v>29.1</v>
      </c>
      <c r="F20" s="22">
        <v>114.3</v>
      </c>
      <c r="G20" s="22">
        <v>113.1</v>
      </c>
      <c r="H20" s="21">
        <v>111</v>
      </c>
      <c r="I20" s="22">
        <v>112.7</v>
      </c>
      <c r="J20" s="22">
        <v>112.3</v>
      </c>
      <c r="K20" s="119">
        <v>26.7</v>
      </c>
      <c r="L20" s="22">
        <v>114.6</v>
      </c>
      <c r="M20" s="22">
        <v>114.6</v>
      </c>
      <c r="N20" s="21">
        <v>111.7</v>
      </c>
      <c r="O20" s="78">
        <v>111.9</v>
      </c>
      <c r="P20" s="22">
        <v>114</v>
      </c>
      <c r="Q20" s="22">
        <v>30.1</v>
      </c>
      <c r="R20" s="22">
        <v>114.3</v>
      </c>
      <c r="S20" s="23">
        <v>115.1</v>
      </c>
      <c r="T20" s="24">
        <f t="shared" si="0"/>
        <v>1773.1</v>
      </c>
      <c r="V20" s="2"/>
      <c r="W20" s="18"/>
    </row>
    <row r="21" spans="1:30" ht="39.950000000000003" customHeight="1" x14ac:dyDescent="0.25">
      <c r="A21" s="157" t="s">
        <v>15</v>
      </c>
      <c r="B21" s="21">
        <v>107.7</v>
      </c>
      <c r="C21" s="78">
        <v>108.5</v>
      </c>
      <c r="D21" s="22">
        <v>111.4</v>
      </c>
      <c r="E21" s="22">
        <v>29.1</v>
      </c>
      <c r="F21" s="22">
        <v>114.3</v>
      </c>
      <c r="G21" s="22">
        <v>113.1</v>
      </c>
      <c r="H21" s="21">
        <v>111</v>
      </c>
      <c r="I21" s="22">
        <v>112.7</v>
      </c>
      <c r="J21" s="22">
        <v>112.3</v>
      </c>
      <c r="K21" s="119">
        <v>26.7</v>
      </c>
      <c r="L21" s="22">
        <v>114.6</v>
      </c>
      <c r="M21" s="22">
        <v>114.6</v>
      </c>
      <c r="N21" s="21">
        <v>111.7</v>
      </c>
      <c r="O21" s="78">
        <v>111.9</v>
      </c>
      <c r="P21" s="22">
        <v>114</v>
      </c>
      <c r="Q21" s="22">
        <v>30.1</v>
      </c>
      <c r="R21" s="22">
        <v>114.3</v>
      </c>
      <c r="S21" s="23">
        <v>115.1</v>
      </c>
      <c r="T21" s="24">
        <f t="shared" si="0"/>
        <v>1773.1</v>
      </c>
      <c r="V21" s="2"/>
      <c r="W21" s="18"/>
    </row>
    <row r="22" spans="1:30" ht="39.950000000000003" customHeight="1" x14ac:dyDescent="0.25">
      <c r="A22" s="156" t="s">
        <v>16</v>
      </c>
      <c r="B22" s="21">
        <v>107.7</v>
      </c>
      <c r="C22" s="78">
        <v>108.5</v>
      </c>
      <c r="D22" s="22">
        <v>111.4</v>
      </c>
      <c r="E22" s="22">
        <v>29.1</v>
      </c>
      <c r="F22" s="22">
        <v>114.3</v>
      </c>
      <c r="G22" s="22">
        <v>113.1</v>
      </c>
      <c r="H22" s="21">
        <v>111</v>
      </c>
      <c r="I22" s="22">
        <v>112.7</v>
      </c>
      <c r="J22" s="22">
        <v>112.3</v>
      </c>
      <c r="K22" s="119">
        <v>26.7</v>
      </c>
      <c r="L22" s="22">
        <v>114.6</v>
      </c>
      <c r="M22" s="22">
        <v>114.6</v>
      </c>
      <c r="N22" s="21">
        <v>111.7</v>
      </c>
      <c r="O22" s="78">
        <v>111.9</v>
      </c>
      <c r="P22" s="22">
        <v>114</v>
      </c>
      <c r="Q22" s="22">
        <v>30.1</v>
      </c>
      <c r="R22" s="22">
        <v>114.3</v>
      </c>
      <c r="S22" s="23">
        <v>115.1</v>
      </c>
      <c r="T22" s="24">
        <f t="shared" si="0"/>
        <v>1773.1</v>
      </c>
      <c r="V22" s="2"/>
      <c r="W22" s="18"/>
    </row>
    <row r="23" spans="1:30" ht="39.950000000000003" customHeight="1" x14ac:dyDescent="0.25">
      <c r="A23" s="157" t="s">
        <v>17</v>
      </c>
      <c r="B23" s="21">
        <v>107.7</v>
      </c>
      <c r="C23" s="78">
        <v>108.5</v>
      </c>
      <c r="D23" s="22">
        <v>111.4</v>
      </c>
      <c r="E23" s="22">
        <v>29.1</v>
      </c>
      <c r="F23" s="22">
        <v>114.3</v>
      </c>
      <c r="G23" s="22">
        <v>113.1</v>
      </c>
      <c r="H23" s="21">
        <v>111</v>
      </c>
      <c r="I23" s="22">
        <v>112.7</v>
      </c>
      <c r="J23" s="22">
        <v>112.3</v>
      </c>
      <c r="K23" s="119">
        <v>26.7</v>
      </c>
      <c r="L23" s="22">
        <v>114.6</v>
      </c>
      <c r="M23" s="22">
        <v>114.6</v>
      </c>
      <c r="N23" s="21">
        <v>111.7</v>
      </c>
      <c r="O23" s="78">
        <v>111.9</v>
      </c>
      <c r="P23" s="22">
        <v>114</v>
      </c>
      <c r="Q23" s="22">
        <v>30.1</v>
      </c>
      <c r="R23" s="22">
        <v>114.3</v>
      </c>
      <c r="S23" s="23">
        <v>115.1</v>
      </c>
      <c r="T23" s="24">
        <f t="shared" si="0"/>
        <v>1773.1</v>
      </c>
      <c r="V23" s="2"/>
      <c r="W23" s="18"/>
    </row>
    <row r="24" spans="1:30" ht="39.950000000000003" customHeight="1" x14ac:dyDescent="0.25">
      <c r="A24" s="156" t="s">
        <v>18</v>
      </c>
      <c r="B24" s="21">
        <v>107.7</v>
      </c>
      <c r="C24" s="78">
        <v>108.5</v>
      </c>
      <c r="D24" s="22">
        <v>111.4</v>
      </c>
      <c r="E24" s="22">
        <v>29.1</v>
      </c>
      <c r="F24" s="22">
        <v>114.3</v>
      </c>
      <c r="G24" s="22">
        <v>113.1</v>
      </c>
      <c r="H24" s="21">
        <v>111</v>
      </c>
      <c r="I24" s="22">
        <v>112.7</v>
      </c>
      <c r="J24" s="22">
        <v>112.3</v>
      </c>
      <c r="K24" s="119">
        <v>26.7</v>
      </c>
      <c r="L24" s="22">
        <v>114.6</v>
      </c>
      <c r="M24" s="22">
        <v>114.6</v>
      </c>
      <c r="N24" s="21">
        <v>111.7</v>
      </c>
      <c r="O24" s="78">
        <v>111.9</v>
      </c>
      <c r="P24" s="22">
        <v>114</v>
      </c>
      <c r="Q24" s="22">
        <v>30.1</v>
      </c>
      <c r="R24" s="22">
        <v>114.3</v>
      </c>
      <c r="S24" s="23">
        <v>115.1</v>
      </c>
      <c r="T24" s="24">
        <f t="shared" si="0"/>
        <v>1773.1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756.10000000000014</v>
      </c>
      <c r="C25" s="26">
        <f t="shared" si="1"/>
        <v>762.9</v>
      </c>
      <c r="D25" s="26">
        <f t="shared" si="1"/>
        <v>782.19999999999993</v>
      </c>
      <c r="E25" s="26">
        <f>SUM(E18:E24)</f>
        <v>204.49999999999997</v>
      </c>
      <c r="F25" s="26">
        <f t="shared" ref="F25:L25" si="2">SUM(F18:F24)</f>
        <v>803.49999999999989</v>
      </c>
      <c r="G25" s="26">
        <f t="shared" si="2"/>
        <v>794.1</v>
      </c>
      <c r="H25" s="25">
        <f t="shared" si="2"/>
        <v>779</v>
      </c>
      <c r="I25" s="26">
        <f t="shared" si="2"/>
        <v>790.7</v>
      </c>
      <c r="J25" s="26">
        <f>SUM(J18:J24)</f>
        <v>788.49999999999989</v>
      </c>
      <c r="K25" s="120">
        <f t="shared" ref="K25" si="3">SUM(K18:K24)</f>
        <v>187.7</v>
      </c>
      <c r="L25" s="26">
        <f t="shared" si="2"/>
        <v>803.6</v>
      </c>
      <c r="M25" s="26">
        <f>SUM(M18:M24)</f>
        <v>803.6</v>
      </c>
      <c r="N25" s="25">
        <f t="shared" ref="N25:P25" si="4">SUM(N18:N24)</f>
        <v>783.10000000000014</v>
      </c>
      <c r="O25" s="26">
        <f t="shared" si="4"/>
        <v>785.49999999999989</v>
      </c>
      <c r="P25" s="26">
        <f t="shared" si="4"/>
        <v>799.6</v>
      </c>
      <c r="Q25" s="26">
        <f>SUM(Q18:Q24)</f>
        <v>211.29999999999998</v>
      </c>
      <c r="R25" s="26">
        <f t="shared" ref="R25:S25" si="5">SUM(R18:R24)</f>
        <v>801.49999999999989</v>
      </c>
      <c r="S25" s="27">
        <f t="shared" si="5"/>
        <v>806.90000000000009</v>
      </c>
      <c r="T25" s="24">
        <f t="shared" si="0"/>
        <v>12444.3</v>
      </c>
    </row>
    <row r="26" spans="1:30" s="2" customFormat="1" ht="36.75" customHeight="1" x14ac:dyDescent="0.25">
      <c r="A26" s="158" t="s">
        <v>19</v>
      </c>
      <c r="B26" s="402">
        <v>153.9</v>
      </c>
      <c r="C26" s="405">
        <v>153.9</v>
      </c>
      <c r="D26" s="29">
        <v>153.9</v>
      </c>
      <c r="E26" s="29">
        <v>153.9</v>
      </c>
      <c r="F26" s="401">
        <v>153.9</v>
      </c>
      <c r="G26" s="401">
        <v>153.9</v>
      </c>
      <c r="H26" s="402">
        <v>153.9</v>
      </c>
      <c r="I26" s="401">
        <v>153.9</v>
      </c>
      <c r="J26" s="401">
        <v>153.9</v>
      </c>
      <c r="K26" s="401">
        <v>153.9</v>
      </c>
      <c r="L26" s="401">
        <v>153.9</v>
      </c>
      <c r="M26" s="401">
        <v>153.9</v>
      </c>
      <c r="N26" s="402">
        <v>153.9</v>
      </c>
      <c r="O26" s="401">
        <v>153.9</v>
      </c>
      <c r="P26" s="401">
        <v>153.9</v>
      </c>
      <c r="Q26" s="401">
        <v>153.9</v>
      </c>
      <c r="R26" s="401">
        <v>153.9</v>
      </c>
      <c r="S26" s="404">
        <v>153.9</v>
      </c>
      <c r="T26" s="31">
        <f>+((T25/T27)/7)*1000</f>
        <v>153.90504223505692</v>
      </c>
    </row>
    <row r="27" spans="1:30" s="2" customFormat="1" ht="33" customHeight="1" x14ac:dyDescent="0.25">
      <c r="A27" s="159" t="s">
        <v>20</v>
      </c>
      <c r="B27" s="32">
        <v>702</v>
      </c>
      <c r="C27" s="81">
        <v>708</v>
      </c>
      <c r="D27" s="33">
        <v>726</v>
      </c>
      <c r="E27" s="33">
        <v>190</v>
      </c>
      <c r="F27" s="33">
        <v>746</v>
      </c>
      <c r="G27" s="33">
        <v>737</v>
      </c>
      <c r="H27" s="32">
        <v>723</v>
      </c>
      <c r="I27" s="33">
        <v>734</v>
      </c>
      <c r="J27" s="33">
        <v>732</v>
      </c>
      <c r="K27" s="122">
        <v>174</v>
      </c>
      <c r="L27" s="33">
        <v>746</v>
      </c>
      <c r="M27" s="33">
        <v>746</v>
      </c>
      <c r="N27" s="32">
        <v>727</v>
      </c>
      <c r="O27" s="33">
        <v>729</v>
      </c>
      <c r="P27" s="33">
        <v>742</v>
      </c>
      <c r="Q27" s="33">
        <v>196</v>
      </c>
      <c r="R27" s="33">
        <v>744</v>
      </c>
      <c r="S27" s="34">
        <v>749</v>
      </c>
      <c r="T27" s="35">
        <f>SUM(B27:S27)</f>
        <v>11551</v>
      </c>
      <c r="U27" s="2">
        <f>((T25*1000)/T27)/7</f>
        <v>153.90504223505695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107.73292000000001</v>
      </c>
      <c r="C28" s="37">
        <f t="shared" si="6"/>
        <v>108.46567999999999</v>
      </c>
      <c r="D28" s="37">
        <f t="shared" si="6"/>
        <v>111.38396</v>
      </c>
      <c r="E28" s="37">
        <f t="shared" si="6"/>
        <v>29.137400000000003</v>
      </c>
      <c r="F28" s="37">
        <f t="shared" si="6"/>
        <v>114.33315999999999</v>
      </c>
      <c r="G28" s="37">
        <f t="shared" si="6"/>
        <v>113.07402000000002</v>
      </c>
      <c r="H28" s="36">
        <f t="shared" si="6"/>
        <v>110.97758000000002</v>
      </c>
      <c r="I28" s="37">
        <f t="shared" si="6"/>
        <v>112.70764000000001</v>
      </c>
      <c r="J28" s="37">
        <f t="shared" si="6"/>
        <v>112.31671999999999</v>
      </c>
      <c r="K28" s="123">
        <f t="shared" si="6"/>
        <v>26.650040000000008</v>
      </c>
      <c r="L28" s="37">
        <f t="shared" si="6"/>
        <v>114.61316000000002</v>
      </c>
      <c r="M28" s="37">
        <f t="shared" si="6"/>
        <v>114.61316000000002</v>
      </c>
      <c r="N28" s="36">
        <f t="shared" si="6"/>
        <v>111.71942000000001</v>
      </c>
      <c r="O28" s="37">
        <f t="shared" si="6"/>
        <v>111.87034000000001</v>
      </c>
      <c r="P28" s="37">
        <f t="shared" si="6"/>
        <v>113.95132000000001</v>
      </c>
      <c r="Q28" s="37">
        <f t="shared" si="6"/>
        <v>30.070159999999998</v>
      </c>
      <c r="R28" s="37">
        <f t="shared" si="6"/>
        <v>114.30224000000001</v>
      </c>
      <c r="S28" s="38">
        <f t="shared" si="6"/>
        <v>115.09954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756.26459999999997</v>
      </c>
      <c r="C29" s="41">
        <f t="shared" si="7"/>
        <v>762.72840000000008</v>
      </c>
      <c r="D29" s="41">
        <f t="shared" si="7"/>
        <v>782.11980000000005</v>
      </c>
      <c r="E29" s="41">
        <f>((E27*E26)*7)/1000</f>
        <v>204.68700000000001</v>
      </c>
      <c r="F29" s="41">
        <f>((F27*F26)*7)/1000</f>
        <v>803.66579999999999</v>
      </c>
      <c r="G29" s="41">
        <f t="shared" ref="G29:S29" si="8">((G27*G26)*7)/1000</f>
        <v>793.9701</v>
      </c>
      <c r="H29" s="40">
        <f t="shared" si="8"/>
        <v>778.88790000000006</v>
      </c>
      <c r="I29" s="41">
        <f t="shared" si="8"/>
        <v>790.73820000000012</v>
      </c>
      <c r="J29" s="41">
        <f t="shared" si="8"/>
        <v>788.58359999999993</v>
      </c>
      <c r="K29" s="124">
        <f t="shared" si="8"/>
        <v>187.45020000000002</v>
      </c>
      <c r="L29" s="41">
        <f t="shared" si="8"/>
        <v>803.66579999999999</v>
      </c>
      <c r="M29" s="41">
        <f t="shared" si="8"/>
        <v>803.66579999999999</v>
      </c>
      <c r="N29" s="40">
        <f t="shared" si="8"/>
        <v>783.19709999999998</v>
      </c>
      <c r="O29" s="41">
        <f t="shared" si="8"/>
        <v>785.35170000000005</v>
      </c>
      <c r="P29" s="41">
        <f t="shared" si="8"/>
        <v>799.35659999999996</v>
      </c>
      <c r="Q29" s="42">
        <f t="shared" si="8"/>
        <v>211.1508</v>
      </c>
      <c r="R29" s="42">
        <f t="shared" si="8"/>
        <v>801.51120000000003</v>
      </c>
      <c r="S29" s="43">
        <f t="shared" si="8"/>
        <v>806.8977000000001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153.86650386650388</v>
      </c>
      <c r="C30" s="46">
        <f t="shared" si="9"/>
        <v>153.93462469733655</v>
      </c>
      <c r="D30" s="46">
        <f t="shared" si="9"/>
        <v>153.91578118850842</v>
      </c>
      <c r="E30" s="46">
        <f>+(E25/E27)/7*1000</f>
        <v>153.75939849624061</v>
      </c>
      <c r="F30" s="46">
        <f t="shared" ref="F30:L30" si="10">+(F25/F27)/7*1000</f>
        <v>153.86824971275371</v>
      </c>
      <c r="G30" s="46">
        <f t="shared" si="10"/>
        <v>153.92517929831362</v>
      </c>
      <c r="H30" s="45">
        <f t="shared" si="10"/>
        <v>153.92214977277217</v>
      </c>
      <c r="I30" s="46">
        <f t="shared" si="10"/>
        <v>153.89256520046709</v>
      </c>
      <c r="J30" s="46">
        <f>+(J25/J27)/7*1000</f>
        <v>153.88368462138951</v>
      </c>
      <c r="K30" s="125">
        <f t="shared" ref="K30" si="11">+(K25/K27)/7*1000</f>
        <v>154.10509031198686</v>
      </c>
      <c r="L30" s="46">
        <f t="shared" si="10"/>
        <v>153.88739946380699</v>
      </c>
      <c r="M30" s="46">
        <f>+(M25/M27)/7*1000</f>
        <v>153.88739946380699</v>
      </c>
      <c r="N30" s="45">
        <f t="shared" ref="N30:S30" si="12">+(N25/N27)/7*1000</f>
        <v>153.88091963057576</v>
      </c>
      <c r="O30" s="46">
        <f t="shared" si="12"/>
        <v>153.92906133646872</v>
      </c>
      <c r="P30" s="46">
        <f t="shared" si="12"/>
        <v>153.94686176357337</v>
      </c>
      <c r="Q30" s="46">
        <f t="shared" si="12"/>
        <v>154.00874635568513</v>
      </c>
      <c r="R30" s="46">
        <f t="shared" si="12"/>
        <v>153.89784946236557</v>
      </c>
      <c r="S30" s="47">
        <f t="shared" si="12"/>
        <v>153.90043868014496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97.3</v>
      </c>
      <c r="C39" s="78">
        <v>90.3</v>
      </c>
      <c r="D39" s="78">
        <v>95.1</v>
      </c>
      <c r="E39" s="78">
        <v>20.100000000000001</v>
      </c>
      <c r="F39" s="78">
        <v>96.7</v>
      </c>
      <c r="G39" s="78">
        <v>95.1</v>
      </c>
      <c r="H39" s="78"/>
      <c r="I39" s="78"/>
      <c r="J39" s="99">
        <f t="shared" ref="J39:J46" si="13">SUM(B39:I39)</f>
        <v>494.6</v>
      </c>
      <c r="K39" s="2"/>
      <c r="L39" s="89" t="s">
        <v>12</v>
      </c>
      <c r="M39" s="78">
        <v>6.5</v>
      </c>
      <c r="N39" s="78">
        <v>6.4</v>
      </c>
      <c r="O39" s="78">
        <v>6.5</v>
      </c>
      <c r="P39" s="78">
        <v>1.5</v>
      </c>
      <c r="Q39" s="78">
        <v>6.5</v>
      </c>
      <c r="R39" s="78">
        <v>6.4</v>
      </c>
      <c r="S39" s="99">
        <f t="shared" ref="S39:S46" si="14">SUM(M39:R39)</f>
        <v>33.799999999999997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97.3</v>
      </c>
      <c r="C40" s="78">
        <v>90.3</v>
      </c>
      <c r="D40" s="78">
        <v>95.1</v>
      </c>
      <c r="E40" s="78">
        <v>20.100000000000001</v>
      </c>
      <c r="F40" s="78">
        <v>96.7</v>
      </c>
      <c r="G40" s="78">
        <v>95.1</v>
      </c>
      <c r="H40" s="78"/>
      <c r="I40" s="78"/>
      <c r="J40" s="99">
        <f t="shared" si="13"/>
        <v>494.6</v>
      </c>
      <c r="K40" s="2"/>
      <c r="L40" s="90" t="s">
        <v>13</v>
      </c>
      <c r="M40" s="78">
        <v>6.5</v>
      </c>
      <c r="N40" s="78">
        <v>6.4</v>
      </c>
      <c r="O40" s="78">
        <v>6.5</v>
      </c>
      <c r="P40" s="78">
        <v>1.5</v>
      </c>
      <c r="Q40" s="78">
        <v>6.5</v>
      </c>
      <c r="R40" s="78">
        <v>6.4</v>
      </c>
      <c r="S40" s="99">
        <f t="shared" si="14"/>
        <v>33.799999999999997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>
        <v>97.3</v>
      </c>
      <c r="C41" s="78">
        <v>90.3</v>
      </c>
      <c r="D41" s="78">
        <v>95.1</v>
      </c>
      <c r="E41" s="78">
        <v>20.100000000000001</v>
      </c>
      <c r="F41" s="78">
        <v>96.7</v>
      </c>
      <c r="G41" s="78">
        <v>95.1</v>
      </c>
      <c r="H41" s="22"/>
      <c r="I41" s="22"/>
      <c r="J41" s="99">
        <f t="shared" si="13"/>
        <v>494.6</v>
      </c>
      <c r="K41" s="2"/>
      <c r="L41" s="89" t="s">
        <v>14</v>
      </c>
      <c r="M41" s="78">
        <v>6.2</v>
      </c>
      <c r="N41" s="78">
        <v>6.3</v>
      </c>
      <c r="O41" s="78">
        <v>6.3</v>
      </c>
      <c r="P41" s="78">
        <v>1.5</v>
      </c>
      <c r="Q41" s="78">
        <v>6.5</v>
      </c>
      <c r="R41" s="78">
        <v>6.4</v>
      </c>
      <c r="S41" s="99">
        <f t="shared" si="14"/>
        <v>33.200000000000003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>
        <v>97.3</v>
      </c>
      <c r="C42" s="78">
        <v>90.1</v>
      </c>
      <c r="D42" s="78">
        <v>95.1</v>
      </c>
      <c r="E42" s="78">
        <v>20.100000000000001</v>
      </c>
      <c r="F42" s="78">
        <v>96.7</v>
      </c>
      <c r="G42" s="78">
        <v>94.9</v>
      </c>
      <c r="H42" s="22"/>
      <c r="I42" s="22"/>
      <c r="J42" s="99">
        <f t="shared" si="13"/>
        <v>494.20000000000005</v>
      </c>
      <c r="K42" s="2"/>
      <c r="L42" s="90" t="s">
        <v>15</v>
      </c>
      <c r="M42" s="78">
        <v>6.2</v>
      </c>
      <c r="N42" s="78">
        <v>6.3</v>
      </c>
      <c r="O42" s="78">
        <v>6.3</v>
      </c>
      <c r="P42" s="78">
        <v>1.5</v>
      </c>
      <c r="Q42" s="78">
        <v>6.5</v>
      </c>
      <c r="R42" s="78">
        <v>6.4</v>
      </c>
      <c r="S42" s="99">
        <f t="shared" si="14"/>
        <v>33.200000000000003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>
        <v>92.3</v>
      </c>
      <c r="C43" s="78">
        <v>85</v>
      </c>
      <c r="D43" s="78">
        <v>88.8</v>
      </c>
      <c r="E43" s="78">
        <v>30.9</v>
      </c>
      <c r="F43" s="78">
        <v>96.4</v>
      </c>
      <c r="G43" s="78">
        <v>94.8</v>
      </c>
      <c r="H43" s="22"/>
      <c r="I43" s="22"/>
      <c r="J43" s="99">
        <f t="shared" si="13"/>
        <v>488.2</v>
      </c>
      <c r="K43" s="2"/>
      <c r="L43" s="89" t="s">
        <v>16</v>
      </c>
      <c r="M43" s="78">
        <v>6.3</v>
      </c>
      <c r="N43" s="78">
        <v>6.4</v>
      </c>
      <c r="O43" s="78">
        <v>6.3</v>
      </c>
      <c r="P43" s="78">
        <v>1.5</v>
      </c>
      <c r="Q43" s="78">
        <v>6.5</v>
      </c>
      <c r="R43" s="78">
        <v>6.4</v>
      </c>
      <c r="S43" s="99">
        <f t="shared" si="14"/>
        <v>33.4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6.4</v>
      </c>
      <c r="O44" s="78">
        <v>6.4</v>
      </c>
      <c r="P44" s="78">
        <v>1.5</v>
      </c>
      <c r="Q44" s="78">
        <v>6.5</v>
      </c>
      <c r="R44" s="78">
        <v>6.5</v>
      </c>
      <c r="S44" s="99">
        <f t="shared" si="14"/>
        <v>33.6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6.4</v>
      </c>
      <c r="O45" s="78">
        <v>6.4</v>
      </c>
      <c r="P45" s="78">
        <v>1.6</v>
      </c>
      <c r="Q45" s="78">
        <v>6.5</v>
      </c>
      <c r="R45" s="78">
        <v>6.5</v>
      </c>
      <c r="S45" s="99">
        <f t="shared" si="14"/>
        <v>33.700000000000003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481.5</v>
      </c>
      <c r="C46" s="26">
        <f t="shared" si="15"/>
        <v>446</v>
      </c>
      <c r="D46" s="26">
        <f t="shared" si="15"/>
        <v>469.2</v>
      </c>
      <c r="E46" s="26">
        <f t="shared" si="15"/>
        <v>111.30000000000001</v>
      </c>
      <c r="F46" s="26">
        <f t="shared" si="15"/>
        <v>483.20000000000005</v>
      </c>
      <c r="G46" s="26">
        <f t="shared" si="15"/>
        <v>474.99999999999994</v>
      </c>
      <c r="H46" s="26">
        <f t="shared" si="15"/>
        <v>0</v>
      </c>
      <c r="I46" s="26">
        <f t="shared" si="15"/>
        <v>0</v>
      </c>
      <c r="J46" s="99">
        <f t="shared" si="13"/>
        <v>2466.1999999999998</v>
      </c>
      <c r="L46" s="76" t="s">
        <v>10</v>
      </c>
      <c r="M46" s="79">
        <f t="shared" ref="M46:R46" si="16">SUM(M39:M45)</f>
        <v>44.3</v>
      </c>
      <c r="N46" s="26">
        <f t="shared" si="16"/>
        <v>44.6</v>
      </c>
      <c r="O46" s="26">
        <f t="shared" si="16"/>
        <v>44.7</v>
      </c>
      <c r="P46" s="26">
        <f t="shared" si="16"/>
        <v>10.6</v>
      </c>
      <c r="Q46" s="26">
        <f t="shared" si="16"/>
        <v>45.5</v>
      </c>
      <c r="R46" s="26">
        <f t="shared" si="16"/>
        <v>45</v>
      </c>
      <c r="S46" s="99">
        <f t="shared" si="14"/>
        <v>234.70000000000002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155.9</v>
      </c>
      <c r="C47" s="29">
        <v>155.9</v>
      </c>
      <c r="D47" s="29">
        <v>155.9</v>
      </c>
      <c r="E47" s="29">
        <v>155.9</v>
      </c>
      <c r="F47" s="29">
        <v>155.9</v>
      </c>
      <c r="G47" s="29">
        <v>155.9</v>
      </c>
      <c r="H47" s="29"/>
      <c r="I47" s="29"/>
      <c r="J47" s="100">
        <f>+((J46/J48)/7)*1000</f>
        <v>111.07007746352008</v>
      </c>
      <c r="L47" s="108" t="s">
        <v>19</v>
      </c>
      <c r="M47" s="80">
        <v>140.5</v>
      </c>
      <c r="N47" s="29">
        <v>135.5</v>
      </c>
      <c r="O47" s="29">
        <v>136</v>
      </c>
      <c r="P47" s="29">
        <v>137.5</v>
      </c>
      <c r="Q47" s="29">
        <v>135.5</v>
      </c>
      <c r="R47" s="29">
        <v>134</v>
      </c>
      <c r="S47" s="100">
        <f>+((S46/S48)/7)*1000</f>
        <v>136.29500580720094</v>
      </c>
      <c r="T47" s="62"/>
    </row>
    <row r="48" spans="1:30" ht="33.75" customHeight="1" x14ac:dyDescent="0.25">
      <c r="A48" s="92" t="s">
        <v>20</v>
      </c>
      <c r="B48" s="81">
        <v>624</v>
      </c>
      <c r="C48" s="33">
        <v>579</v>
      </c>
      <c r="D48" s="33">
        <v>610</v>
      </c>
      <c r="E48" s="33">
        <v>129</v>
      </c>
      <c r="F48" s="33">
        <v>620</v>
      </c>
      <c r="G48" s="33">
        <v>610</v>
      </c>
      <c r="H48" s="33"/>
      <c r="I48" s="33"/>
      <c r="J48" s="101">
        <f>SUM(B48:I48)</f>
        <v>3172</v>
      </c>
      <c r="K48" s="63"/>
      <c r="L48" s="92" t="s">
        <v>20</v>
      </c>
      <c r="M48" s="104">
        <v>45</v>
      </c>
      <c r="N48" s="64">
        <v>47</v>
      </c>
      <c r="O48" s="64">
        <v>47</v>
      </c>
      <c r="P48" s="64">
        <v>11</v>
      </c>
      <c r="Q48" s="64">
        <v>48</v>
      </c>
      <c r="R48" s="64">
        <v>48</v>
      </c>
      <c r="S48" s="110">
        <f>SUM(M48:R48)</f>
        <v>246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97.281600000000012</v>
      </c>
      <c r="C49" s="37">
        <f t="shared" si="17"/>
        <v>90.266100000000009</v>
      </c>
      <c r="D49" s="37">
        <f t="shared" si="17"/>
        <v>95.099000000000004</v>
      </c>
      <c r="E49" s="37">
        <f t="shared" si="17"/>
        <v>20.1111</v>
      </c>
      <c r="F49" s="37">
        <f t="shared" si="17"/>
        <v>96.658000000000001</v>
      </c>
      <c r="G49" s="37">
        <f t="shared" si="17"/>
        <v>95.099000000000004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111.07007746352008</v>
      </c>
      <c r="L49" s="93" t="s">
        <v>21</v>
      </c>
      <c r="M49" s="82">
        <f>((M48*M47)*7/1000-M39-M40)/5</f>
        <v>6.2515000000000001</v>
      </c>
      <c r="N49" s="37">
        <f t="shared" ref="N49:R49" si="19">((N48*N47)*7/1000-N39-N40)/5</f>
        <v>6.355900000000001</v>
      </c>
      <c r="O49" s="37">
        <f t="shared" si="19"/>
        <v>6.3487999999999998</v>
      </c>
      <c r="P49" s="37">
        <f t="shared" si="19"/>
        <v>1.5175000000000001</v>
      </c>
      <c r="Q49" s="37">
        <f t="shared" si="19"/>
        <v>6.5055999999999994</v>
      </c>
      <c r="R49" s="37">
        <f t="shared" si="19"/>
        <v>6.4448000000000008</v>
      </c>
      <c r="S49" s="111">
        <f>((S46*1000)/S48)/7</f>
        <v>136.29500580720097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680.97120000000007</v>
      </c>
      <c r="C50" s="41">
        <f t="shared" si="20"/>
        <v>631.86270000000002</v>
      </c>
      <c r="D50" s="41">
        <f t="shared" si="20"/>
        <v>665.69299999999998</v>
      </c>
      <c r="E50" s="41">
        <f t="shared" si="20"/>
        <v>140.77770000000001</v>
      </c>
      <c r="F50" s="41">
        <f t="shared" si="20"/>
        <v>676.60599999999999</v>
      </c>
      <c r="G50" s="41">
        <f t="shared" si="20"/>
        <v>665.69299999999998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44.2575</v>
      </c>
      <c r="N50" s="41">
        <f t="shared" si="21"/>
        <v>44.579500000000003</v>
      </c>
      <c r="O50" s="41">
        <f t="shared" si="21"/>
        <v>44.744</v>
      </c>
      <c r="P50" s="41">
        <f t="shared" si="21"/>
        <v>10.5875</v>
      </c>
      <c r="Q50" s="41">
        <f t="shared" si="21"/>
        <v>45.527999999999999</v>
      </c>
      <c r="R50" s="41">
        <f t="shared" si="21"/>
        <v>45.024000000000001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110.2335164835165</v>
      </c>
      <c r="C51" s="46">
        <f t="shared" si="22"/>
        <v>110.04194423883543</v>
      </c>
      <c r="D51" s="46">
        <f t="shared" si="22"/>
        <v>109.88290398126465</v>
      </c>
      <c r="E51" s="46">
        <f t="shared" si="22"/>
        <v>123.25581395348838</v>
      </c>
      <c r="F51" s="46">
        <f t="shared" si="22"/>
        <v>111.33640552995392</v>
      </c>
      <c r="G51" s="46">
        <f t="shared" si="22"/>
        <v>111.24121779859483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140.6349206349206</v>
      </c>
      <c r="N51" s="46">
        <f t="shared" si="23"/>
        <v>135.56231003039514</v>
      </c>
      <c r="O51" s="46">
        <f t="shared" si="23"/>
        <v>135.86626139817631</v>
      </c>
      <c r="P51" s="46">
        <f t="shared" si="23"/>
        <v>137.66233766233765</v>
      </c>
      <c r="Q51" s="46">
        <f t="shared" si="23"/>
        <v>135.41666666666666</v>
      </c>
      <c r="R51" s="46">
        <f t="shared" si="23"/>
        <v>133.92857142857142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8.5</v>
      </c>
      <c r="C58" s="78">
        <v>8.6999999999999993</v>
      </c>
      <c r="D58" s="78">
        <v>8.6</v>
      </c>
      <c r="E58" s="78">
        <v>2.2999999999999998</v>
      </c>
      <c r="F58" s="78">
        <v>8.6</v>
      </c>
      <c r="G58" s="182">
        <v>8.6</v>
      </c>
      <c r="H58" s="21">
        <v>8.3000000000000007</v>
      </c>
      <c r="I58" s="78">
        <v>8.4</v>
      </c>
      <c r="J58" s="78">
        <v>8.1</v>
      </c>
      <c r="K58" s="78">
        <v>2.1</v>
      </c>
      <c r="L58" s="78">
        <v>8.6999999999999993</v>
      </c>
      <c r="M58" s="182">
        <v>8.6</v>
      </c>
      <c r="N58" s="21">
        <v>8.6</v>
      </c>
      <c r="O58" s="78">
        <v>8.5</v>
      </c>
      <c r="P58" s="78">
        <v>8.8000000000000007</v>
      </c>
      <c r="Q58" s="78">
        <v>2.2999999999999998</v>
      </c>
      <c r="R58" s="78">
        <v>8.5</v>
      </c>
      <c r="S58" s="182">
        <v>8.1999999999999993</v>
      </c>
      <c r="T58" s="24">
        <f t="shared" ref="T58:T65" si="24">SUM(B58:S58)</f>
        <v>134.39999999999998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8.5</v>
      </c>
      <c r="C59" s="78">
        <v>8.6999999999999993</v>
      </c>
      <c r="D59" s="78">
        <v>8.6</v>
      </c>
      <c r="E59" s="78">
        <v>2.2999999999999998</v>
      </c>
      <c r="F59" s="78">
        <v>8.6</v>
      </c>
      <c r="G59" s="182">
        <v>8.6</v>
      </c>
      <c r="H59" s="21">
        <v>8.3000000000000007</v>
      </c>
      <c r="I59" s="78">
        <v>8.4</v>
      </c>
      <c r="J59" s="78">
        <v>8.1</v>
      </c>
      <c r="K59" s="78">
        <v>2.1</v>
      </c>
      <c r="L59" s="78">
        <v>8.6999999999999993</v>
      </c>
      <c r="M59" s="182">
        <v>8.6</v>
      </c>
      <c r="N59" s="21">
        <v>8.6</v>
      </c>
      <c r="O59" s="78">
        <v>8.5</v>
      </c>
      <c r="P59" s="78">
        <v>8.8000000000000007</v>
      </c>
      <c r="Q59" s="78">
        <v>2.2999999999999998</v>
      </c>
      <c r="R59" s="78">
        <v>8.5</v>
      </c>
      <c r="S59" s="182">
        <v>8.1999999999999993</v>
      </c>
      <c r="T59" s="24">
        <f t="shared" si="24"/>
        <v>134.39999999999998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8.3000000000000007</v>
      </c>
      <c r="C60" s="78">
        <v>8.6</v>
      </c>
      <c r="D60" s="78">
        <v>8.6</v>
      </c>
      <c r="E60" s="78">
        <v>2.2000000000000002</v>
      </c>
      <c r="F60" s="78">
        <v>8.6</v>
      </c>
      <c r="G60" s="182">
        <v>8.6</v>
      </c>
      <c r="H60" s="21">
        <v>7.9</v>
      </c>
      <c r="I60" s="78">
        <v>8.4</v>
      </c>
      <c r="J60" s="78">
        <v>8.1999999999999993</v>
      </c>
      <c r="K60" s="78">
        <v>2.1</v>
      </c>
      <c r="L60" s="78">
        <v>8.8000000000000007</v>
      </c>
      <c r="M60" s="182">
        <v>8.5</v>
      </c>
      <c r="N60" s="21">
        <v>8.5</v>
      </c>
      <c r="O60" s="78">
        <v>8.5</v>
      </c>
      <c r="P60" s="78">
        <v>8.6999999999999993</v>
      </c>
      <c r="Q60" s="78">
        <v>2.2000000000000002</v>
      </c>
      <c r="R60" s="78">
        <v>8.4</v>
      </c>
      <c r="S60" s="182">
        <v>8.1999999999999993</v>
      </c>
      <c r="T60" s="24">
        <f t="shared" si="24"/>
        <v>133.29999999999998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8.3000000000000007</v>
      </c>
      <c r="C61" s="78">
        <v>8.6999999999999993</v>
      </c>
      <c r="D61" s="78">
        <v>8.6</v>
      </c>
      <c r="E61" s="78">
        <v>2.2999999999999998</v>
      </c>
      <c r="F61" s="78">
        <v>8.6</v>
      </c>
      <c r="G61" s="182">
        <v>8.6</v>
      </c>
      <c r="H61" s="21">
        <v>7.9</v>
      </c>
      <c r="I61" s="78">
        <v>8.4</v>
      </c>
      <c r="J61" s="78">
        <v>8.1999999999999993</v>
      </c>
      <c r="K61" s="78">
        <v>2.1</v>
      </c>
      <c r="L61" s="78">
        <v>8.8000000000000007</v>
      </c>
      <c r="M61" s="182">
        <v>8.6</v>
      </c>
      <c r="N61" s="21">
        <v>8.5</v>
      </c>
      <c r="O61" s="78">
        <v>8.5</v>
      </c>
      <c r="P61" s="78">
        <v>8.6999999999999993</v>
      </c>
      <c r="Q61" s="78">
        <v>2.2999999999999998</v>
      </c>
      <c r="R61" s="78">
        <v>8.4</v>
      </c>
      <c r="S61" s="182">
        <v>8.1999999999999993</v>
      </c>
      <c r="T61" s="24">
        <f t="shared" si="24"/>
        <v>133.69999999999999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8.6999999999999993</v>
      </c>
      <c r="D62" s="78">
        <v>8.6</v>
      </c>
      <c r="E62" s="78">
        <v>2.2999999999999998</v>
      </c>
      <c r="F62" s="78">
        <v>8.6</v>
      </c>
      <c r="G62" s="182">
        <v>8.6999999999999993</v>
      </c>
      <c r="H62" s="21">
        <v>7.9</v>
      </c>
      <c r="I62" s="78">
        <v>8.4</v>
      </c>
      <c r="J62" s="78">
        <v>8.1999999999999993</v>
      </c>
      <c r="K62" s="78">
        <v>2.1</v>
      </c>
      <c r="L62" s="78">
        <v>8.8000000000000007</v>
      </c>
      <c r="M62" s="182">
        <v>8.6</v>
      </c>
      <c r="N62" s="21">
        <v>8.6</v>
      </c>
      <c r="O62" s="78">
        <v>8.5</v>
      </c>
      <c r="P62" s="78">
        <v>8.8000000000000007</v>
      </c>
      <c r="Q62" s="78">
        <v>2.2999999999999998</v>
      </c>
      <c r="R62" s="78">
        <v>8.5</v>
      </c>
      <c r="S62" s="182">
        <v>8.1999999999999993</v>
      </c>
      <c r="T62" s="24">
        <f t="shared" si="24"/>
        <v>134.19999999999996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8.4</v>
      </c>
      <c r="C63" s="78">
        <v>8.6999999999999993</v>
      </c>
      <c r="D63" s="78">
        <v>8.6999999999999993</v>
      </c>
      <c r="E63" s="78">
        <v>2.2999999999999998</v>
      </c>
      <c r="F63" s="78">
        <v>8.6999999999999993</v>
      </c>
      <c r="G63" s="182">
        <v>8.6999999999999993</v>
      </c>
      <c r="H63" s="21">
        <v>7.9</v>
      </c>
      <c r="I63" s="78">
        <v>8.5</v>
      </c>
      <c r="J63" s="78">
        <v>8.3000000000000007</v>
      </c>
      <c r="K63" s="78">
        <v>2.1</v>
      </c>
      <c r="L63" s="78">
        <v>8.8000000000000007</v>
      </c>
      <c r="M63" s="182">
        <v>8.6</v>
      </c>
      <c r="N63" s="21">
        <v>8.6</v>
      </c>
      <c r="O63" s="78">
        <v>8.5</v>
      </c>
      <c r="P63" s="78">
        <v>8.8000000000000007</v>
      </c>
      <c r="Q63" s="78">
        <v>2.2999999999999998</v>
      </c>
      <c r="R63" s="78">
        <v>8.5</v>
      </c>
      <c r="S63" s="182">
        <v>8.1999999999999993</v>
      </c>
      <c r="T63" s="24">
        <f t="shared" si="24"/>
        <v>134.59999999999997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8.4</v>
      </c>
      <c r="C64" s="78">
        <v>8.6999999999999993</v>
      </c>
      <c r="D64" s="78">
        <v>8.6999999999999993</v>
      </c>
      <c r="E64" s="78">
        <v>2.2999999999999998</v>
      </c>
      <c r="F64" s="78">
        <v>8.6999999999999993</v>
      </c>
      <c r="G64" s="182">
        <v>8.6999999999999993</v>
      </c>
      <c r="H64" s="21">
        <v>8</v>
      </c>
      <c r="I64" s="78">
        <v>8.5</v>
      </c>
      <c r="J64" s="78">
        <v>8.3000000000000007</v>
      </c>
      <c r="K64" s="78">
        <v>2.2000000000000002</v>
      </c>
      <c r="L64" s="78">
        <v>8.9</v>
      </c>
      <c r="M64" s="182">
        <v>8.6</v>
      </c>
      <c r="N64" s="21">
        <v>8.6</v>
      </c>
      <c r="O64" s="78">
        <v>8.6</v>
      </c>
      <c r="P64" s="78">
        <v>8.8000000000000007</v>
      </c>
      <c r="Q64" s="78">
        <v>2.2999999999999998</v>
      </c>
      <c r="R64" s="78">
        <v>8.5</v>
      </c>
      <c r="S64" s="182">
        <v>8.1999999999999993</v>
      </c>
      <c r="T64" s="24">
        <f t="shared" si="24"/>
        <v>134.99999999999997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58.8</v>
      </c>
      <c r="C65" s="26">
        <f t="shared" ref="C65:R65" si="25">SUM(C58:C64)</f>
        <v>60.800000000000011</v>
      </c>
      <c r="D65" s="26">
        <f t="shared" si="25"/>
        <v>60.400000000000006</v>
      </c>
      <c r="E65" s="26">
        <f t="shared" si="25"/>
        <v>16</v>
      </c>
      <c r="F65" s="26">
        <f t="shared" si="25"/>
        <v>60.400000000000006</v>
      </c>
      <c r="G65" s="27">
        <f t="shared" si="25"/>
        <v>60.5</v>
      </c>
      <c r="H65" s="25">
        <f t="shared" si="25"/>
        <v>56.199999999999996</v>
      </c>
      <c r="I65" s="26">
        <f t="shared" si="25"/>
        <v>59</v>
      </c>
      <c r="J65" s="26">
        <f t="shared" si="25"/>
        <v>57.399999999999991</v>
      </c>
      <c r="K65" s="26">
        <f t="shared" si="25"/>
        <v>14.8</v>
      </c>
      <c r="L65" s="26">
        <f t="shared" si="25"/>
        <v>61.499999999999993</v>
      </c>
      <c r="M65" s="27">
        <f t="shared" si="25"/>
        <v>60.1</v>
      </c>
      <c r="N65" s="25">
        <f t="shared" si="25"/>
        <v>60.000000000000007</v>
      </c>
      <c r="O65" s="26">
        <f t="shared" si="25"/>
        <v>59.6</v>
      </c>
      <c r="P65" s="26">
        <f t="shared" si="25"/>
        <v>61.399999999999991</v>
      </c>
      <c r="Q65" s="26">
        <f t="shared" si="25"/>
        <v>16</v>
      </c>
      <c r="R65" s="26">
        <f t="shared" si="25"/>
        <v>59.3</v>
      </c>
      <c r="S65" s="27">
        <f>SUM(S58:S64)</f>
        <v>57.400000000000006</v>
      </c>
      <c r="T65" s="24">
        <f t="shared" si="24"/>
        <v>939.59999999999991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142.5</v>
      </c>
      <c r="C66" s="29">
        <v>142.5</v>
      </c>
      <c r="D66" s="29">
        <v>141.5</v>
      </c>
      <c r="E66" s="29">
        <v>142.5</v>
      </c>
      <c r="F66" s="29">
        <v>141.5</v>
      </c>
      <c r="G66" s="30">
        <v>139.5</v>
      </c>
      <c r="H66" s="28">
        <v>141</v>
      </c>
      <c r="I66" s="29">
        <v>140.5</v>
      </c>
      <c r="J66" s="29">
        <v>139</v>
      </c>
      <c r="K66" s="29">
        <v>141.5</v>
      </c>
      <c r="L66" s="29">
        <v>139.5</v>
      </c>
      <c r="M66" s="30">
        <v>138.5</v>
      </c>
      <c r="N66" s="28">
        <v>143</v>
      </c>
      <c r="O66" s="29">
        <v>142</v>
      </c>
      <c r="P66" s="29">
        <v>141.5</v>
      </c>
      <c r="Q66" s="29">
        <v>142.5</v>
      </c>
      <c r="R66" s="29">
        <v>139</v>
      </c>
      <c r="S66" s="30">
        <v>139</v>
      </c>
      <c r="T66" s="304">
        <f>+((T65/T67)/7)*1000</f>
        <v>140.70080862533689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59</v>
      </c>
      <c r="C67" s="64">
        <v>61</v>
      </c>
      <c r="D67" s="64">
        <v>61</v>
      </c>
      <c r="E67" s="64">
        <v>16</v>
      </c>
      <c r="F67" s="64">
        <v>61</v>
      </c>
      <c r="G67" s="446">
        <v>62</v>
      </c>
      <c r="H67" s="303">
        <v>57</v>
      </c>
      <c r="I67" s="64">
        <v>60</v>
      </c>
      <c r="J67" s="64">
        <v>59</v>
      </c>
      <c r="K67" s="64">
        <v>15</v>
      </c>
      <c r="L67" s="64">
        <v>63</v>
      </c>
      <c r="M67" s="446">
        <v>62</v>
      </c>
      <c r="N67" s="303">
        <v>60</v>
      </c>
      <c r="O67" s="64">
        <v>60</v>
      </c>
      <c r="P67" s="64">
        <v>62</v>
      </c>
      <c r="Q67" s="64">
        <v>16</v>
      </c>
      <c r="R67" s="64">
        <v>61</v>
      </c>
      <c r="S67" s="446">
        <v>59</v>
      </c>
      <c r="T67" s="305">
        <f>SUM(B67:S67)</f>
        <v>954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8.3704999999999998</v>
      </c>
      <c r="C68" s="82">
        <f t="shared" si="26"/>
        <v>8.6894999999999989</v>
      </c>
      <c r="D68" s="82">
        <f t="shared" si="26"/>
        <v>8.6440999999999981</v>
      </c>
      <c r="E68" s="82">
        <f t="shared" si="26"/>
        <v>2.2719999999999998</v>
      </c>
      <c r="F68" s="82">
        <f t="shared" si="26"/>
        <v>8.6440999999999981</v>
      </c>
      <c r="G68" s="186">
        <f t="shared" si="26"/>
        <v>8.6685999999999996</v>
      </c>
      <c r="H68" s="36">
        <f t="shared" si="26"/>
        <v>7.9318000000000008</v>
      </c>
      <c r="I68" s="82">
        <f t="shared" si="26"/>
        <v>8.4420000000000002</v>
      </c>
      <c r="J68" s="82">
        <f t="shared" si="26"/>
        <v>8.2413999999999987</v>
      </c>
      <c r="K68" s="82">
        <f t="shared" si="26"/>
        <v>2.1315</v>
      </c>
      <c r="L68" s="82">
        <f t="shared" si="26"/>
        <v>8.8239000000000001</v>
      </c>
      <c r="M68" s="186">
        <f t="shared" si="26"/>
        <v>8.5817999999999994</v>
      </c>
      <c r="N68" s="36">
        <f t="shared" si="26"/>
        <v>8.5719999999999992</v>
      </c>
      <c r="O68" s="82">
        <f t="shared" si="26"/>
        <v>8.5280000000000005</v>
      </c>
      <c r="P68" s="82">
        <f t="shared" si="26"/>
        <v>8.7622000000000018</v>
      </c>
      <c r="Q68" s="82">
        <f t="shared" si="26"/>
        <v>2.2719999999999998</v>
      </c>
      <c r="R68" s="82">
        <f t="shared" si="26"/>
        <v>8.470600000000001</v>
      </c>
      <c r="S68" s="186">
        <f t="shared" si="26"/>
        <v>8.2013999999999978</v>
      </c>
      <c r="T68" s="306">
        <f>((T65*1000)/T67)/7</f>
        <v>140.70080862533692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58.852499999999999</v>
      </c>
      <c r="C69" s="83">
        <f t="shared" ref="C69:R69" si="27">((C67*C66)*7)/1000</f>
        <v>60.847499999999997</v>
      </c>
      <c r="D69" s="83">
        <f t="shared" si="27"/>
        <v>60.420499999999997</v>
      </c>
      <c r="E69" s="83">
        <f t="shared" si="27"/>
        <v>15.96</v>
      </c>
      <c r="F69" s="83">
        <f t="shared" si="27"/>
        <v>60.420499999999997</v>
      </c>
      <c r="G69" s="307">
        <f t="shared" si="27"/>
        <v>60.542999999999999</v>
      </c>
      <c r="H69" s="40">
        <f t="shared" si="27"/>
        <v>56.259</v>
      </c>
      <c r="I69" s="83">
        <f t="shared" si="27"/>
        <v>59.01</v>
      </c>
      <c r="J69" s="83">
        <f t="shared" si="27"/>
        <v>57.406999999999996</v>
      </c>
      <c r="K69" s="83">
        <f t="shared" si="27"/>
        <v>14.8575</v>
      </c>
      <c r="L69" s="83">
        <f t="shared" si="27"/>
        <v>61.519500000000001</v>
      </c>
      <c r="M69" s="307">
        <f t="shared" si="27"/>
        <v>60.109000000000002</v>
      </c>
      <c r="N69" s="40">
        <f t="shared" si="27"/>
        <v>60.06</v>
      </c>
      <c r="O69" s="83">
        <f t="shared" si="27"/>
        <v>59.64</v>
      </c>
      <c r="P69" s="83">
        <f t="shared" si="27"/>
        <v>61.411000000000001</v>
      </c>
      <c r="Q69" s="83">
        <f t="shared" si="27"/>
        <v>15.96</v>
      </c>
      <c r="R69" s="83">
        <f t="shared" si="27"/>
        <v>59.353000000000002</v>
      </c>
      <c r="S69" s="85">
        <f>((S67*S66)*7)/1000</f>
        <v>57.406999999999996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142.37288135593221</v>
      </c>
      <c r="C70" s="84">
        <f t="shared" ref="C70:R70" si="28">+(C65/C67)/7*1000</f>
        <v>142.38875878220142</v>
      </c>
      <c r="D70" s="84">
        <f t="shared" si="28"/>
        <v>141.45199063231854</v>
      </c>
      <c r="E70" s="84">
        <f t="shared" si="28"/>
        <v>142.85714285714286</v>
      </c>
      <c r="F70" s="84">
        <f t="shared" si="28"/>
        <v>141.45199063231854</v>
      </c>
      <c r="G70" s="188">
        <f t="shared" si="28"/>
        <v>139.40092165898619</v>
      </c>
      <c r="H70" s="45">
        <f t="shared" si="28"/>
        <v>140.85213032581453</v>
      </c>
      <c r="I70" s="84">
        <f t="shared" si="28"/>
        <v>140.47619047619048</v>
      </c>
      <c r="J70" s="84">
        <f t="shared" si="28"/>
        <v>138.9830508474576</v>
      </c>
      <c r="K70" s="84">
        <f t="shared" si="28"/>
        <v>140.95238095238096</v>
      </c>
      <c r="L70" s="84">
        <f t="shared" si="28"/>
        <v>139.45578231292515</v>
      </c>
      <c r="M70" s="188">
        <f t="shared" si="28"/>
        <v>138.47926267281105</v>
      </c>
      <c r="N70" s="45">
        <f t="shared" si="28"/>
        <v>142.85714285714289</v>
      </c>
      <c r="O70" s="84">
        <f t="shared" si="28"/>
        <v>141.90476190476193</v>
      </c>
      <c r="P70" s="84">
        <f t="shared" si="28"/>
        <v>141.47465437788014</v>
      </c>
      <c r="Q70" s="84">
        <f t="shared" si="28"/>
        <v>142.85714285714286</v>
      </c>
      <c r="R70" s="84">
        <f t="shared" si="28"/>
        <v>138.87587822014049</v>
      </c>
      <c r="S70" s="47">
        <f>+(S65/S67)/7*1000</f>
        <v>138.98305084745763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90141-D645-4DF0-90A7-1C3686CBA767}">
  <dimension ref="A1:AQ239"/>
  <sheetViews>
    <sheetView view="pageBreakPreview" topLeftCell="A40" zoomScale="30" zoomScaleNormal="30" zoomScaleSheetLayoutView="30" workbookViewId="0">
      <selection activeCell="B60" sqref="B60:S64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76"/>
      <c r="E3" s="476"/>
      <c r="F3" s="476"/>
      <c r="G3" s="476"/>
      <c r="H3" s="476"/>
      <c r="I3" s="476"/>
      <c r="J3" s="476"/>
      <c r="K3" s="476"/>
      <c r="L3" s="476"/>
      <c r="M3" s="476"/>
      <c r="N3" s="476"/>
      <c r="O3" s="476"/>
      <c r="P3" s="476"/>
      <c r="Q3" s="476"/>
      <c r="R3" s="476"/>
      <c r="S3" s="476"/>
      <c r="T3" s="476"/>
      <c r="U3" s="476"/>
      <c r="V3" s="476"/>
      <c r="W3" s="476"/>
      <c r="X3" s="476"/>
      <c r="Y3" s="2"/>
      <c r="Z3" s="2"/>
      <c r="AA3" s="2"/>
      <c r="AB3" s="2"/>
      <c r="AC3" s="2"/>
      <c r="AD3" s="47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6" t="s">
        <v>1</v>
      </c>
      <c r="B9" s="476"/>
      <c r="C9" s="476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6"/>
      <c r="B10" s="476"/>
      <c r="C10" s="47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6" t="s">
        <v>4</v>
      </c>
      <c r="B11" s="476"/>
      <c r="C11" s="476"/>
      <c r="D11" s="1"/>
      <c r="E11" s="477">
        <v>3</v>
      </c>
      <c r="F11" s="1"/>
      <c r="G11" s="1"/>
      <c r="H11" s="1"/>
      <c r="I11" s="1"/>
      <c r="J11" s="1"/>
      <c r="K11" s="489" t="s">
        <v>156</v>
      </c>
      <c r="L11" s="489"/>
      <c r="M11" s="478"/>
      <c r="N11" s="47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6"/>
      <c r="B12" s="476"/>
      <c r="C12" s="476"/>
      <c r="D12" s="1"/>
      <c r="E12" s="5"/>
      <c r="F12" s="1"/>
      <c r="G12" s="1"/>
      <c r="H12" s="1"/>
      <c r="I12" s="1"/>
      <c r="J12" s="1"/>
      <c r="K12" s="478"/>
      <c r="L12" s="478"/>
      <c r="M12" s="478"/>
      <c r="N12" s="47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6"/>
      <c r="B13" s="476"/>
      <c r="C13" s="476"/>
      <c r="D13" s="476"/>
      <c r="E13" s="476"/>
      <c r="F13" s="476"/>
      <c r="G13" s="476"/>
      <c r="H13" s="476"/>
      <c r="I13" s="476"/>
      <c r="J13" s="476"/>
      <c r="K13" s="476"/>
      <c r="L13" s="478"/>
      <c r="M13" s="478"/>
      <c r="N13" s="478"/>
      <c r="O13" s="478"/>
      <c r="P13" s="478"/>
      <c r="Q13" s="478"/>
      <c r="R13" s="478"/>
      <c r="S13" s="478"/>
      <c r="T13" s="478"/>
      <c r="U13" s="478"/>
      <c r="V13" s="478"/>
      <c r="W13" s="1"/>
      <c r="X13" s="1"/>
      <c r="Y13" s="1"/>
    </row>
    <row r="14" spans="1:30" s="3" customFormat="1" ht="27" thickBot="1" x14ac:dyDescent="0.3">
      <c r="A14" s="476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107.7</v>
      </c>
      <c r="C18" s="78">
        <v>108.5</v>
      </c>
      <c r="D18" s="22">
        <v>111.4</v>
      </c>
      <c r="E18" s="22">
        <v>29.1</v>
      </c>
      <c r="F18" s="22">
        <v>114.3</v>
      </c>
      <c r="G18" s="22">
        <v>113.1</v>
      </c>
      <c r="H18" s="21">
        <v>111</v>
      </c>
      <c r="I18" s="22">
        <v>112.7</v>
      </c>
      <c r="J18" s="22">
        <v>112.3</v>
      </c>
      <c r="K18" s="119">
        <v>26.7</v>
      </c>
      <c r="L18" s="22">
        <v>114.6</v>
      </c>
      <c r="M18" s="22">
        <v>114.6</v>
      </c>
      <c r="N18" s="21">
        <v>111.7</v>
      </c>
      <c r="O18" s="78">
        <v>111.9</v>
      </c>
      <c r="P18" s="22">
        <v>114</v>
      </c>
      <c r="Q18" s="22">
        <v>30.1</v>
      </c>
      <c r="R18" s="22">
        <v>114.3</v>
      </c>
      <c r="S18" s="23">
        <v>115.1</v>
      </c>
      <c r="T18" s="24">
        <f t="shared" ref="T18:T25" si="0">SUM(B18:S18)</f>
        <v>1773.1</v>
      </c>
      <c r="V18" s="2"/>
      <c r="W18" s="18"/>
    </row>
    <row r="19" spans="1:30" ht="39.950000000000003" customHeight="1" x14ac:dyDescent="0.25">
      <c r="A19" s="157" t="s">
        <v>13</v>
      </c>
      <c r="B19" s="21">
        <v>107.7</v>
      </c>
      <c r="C19" s="78">
        <v>108.5</v>
      </c>
      <c r="D19" s="22">
        <v>111.4</v>
      </c>
      <c r="E19" s="22">
        <v>29.1</v>
      </c>
      <c r="F19" s="22">
        <v>114.3</v>
      </c>
      <c r="G19" s="22">
        <v>113.1</v>
      </c>
      <c r="H19" s="21">
        <v>111</v>
      </c>
      <c r="I19" s="22">
        <v>112.7</v>
      </c>
      <c r="J19" s="22">
        <v>112.3</v>
      </c>
      <c r="K19" s="119">
        <v>26.7</v>
      </c>
      <c r="L19" s="22">
        <v>114.6</v>
      </c>
      <c r="M19" s="22">
        <v>114.6</v>
      </c>
      <c r="N19" s="21">
        <v>111.7</v>
      </c>
      <c r="O19" s="78">
        <v>111.9</v>
      </c>
      <c r="P19" s="22">
        <v>114</v>
      </c>
      <c r="Q19" s="22">
        <v>30.1</v>
      </c>
      <c r="R19" s="22">
        <v>114.3</v>
      </c>
      <c r="S19" s="23">
        <v>115.1</v>
      </c>
      <c r="T19" s="24">
        <f t="shared" si="0"/>
        <v>1773.1</v>
      </c>
      <c r="V19" s="2"/>
      <c r="W19" s="18"/>
    </row>
    <row r="20" spans="1:30" ht="39.75" customHeight="1" x14ac:dyDescent="0.25">
      <c r="A20" s="156" t="s">
        <v>14</v>
      </c>
      <c r="B20" s="21">
        <v>106.5</v>
      </c>
      <c r="C20" s="78">
        <v>107.9</v>
      </c>
      <c r="D20" s="22">
        <v>110.4</v>
      </c>
      <c r="E20" s="22">
        <v>29.1</v>
      </c>
      <c r="F20" s="22">
        <v>113.7</v>
      </c>
      <c r="G20" s="22">
        <v>112.1</v>
      </c>
      <c r="H20" s="21">
        <v>110.1</v>
      </c>
      <c r="I20" s="22">
        <v>112</v>
      </c>
      <c r="J20" s="22">
        <v>111.5</v>
      </c>
      <c r="K20" s="119">
        <v>26.4</v>
      </c>
      <c r="L20" s="22">
        <v>113.8</v>
      </c>
      <c r="M20" s="22">
        <v>114.1</v>
      </c>
      <c r="N20" s="21">
        <v>110.5</v>
      </c>
      <c r="O20" s="78">
        <v>111.5</v>
      </c>
      <c r="P20" s="22">
        <v>113.4</v>
      </c>
      <c r="Q20" s="22">
        <v>29.8</v>
      </c>
      <c r="R20" s="22">
        <v>113.7</v>
      </c>
      <c r="S20" s="23">
        <v>114.1</v>
      </c>
      <c r="T20" s="24">
        <f t="shared" si="0"/>
        <v>1760.6</v>
      </c>
      <c r="V20" s="2"/>
      <c r="W20" s="18"/>
    </row>
    <row r="21" spans="1:30" ht="39.950000000000003" customHeight="1" x14ac:dyDescent="0.25">
      <c r="A21" s="157" t="s">
        <v>15</v>
      </c>
      <c r="B21" s="21">
        <v>106.5</v>
      </c>
      <c r="C21" s="78">
        <v>107.9</v>
      </c>
      <c r="D21" s="22">
        <v>110.4</v>
      </c>
      <c r="E21" s="22">
        <v>29.1</v>
      </c>
      <c r="F21" s="22">
        <v>113.7</v>
      </c>
      <c r="G21" s="22">
        <v>112.1</v>
      </c>
      <c r="H21" s="21">
        <v>110.1</v>
      </c>
      <c r="I21" s="22">
        <v>112</v>
      </c>
      <c r="J21" s="22">
        <v>111.5</v>
      </c>
      <c r="K21" s="119">
        <v>26.4</v>
      </c>
      <c r="L21" s="22">
        <v>113.8</v>
      </c>
      <c r="M21" s="22">
        <v>114.1</v>
      </c>
      <c r="N21" s="21">
        <v>110.5</v>
      </c>
      <c r="O21" s="78">
        <v>111.5</v>
      </c>
      <c r="P21" s="22">
        <v>113.4</v>
      </c>
      <c r="Q21" s="22">
        <v>29.8</v>
      </c>
      <c r="R21" s="22">
        <v>113.7</v>
      </c>
      <c r="S21" s="23">
        <v>114.1</v>
      </c>
      <c r="T21" s="24">
        <f t="shared" si="0"/>
        <v>1760.6</v>
      </c>
      <c r="V21" s="2"/>
      <c r="W21" s="18"/>
    </row>
    <row r="22" spans="1:30" ht="39.950000000000003" customHeight="1" x14ac:dyDescent="0.25">
      <c r="A22" s="156" t="s">
        <v>16</v>
      </c>
      <c r="B22" s="21">
        <v>106.5</v>
      </c>
      <c r="C22" s="78">
        <v>107.9</v>
      </c>
      <c r="D22" s="22">
        <v>110.4</v>
      </c>
      <c r="E22" s="22">
        <v>29.1</v>
      </c>
      <c r="F22" s="22">
        <v>113.7</v>
      </c>
      <c r="G22" s="22">
        <v>112.1</v>
      </c>
      <c r="H22" s="21">
        <v>110.1</v>
      </c>
      <c r="I22" s="22">
        <v>112</v>
      </c>
      <c r="J22" s="22">
        <v>111.5</v>
      </c>
      <c r="K22" s="119">
        <v>26.4</v>
      </c>
      <c r="L22" s="22">
        <v>113.8</v>
      </c>
      <c r="M22" s="22">
        <v>114.1</v>
      </c>
      <c r="N22" s="21">
        <v>110.5</v>
      </c>
      <c r="O22" s="78">
        <v>111.5</v>
      </c>
      <c r="P22" s="22">
        <v>113.4</v>
      </c>
      <c r="Q22" s="22">
        <v>29.8</v>
      </c>
      <c r="R22" s="22">
        <v>113.7</v>
      </c>
      <c r="S22" s="23">
        <v>114.1</v>
      </c>
      <c r="T22" s="24">
        <f t="shared" si="0"/>
        <v>1760.6</v>
      </c>
      <c r="V22" s="2"/>
      <c r="W22" s="18"/>
    </row>
    <row r="23" spans="1:30" ht="39.950000000000003" customHeight="1" x14ac:dyDescent="0.25">
      <c r="A23" s="157" t="s">
        <v>17</v>
      </c>
      <c r="B23" s="21">
        <v>106.5</v>
      </c>
      <c r="C23" s="78">
        <v>107.9</v>
      </c>
      <c r="D23" s="22">
        <v>110.4</v>
      </c>
      <c r="E23" s="22">
        <v>29.1</v>
      </c>
      <c r="F23" s="22">
        <v>113.7</v>
      </c>
      <c r="G23" s="22">
        <v>112.1</v>
      </c>
      <c r="H23" s="21">
        <v>110.1</v>
      </c>
      <c r="I23" s="22">
        <v>112</v>
      </c>
      <c r="J23" s="22">
        <v>111.5</v>
      </c>
      <c r="K23" s="119">
        <v>26.4</v>
      </c>
      <c r="L23" s="22">
        <v>113.8</v>
      </c>
      <c r="M23" s="22">
        <v>114.1</v>
      </c>
      <c r="N23" s="21">
        <v>110.5</v>
      </c>
      <c r="O23" s="78">
        <v>111.5</v>
      </c>
      <c r="P23" s="22">
        <v>113.4</v>
      </c>
      <c r="Q23" s="22">
        <v>29.8</v>
      </c>
      <c r="R23" s="22">
        <v>113.7</v>
      </c>
      <c r="S23" s="23">
        <v>114.1</v>
      </c>
      <c r="T23" s="24">
        <f t="shared" si="0"/>
        <v>1760.6</v>
      </c>
      <c r="V23" s="2"/>
      <c r="W23" s="18"/>
    </row>
    <row r="24" spans="1:30" ht="39.950000000000003" customHeight="1" x14ac:dyDescent="0.25">
      <c r="A24" s="156" t="s">
        <v>18</v>
      </c>
      <c r="B24" s="21">
        <v>106.5</v>
      </c>
      <c r="C24" s="78">
        <v>107.9</v>
      </c>
      <c r="D24" s="22">
        <v>110.4</v>
      </c>
      <c r="E24" s="22">
        <v>29.1</v>
      </c>
      <c r="F24" s="22">
        <v>113.7</v>
      </c>
      <c r="G24" s="22">
        <v>112.1</v>
      </c>
      <c r="H24" s="21">
        <v>110.1</v>
      </c>
      <c r="I24" s="22">
        <v>112</v>
      </c>
      <c r="J24" s="22">
        <v>111.5</v>
      </c>
      <c r="K24" s="119">
        <v>26.4</v>
      </c>
      <c r="L24" s="22">
        <v>113.8</v>
      </c>
      <c r="M24" s="22">
        <v>114.1</v>
      </c>
      <c r="N24" s="21">
        <v>110.5</v>
      </c>
      <c r="O24" s="78">
        <v>111.5</v>
      </c>
      <c r="P24" s="22">
        <v>113.4</v>
      </c>
      <c r="Q24" s="22">
        <v>29.8</v>
      </c>
      <c r="R24" s="22">
        <v>113.7</v>
      </c>
      <c r="S24" s="23">
        <v>114.1</v>
      </c>
      <c r="T24" s="24">
        <f t="shared" si="0"/>
        <v>1760.6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747.9</v>
      </c>
      <c r="C25" s="26">
        <f t="shared" si="1"/>
        <v>756.49999999999989</v>
      </c>
      <c r="D25" s="26">
        <f t="shared" si="1"/>
        <v>774.8</v>
      </c>
      <c r="E25" s="26">
        <f>SUM(E18:E24)</f>
        <v>203.7</v>
      </c>
      <c r="F25" s="26">
        <f t="shared" ref="F25:L25" si="2">SUM(F18:F24)</f>
        <v>797.10000000000014</v>
      </c>
      <c r="G25" s="26">
        <f t="shared" si="2"/>
        <v>786.7</v>
      </c>
      <c r="H25" s="25">
        <f t="shared" si="2"/>
        <v>772.50000000000011</v>
      </c>
      <c r="I25" s="26">
        <f t="shared" si="2"/>
        <v>785.4</v>
      </c>
      <c r="J25" s="26">
        <f>SUM(J18:J24)</f>
        <v>782.1</v>
      </c>
      <c r="K25" s="120">
        <f t="shared" ref="K25" si="3">SUM(K18:K24)</f>
        <v>185.4</v>
      </c>
      <c r="L25" s="26">
        <f t="shared" si="2"/>
        <v>798.19999999999993</v>
      </c>
      <c r="M25" s="26">
        <f>SUM(M18:M24)</f>
        <v>799.7</v>
      </c>
      <c r="N25" s="25">
        <f t="shared" ref="N25:P25" si="4">SUM(N18:N24)</f>
        <v>775.9</v>
      </c>
      <c r="O25" s="26">
        <f t="shared" si="4"/>
        <v>781.3</v>
      </c>
      <c r="P25" s="26">
        <f t="shared" si="4"/>
        <v>794.99999999999989</v>
      </c>
      <c r="Q25" s="26">
        <f>SUM(Q18:Q24)</f>
        <v>209.20000000000002</v>
      </c>
      <c r="R25" s="26">
        <f t="shared" ref="R25:S25" si="5">SUM(R18:R24)</f>
        <v>797.10000000000014</v>
      </c>
      <c r="S25" s="27">
        <f t="shared" si="5"/>
        <v>800.7</v>
      </c>
      <c r="T25" s="24">
        <f t="shared" si="0"/>
        <v>12349.2</v>
      </c>
    </row>
    <row r="26" spans="1:30" s="2" customFormat="1" ht="36.75" customHeight="1" x14ac:dyDescent="0.25">
      <c r="A26" s="158" t="s">
        <v>19</v>
      </c>
      <c r="B26" s="402">
        <v>153.1</v>
      </c>
      <c r="C26" s="405">
        <v>153.1</v>
      </c>
      <c r="D26" s="29">
        <v>153.1</v>
      </c>
      <c r="E26" s="29">
        <v>153.1</v>
      </c>
      <c r="F26" s="401">
        <v>153.1</v>
      </c>
      <c r="G26" s="401">
        <v>153.1</v>
      </c>
      <c r="H26" s="402">
        <v>153.1</v>
      </c>
      <c r="I26" s="401">
        <v>153.1</v>
      </c>
      <c r="J26" s="401">
        <v>153.1</v>
      </c>
      <c r="K26" s="401">
        <v>153.1</v>
      </c>
      <c r="L26" s="401">
        <v>153.1</v>
      </c>
      <c r="M26" s="401">
        <v>153.1</v>
      </c>
      <c r="N26" s="402">
        <v>153.1</v>
      </c>
      <c r="O26" s="401">
        <v>153.1</v>
      </c>
      <c r="P26" s="401">
        <v>153.1</v>
      </c>
      <c r="Q26" s="401">
        <v>153.1</v>
      </c>
      <c r="R26" s="401">
        <v>153.1</v>
      </c>
      <c r="S26" s="404">
        <v>153.1</v>
      </c>
      <c r="T26" s="31">
        <f>+((T25/T27)/7)*1000</f>
        <v>153.08672583924232</v>
      </c>
    </row>
    <row r="27" spans="1:30" s="2" customFormat="1" ht="33" customHeight="1" x14ac:dyDescent="0.25">
      <c r="A27" s="159" t="s">
        <v>20</v>
      </c>
      <c r="B27" s="32">
        <v>698</v>
      </c>
      <c r="C27" s="81">
        <v>706</v>
      </c>
      <c r="D27" s="33">
        <v>723</v>
      </c>
      <c r="E27" s="33">
        <v>190</v>
      </c>
      <c r="F27" s="33">
        <v>744</v>
      </c>
      <c r="G27" s="33">
        <v>734</v>
      </c>
      <c r="H27" s="32">
        <v>721</v>
      </c>
      <c r="I27" s="33">
        <v>733</v>
      </c>
      <c r="J27" s="33">
        <v>730</v>
      </c>
      <c r="K27" s="122">
        <v>173</v>
      </c>
      <c r="L27" s="33">
        <v>745</v>
      </c>
      <c r="M27" s="33">
        <v>746</v>
      </c>
      <c r="N27" s="32">
        <v>724</v>
      </c>
      <c r="O27" s="33">
        <v>729</v>
      </c>
      <c r="P27" s="33">
        <v>742</v>
      </c>
      <c r="Q27" s="33">
        <v>195</v>
      </c>
      <c r="R27" s="33">
        <v>744</v>
      </c>
      <c r="S27" s="34">
        <v>747</v>
      </c>
      <c r="T27" s="35">
        <f>SUM(B27:S27)</f>
        <v>11524</v>
      </c>
      <c r="U27" s="2">
        <f>((T25*1000)/T27)/7</f>
        <v>153.08672583924232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106.52931999999998</v>
      </c>
      <c r="C28" s="37">
        <f t="shared" si="6"/>
        <v>107.92403999999999</v>
      </c>
      <c r="D28" s="37">
        <f t="shared" si="6"/>
        <v>110.40782000000002</v>
      </c>
      <c r="E28" s="37">
        <f t="shared" si="6"/>
        <v>29.084600000000002</v>
      </c>
      <c r="F28" s="37">
        <f t="shared" si="6"/>
        <v>113.74896000000001</v>
      </c>
      <c r="G28" s="37">
        <f t="shared" si="6"/>
        <v>112.08555999999999</v>
      </c>
      <c r="H28" s="36">
        <f t="shared" si="6"/>
        <v>110.13914</v>
      </c>
      <c r="I28" s="37">
        <f t="shared" si="6"/>
        <v>112.03121999999999</v>
      </c>
      <c r="J28" s="37">
        <f t="shared" si="6"/>
        <v>111.54820000000002</v>
      </c>
      <c r="K28" s="123">
        <f t="shared" si="6"/>
        <v>26.400820000000003</v>
      </c>
      <c r="L28" s="37">
        <f t="shared" si="6"/>
        <v>113.8433</v>
      </c>
      <c r="M28" s="37">
        <f t="shared" si="6"/>
        <v>114.05763999999999</v>
      </c>
      <c r="N28" s="36">
        <f t="shared" si="6"/>
        <v>110.50215999999996</v>
      </c>
      <c r="O28" s="37">
        <f t="shared" si="6"/>
        <v>111.49386</v>
      </c>
      <c r="P28" s="37">
        <f t="shared" si="6"/>
        <v>113.44028</v>
      </c>
      <c r="Q28" s="37">
        <f t="shared" si="6"/>
        <v>29.756300000000003</v>
      </c>
      <c r="R28" s="37">
        <f t="shared" si="6"/>
        <v>113.74896000000001</v>
      </c>
      <c r="S28" s="38">
        <f t="shared" si="6"/>
        <v>114.07197999999998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748.04660000000001</v>
      </c>
      <c r="C29" s="41">
        <f t="shared" si="7"/>
        <v>756.62019999999995</v>
      </c>
      <c r="D29" s="41">
        <f t="shared" si="7"/>
        <v>774.83910000000003</v>
      </c>
      <c r="E29" s="41">
        <f>((E27*E26)*7)/1000</f>
        <v>203.62299999999999</v>
      </c>
      <c r="F29" s="41">
        <f>((F27*F26)*7)/1000</f>
        <v>797.34479999999996</v>
      </c>
      <c r="G29" s="41">
        <f t="shared" ref="G29:S29" si="8">((G27*G26)*7)/1000</f>
        <v>786.62779999999998</v>
      </c>
      <c r="H29" s="40">
        <f t="shared" si="8"/>
        <v>772.69569999999999</v>
      </c>
      <c r="I29" s="41">
        <f t="shared" si="8"/>
        <v>785.55610000000001</v>
      </c>
      <c r="J29" s="41">
        <f t="shared" si="8"/>
        <v>782.34100000000001</v>
      </c>
      <c r="K29" s="124">
        <f t="shared" si="8"/>
        <v>185.4041</v>
      </c>
      <c r="L29" s="41">
        <f t="shared" si="8"/>
        <v>798.41650000000004</v>
      </c>
      <c r="M29" s="41">
        <f t="shared" si="8"/>
        <v>799.48820000000001</v>
      </c>
      <c r="N29" s="40">
        <f t="shared" si="8"/>
        <v>775.91079999999988</v>
      </c>
      <c r="O29" s="41">
        <f t="shared" si="8"/>
        <v>781.26929999999993</v>
      </c>
      <c r="P29" s="41">
        <f t="shared" si="8"/>
        <v>795.20140000000004</v>
      </c>
      <c r="Q29" s="42">
        <f t="shared" si="8"/>
        <v>208.98150000000001</v>
      </c>
      <c r="R29" s="42">
        <f t="shared" si="8"/>
        <v>797.34479999999996</v>
      </c>
      <c r="S29" s="43">
        <f t="shared" si="8"/>
        <v>800.55989999999997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153.06999590667212</v>
      </c>
      <c r="C30" s="46">
        <f t="shared" si="9"/>
        <v>153.07567786321326</v>
      </c>
      <c r="D30" s="46">
        <f t="shared" si="9"/>
        <v>153.09227425409998</v>
      </c>
      <c r="E30" s="46">
        <f>+(E25/E27)/7*1000</f>
        <v>153.15789473684211</v>
      </c>
      <c r="F30" s="46">
        <f t="shared" ref="F30:L30" si="10">+(F25/F27)/7*1000</f>
        <v>153.05299539170508</v>
      </c>
      <c r="G30" s="46">
        <f t="shared" si="10"/>
        <v>153.11405216037372</v>
      </c>
      <c r="H30" s="45">
        <f t="shared" si="10"/>
        <v>153.06122448979596</v>
      </c>
      <c r="I30" s="46">
        <f t="shared" si="10"/>
        <v>153.06957708049111</v>
      </c>
      <c r="J30" s="46">
        <f>+(J25/J27)/7*1000</f>
        <v>153.05283757338552</v>
      </c>
      <c r="K30" s="125">
        <f t="shared" ref="K30" si="11">+(K25/K27)/7*1000</f>
        <v>153.09661436829066</v>
      </c>
      <c r="L30" s="46">
        <f t="shared" si="10"/>
        <v>153.05848513902203</v>
      </c>
      <c r="M30" s="46">
        <f>+(M25/M27)/7*1000</f>
        <v>153.14055917273078</v>
      </c>
      <c r="N30" s="45">
        <f t="shared" ref="N30:S30" si="12">+(N25/N27)/7*1000</f>
        <v>153.09786898184689</v>
      </c>
      <c r="O30" s="46">
        <f t="shared" si="12"/>
        <v>153.10601606897902</v>
      </c>
      <c r="P30" s="46">
        <f t="shared" si="12"/>
        <v>153.0612244897959</v>
      </c>
      <c r="Q30" s="46">
        <f t="shared" si="12"/>
        <v>153.26007326007326</v>
      </c>
      <c r="R30" s="46">
        <f t="shared" si="12"/>
        <v>153.05299539170508</v>
      </c>
      <c r="S30" s="47">
        <f t="shared" si="12"/>
        <v>153.12679288582902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92.1</v>
      </c>
      <c r="C39" s="78">
        <v>84.6</v>
      </c>
      <c r="D39" s="78">
        <v>88.7</v>
      </c>
      <c r="E39" s="78">
        <v>30.2</v>
      </c>
      <c r="F39" s="78">
        <v>96.2</v>
      </c>
      <c r="G39" s="78">
        <v>94.6</v>
      </c>
      <c r="H39" s="78"/>
      <c r="I39" s="78"/>
      <c r="J39" s="99">
        <f t="shared" ref="J39:J46" si="13">SUM(B39:I39)</f>
        <v>486.4</v>
      </c>
      <c r="K39" s="2"/>
      <c r="L39" s="89" t="s">
        <v>12</v>
      </c>
      <c r="M39" s="78">
        <v>6.3</v>
      </c>
      <c r="N39" s="78">
        <v>6.4</v>
      </c>
      <c r="O39" s="78">
        <v>6.4</v>
      </c>
      <c r="P39" s="78">
        <v>1.6</v>
      </c>
      <c r="Q39" s="78">
        <v>6.5</v>
      </c>
      <c r="R39" s="78">
        <v>6.5</v>
      </c>
      <c r="S39" s="99">
        <f t="shared" ref="S39:S46" si="14">SUM(M39:R39)</f>
        <v>33.700000000000003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92.1</v>
      </c>
      <c r="C40" s="78">
        <v>84.6</v>
      </c>
      <c r="D40" s="78">
        <v>88.7</v>
      </c>
      <c r="E40" s="78">
        <v>30.2</v>
      </c>
      <c r="F40" s="78">
        <v>96.2</v>
      </c>
      <c r="G40" s="78">
        <v>94.6</v>
      </c>
      <c r="H40" s="78"/>
      <c r="I40" s="78"/>
      <c r="J40" s="99">
        <f t="shared" si="13"/>
        <v>486.4</v>
      </c>
      <c r="K40" s="2"/>
      <c r="L40" s="90" t="s">
        <v>13</v>
      </c>
      <c r="M40" s="78">
        <v>6.3</v>
      </c>
      <c r="N40" s="78">
        <v>6.4</v>
      </c>
      <c r="O40" s="78">
        <v>6.4</v>
      </c>
      <c r="P40" s="78">
        <v>1.6</v>
      </c>
      <c r="Q40" s="78">
        <v>6.5</v>
      </c>
      <c r="R40" s="78">
        <v>6.5</v>
      </c>
      <c r="S40" s="99">
        <f t="shared" si="14"/>
        <v>33.700000000000003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6.3</v>
      </c>
      <c r="N41" s="78">
        <v>6.3</v>
      </c>
      <c r="O41" s="78">
        <v>6.3</v>
      </c>
      <c r="P41" s="78">
        <v>1.4</v>
      </c>
      <c r="Q41" s="78">
        <v>6.5</v>
      </c>
      <c r="R41" s="78">
        <v>6.4</v>
      </c>
      <c r="S41" s="99">
        <f t="shared" si="14"/>
        <v>33.199999999999996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6.3</v>
      </c>
      <c r="N42" s="78">
        <v>6.3</v>
      </c>
      <c r="O42" s="78">
        <v>6.4</v>
      </c>
      <c r="P42" s="78">
        <v>1.5</v>
      </c>
      <c r="Q42" s="78">
        <v>6.5</v>
      </c>
      <c r="R42" s="78">
        <v>6.4</v>
      </c>
      <c r="S42" s="99">
        <f t="shared" si="14"/>
        <v>33.4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6.4</v>
      </c>
      <c r="O43" s="78">
        <v>6.4</v>
      </c>
      <c r="P43" s="78">
        <v>1.5</v>
      </c>
      <c r="Q43" s="78">
        <v>6.5</v>
      </c>
      <c r="R43" s="78">
        <v>6.4</v>
      </c>
      <c r="S43" s="99">
        <f t="shared" si="14"/>
        <v>33.5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</v>
      </c>
      <c r="N44" s="78">
        <v>5.6</v>
      </c>
      <c r="O44" s="78">
        <v>5.8</v>
      </c>
      <c r="P44" s="78">
        <v>2</v>
      </c>
      <c r="Q44" s="78">
        <v>7</v>
      </c>
      <c r="R44" s="78">
        <v>7</v>
      </c>
      <c r="S44" s="99">
        <f t="shared" si="14"/>
        <v>33.4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</v>
      </c>
      <c r="N45" s="78">
        <v>5.6</v>
      </c>
      <c r="O45" s="78">
        <v>5.8</v>
      </c>
      <c r="P45" s="78">
        <v>2</v>
      </c>
      <c r="Q45" s="78">
        <v>7</v>
      </c>
      <c r="R45" s="78">
        <v>7</v>
      </c>
      <c r="S45" s="99">
        <f t="shared" si="14"/>
        <v>33.4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184.2</v>
      </c>
      <c r="C46" s="26">
        <f t="shared" si="15"/>
        <v>169.2</v>
      </c>
      <c r="D46" s="26">
        <f t="shared" si="15"/>
        <v>177.4</v>
      </c>
      <c r="E46" s="26">
        <f t="shared" si="15"/>
        <v>60.4</v>
      </c>
      <c r="F46" s="26">
        <f t="shared" si="15"/>
        <v>192.4</v>
      </c>
      <c r="G46" s="26">
        <f t="shared" si="15"/>
        <v>189.2</v>
      </c>
      <c r="H46" s="26">
        <f t="shared" si="15"/>
        <v>0</v>
      </c>
      <c r="I46" s="26">
        <f t="shared" si="15"/>
        <v>0</v>
      </c>
      <c r="J46" s="99">
        <f t="shared" si="13"/>
        <v>972.8</v>
      </c>
      <c r="L46" s="76" t="s">
        <v>10</v>
      </c>
      <c r="M46" s="79">
        <f t="shared" ref="M46:R46" si="16">SUM(M39:M45)</f>
        <v>43.5</v>
      </c>
      <c r="N46" s="26">
        <f t="shared" si="16"/>
        <v>43.000000000000007</v>
      </c>
      <c r="O46" s="26">
        <f t="shared" si="16"/>
        <v>43.499999999999993</v>
      </c>
      <c r="P46" s="26">
        <f t="shared" si="16"/>
        <v>11.6</v>
      </c>
      <c r="Q46" s="26">
        <f t="shared" si="16"/>
        <v>46.5</v>
      </c>
      <c r="R46" s="26">
        <f t="shared" si="16"/>
        <v>46.199999999999996</v>
      </c>
      <c r="S46" s="99">
        <f t="shared" si="14"/>
        <v>234.29999999999998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155.6</v>
      </c>
      <c r="C47" s="29">
        <v>155.6</v>
      </c>
      <c r="D47" s="29">
        <v>155.6</v>
      </c>
      <c r="E47" s="29">
        <v>155.6</v>
      </c>
      <c r="F47" s="29">
        <v>155.6</v>
      </c>
      <c r="G47" s="29">
        <v>155.6</v>
      </c>
      <c r="H47" s="29"/>
      <c r="I47" s="29"/>
      <c r="J47" s="100">
        <f>+((J46/J48)/7)*1000</f>
        <v>44.456631020930445</v>
      </c>
      <c r="L47" s="108" t="s">
        <v>19</v>
      </c>
      <c r="M47" s="80">
        <v>140.5</v>
      </c>
      <c r="N47" s="29">
        <v>135.5</v>
      </c>
      <c r="O47" s="29">
        <v>136</v>
      </c>
      <c r="P47" s="29">
        <v>137.5</v>
      </c>
      <c r="Q47" s="29">
        <v>135.5</v>
      </c>
      <c r="R47" s="29">
        <v>134</v>
      </c>
      <c r="S47" s="100">
        <f>+((S46/S48)/7)*1000</f>
        <v>137.17798594847775</v>
      </c>
      <c r="T47" s="62"/>
    </row>
    <row r="48" spans="1:30" ht="33.75" customHeight="1" x14ac:dyDescent="0.25">
      <c r="A48" s="92" t="s">
        <v>20</v>
      </c>
      <c r="B48" s="81">
        <v>592</v>
      </c>
      <c r="C48" s="33">
        <v>544</v>
      </c>
      <c r="D48" s="33">
        <v>570</v>
      </c>
      <c r="E48" s="33">
        <v>194</v>
      </c>
      <c r="F48" s="33">
        <v>618</v>
      </c>
      <c r="G48" s="33">
        <v>608</v>
      </c>
      <c r="H48" s="33"/>
      <c r="I48" s="33"/>
      <c r="J48" s="101">
        <f>SUM(B48:I48)</f>
        <v>3126</v>
      </c>
      <c r="K48" s="63"/>
      <c r="L48" s="92" t="s">
        <v>20</v>
      </c>
      <c r="M48" s="104">
        <v>44</v>
      </c>
      <c r="N48" s="64">
        <v>41</v>
      </c>
      <c r="O48" s="64">
        <v>43</v>
      </c>
      <c r="P48" s="64">
        <v>14</v>
      </c>
      <c r="Q48" s="64">
        <v>51</v>
      </c>
      <c r="R48" s="64">
        <v>51</v>
      </c>
      <c r="S48" s="110">
        <f>SUM(M48:R48)</f>
        <v>244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92.115200000000002</v>
      </c>
      <c r="C49" s="37">
        <f t="shared" si="17"/>
        <v>84.646399999999986</v>
      </c>
      <c r="D49" s="37">
        <f t="shared" si="17"/>
        <v>88.692000000000007</v>
      </c>
      <c r="E49" s="37">
        <f t="shared" si="17"/>
        <v>30.186399999999999</v>
      </c>
      <c r="F49" s="37">
        <f t="shared" si="17"/>
        <v>96.160799999999995</v>
      </c>
      <c r="G49" s="37">
        <f t="shared" si="17"/>
        <v>94.604799999999997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44.456631020930445</v>
      </c>
      <c r="L49" s="93" t="s">
        <v>21</v>
      </c>
      <c r="M49" s="82">
        <f>((M48*M47)*7/1000-M39-M40)/5</f>
        <v>6.1348000000000003</v>
      </c>
      <c r="N49" s="37">
        <f t="shared" ref="N49:R49" si="19">((N48*N47)*7/1000-N39-N40)/5</f>
        <v>5.2177000000000007</v>
      </c>
      <c r="O49" s="37">
        <f t="shared" si="19"/>
        <v>5.6272000000000002</v>
      </c>
      <c r="P49" s="37">
        <f t="shared" si="19"/>
        <v>2.0550000000000002</v>
      </c>
      <c r="Q49" s="37">
        <f t="shared" si="19"/>
        <v>7.0747</v>
      </c>
      <c r="R49" s="37">
        <f t="shared" si="19"/>
        <v>6.9676</v>
      </c>
      <c r="S49" s="111">
        <f>((S46*1000)/S48)/7</f>
        <v>137.17798594847775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644.80640000000005</v>
      </c>
      <c r="C50" s="41">
        <f t="shared" si="20"/>
        <v>592.52479999999991</v>
      </c>
      <c r="D50" s="41">
        <f t="shared" si="20"/>
        <v>620.84400000000005</v>
      </c>
      <c r="E50" s="41">
        <f t="shared" si="20"/>
        <v>211.3048</v>
      </c>
      <c r="F50" s="41">
        <f t="shared" si="20"/>
        <v>673.12559999999996</v>
      </c>
      <c r="G50" s="41">
        <f t="shared" si="20"/>
        <v>662.23360000000002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43.274000000000001</v>
      </c>
      <c r="N50" s="41">
        <f t="shared" si="21"/>
        <v>38.888500000000001</v>
      </c>
      <c r="O50" s="41">
        <f t="shared" si="21"/>
        <v>40.936</v>
      </c>
      <c r="P50" s="41">
        <f t="shared" si="21"/>
        <v>13.475</v>
      </c>
      <c r="Q50" s="41">
        <f t="shared" si="21"/>
        <v>48.3735</v>
      </c>
      <c r="R50" s="41">
        <f t="shared" si="21"/>
        <v>47.838000000000001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44.449806949806941</v>
      </c>
      <c r="C51" s="46">
        <f t="shared" si="22"/>
        <v>44.432773109243698</v>
      </c>
      <c r="D51" s="46">
        <f t="shared" si="22"/>
        <v>44.461152882205518</v>
      </c>
      <c r="E51" s="46">
        <f t="shared" si="22"/>
        <v>44.477172312223857</v>
      </c>
      <c r="F51" s="46">
        <f t="shared" si="22"/>
        <v>44.475265834489136</v>
      </c>
      <c r="G51" s="46">
        <f t="shared" si="22"/>
        <v>44.454887218045116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141.23376623376623</v>
      </c>
      <c r="N51" s="46">
        <f t="shared" si="23"/>
        <v>149.82578397212549</v>
      </c>
      <c r="O51" s="46">
        <f t="shared" si="23"/>
        <v>144.51827242524914</v>
      </c>
      <c r="P51" s="46">
        <f t="shared" si="23"/>
        <v>118.3673469387755</v>
      </c>
      <c r="Q51" s="46">
        <f t="shared" si="23"/>
        <v>130.25210084033614</v>
      </c>
      <c r="R51" s="46">
        <f t="shared" si="23"/>
        <v>129.41176470588235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8.4</v>
      </c>
      <c r="C58" s="78">
        <v>8.6999999999999993</v>
      </c>
      <c r="D58" s="78">
        <v>8.6999999999999993</v>
      </c>
      <c r="E58" s="78">
        <v>2.2999999999999998</v>
      </c>
      <c r="F58" s="78">
        <v>8.6999999999999993</v>
      </c>
      <c r="G58" s="182">
        <v>8.6999999999999993</v>
      </c>
      <c r="H58" s="21">
        <v>8</v>
      </c>
      <c r="I58" s="78">
        <v>8.5</v>
      </c>
      <c r="J58" s="78">
        <v>8.3000000000000007</v>
      </c>
      <c r="K58" s="78">
        <v>2.2000000000000002</v>
      </c>
      <c r="L58" s="78">
        <v>8.9</v>
      </c>
      <c r="M58" s="182">
        <v>8.6</v>
      </c>
      <c r="N58" s="21">
        <v>8.6</v>
      </c>
      <c r="O58" s="78">
        <v>8.6</v>
      </c>
      <c r="P58" s="78">
        <v>8.8000000000000007</v>
      </c>
      <c r="Q58" s="78">
        <v>2.2999999999999998</v>
      </c>
      <c r="R58" s="78">
        <v>8.5</v>
      </c>
      <c r="S58" s="182">
        <v>8.1999999999999993</v>
      </c>
      <c r="T58" s="24">
        <f t="shared" ref="T58:T65" si="24">SUM(B58:S58)</f>
        <v>134.99999999999997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8.4</v>
      </c>
      <c r="C59" s="78">
        <v>8.6999999999999993</v>
      </c>
      <c r="D59" s="78">
        <v>8.6999999999999993</v>
      </c>
      <c r="E59" s="78">
        <v>2.2999999999999998</v>
      </c>
      <c r="F59" s="78">
        <v>8.6999999999999993</v>
      </c>
      <c r="G59" s="182">
        <v>8.6999999999999993</v>
      </c>
      <c r="H59" s="21">
        <v>8</v>
      </c>
      <c r="I59" s="78">
        <v>8.5</v>
      </c>
      <c r="J59" s="78">
        <v>8.3000000000000007</v>
      </c>
      <c r="K59" s="78">
        <v>2.2000000000000002</v>
      </c>
      <c r="L59" s="78">
        <v>8.9</v>
      </c>
      <c r="M59" s="182">
        <v>8.6</v>
      </c>
      <c r="N59" s="21">
        <v>8.6</v>
      </c>
      <c r="O59" s="78">
        <v>8.6</v>
      </c>
      <c r="P59" s="78">
        <v>8.8000000000000007</v>
      </c>
      <c r="Q59" s="78">
        <v>2.2999999999999998</v>
      </c>
      <c r="R59" s="78">
        <v>8.5</v>
      </c>
      <c r="S59" s="182">
        <v>8.1999999999999993</v>
      </c>
      <c r="T59" s="24">
        <f t="shared" si="24"/>
        <v>134.99999999999997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8.4</v>
      </c>
      <c r="C60" s="78">
        <v>8.6</v>
      </c>
      <c r="D60" s="78">
        <v>8.6</v>
      </c>
      <c r="E60" s="78">
        <v>2</v>
      </c>
      <c r="F60" s="78">
        <v>8.6</v>
      </c>
      <c r="G60" s="182">
        <v>8.6</v>
      </c>
      <c r="H60" s="21">
        <v>7.8</v>
      </c>
      <c r="I60" s="78">
        <v>8.4</v>
      </c>
      <c r="J60" s="78">
        <v>8.1</v>
      </c>
      <c r="K60" s="78">
        <v>2</v>
      </c>
      <c r="L60" s="78">
        <v>8.6999999999999993</v>
      </c>
      <c r="M60" s="182">
        <v>8.5</v>
      </c>
      <c r="N60" s="21">
        <v>8.5</v>
      </c>
      <c r="O60" s="78">
        <v>8.4</v>
      </c>
      <c r="P60" s="78">
        <v>8.6999999999999993</v>
      </c>
      <c r="Q60" s="78">
        <v>2.2000000000000002</v>
      </c>
      <c r="R60" s="78">
        <v>8.4</v>
      </c>
      <c r="S60" s="182">
        <v>8.1999999999999993</v>
      </c>
      <c r="T60" s="24">
        <f t="shared" si="24"/>
        <v>132.70000000000002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8.4</v>
      </c>
      <c r="C61" s="78">
        <v>8.6999999999999993</v>
      </c>
      <c r="D61" s="78">
        <v>8.6</v>
      </c>
      <c r="E61" s="78">
        <v>2.1</v>
      </c>
      <c r="F61" s="78">
        <v>8.6</v>
      </c>
      <c r="G61" s="182">
        <v>8.6</v>
      </c>
      <c r="H61" s="21">
        <v>7.8</v>
      </c>
      <c r="I61" s="78">
        <v>8.4</v>
      </c>
      <c r="J61" s="78">
        <v>8.1</v>
      </c>
      <c r="K61" s="78">
        <v>2.1</v>
      </c>
      <c r="L61" s="78">
        <v>8.6999999999999993</v>
      </c>
      <c r="M61" s="182">
        <v>8.6</v>
      </c>
      <c r="N61" s="21">
        <v>8.5</v>
      </c>
      <c r="O61" s="78">
        <v>8.5</v>
      </c>
      <c r="P61" s="78">
        <v>8.6999999999999993</v>
      </c>
      <c r="Q61" s="78">
        <v>2.2999999999999998</v>
      </c>
      <c r="R61" s="78">
        <v>8.4</v>
      </c>
      <c r="S61" s="182">
        <v>8.1999999999999993</v>
      </c>
      <c r="T61" s="24">
        <f t="shared" si="24"/>
        <v>133.29999999999998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8.4</v>
      </c>
      <c r="C62" s="78">
        <v>8.6999999999999993</v>
      </c>
      <c r="D62" s="78">
        <v>8.6</v>
      </c>
      <c r="E62" s="78">
        <v>2.1</v>
      </c>
      <c r="F62" s="78">
        <v>8.6</v>
      </c>
      <c r="G62" s="182">
        <v>8.6</v>
      </c>
      <c r="H62" s="21">
        <v>7.9</v>
      </c>
      <c r="I62" s="78">
        <v>8.4</v>
      </c>
      <c r="J62" s="78">
        <v>8.1999999999999993</v>
      </c>
      <c r="K62" s="78">
        <v>2.1</v>
      </c>
      <c r="L62" s="78">
        <v>8.6999999999999993</v>
      </c>
      <c r="M62" s="182">
        <v>8.6</v>
      </c>
      <c r="N62" s="21">
        <v>8.6</v>
      </c>
      <c r="O62" s="78">
        <v>8.5</v>
      </c>
      <c r="P62" s="78">
        <v>8.8000000000000007</v>
      </c>
      <c r="Q62" s="78">
        <v>2.2999999999999998</v>
      </c>
      <c r="R62" s="78">
        <v>8.5</v>
      </c>
      <c r="S62" s="182">
        <v>8.1999999999999993</v>
      </c>
      <c r="T62" s="24">
        <f t="shared" si="24"/>
        <v>133.79999999999998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7.9</v>
      </c>
      <c r="C63" s="78">
        <v>8</v>
      </c>
      <c r="D63" s="78">
        <v>8.1</v>
      </c>
      <c r="E63" s="78">
        <v>2.1</v>
      </c>
      <c r="F63" s="78">
        <v>9</v>
      </c>
      <c r="G63" s="182">
        <v>9</v>
      </c>
      <c r="H63" s="21">
        <v>7.9</v>
      </c>
      <c r="I63" s="78">
        <v>8.4</v>
      </c>
      <c r="J63" s="78">
        <v>8.1999999999999993</v>
      </c>
      <c r="K63" s="78">
        <v>2.1</v>
      </c>
      <c r="L63" s="78">
        <v>8.8000000000000007</v>
      </c>
      <c r="M63" s="182">
        <v>8.6</v>
      </c>
      <c r="N63" s="21">
        <v>8.6</v>
      </c>
      <c r="O63" s="78">
        <v>8.5</v>
      </c>
      <c r="P63" s="78">
        <v>8.8000000000000007</v>
      </c>
      <c r="Q63" s="78">
        <v>2.2999999999999998</v>
      </c>
      <c r="R63" s="78">
        <v>8.5</v>
      </c>
      <c r="S63" s="182">
        <v>8.1999999999999993</v>
      </c>
      <c r="T63" s="24">
        <f t="shared" si="24"/>
        <v>132.99999999999997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7.9</v>
      </c>
      <c r="C64" s="78">
        <v>8</v>
      </c>
      <c r="D64" s="78">
        <v>8.1</v>
      </c>
      <c r="E64" s="78">
        <v>2.1</v>
      </c>
      <c r="F64" s="78">
        <v>9</v>
      </c>
      <c r="G64" s="182">
        <v>9</v>
      </c>
      <c r="H64" s="21">
        <v>7.7</v>
      </c>
      <c r="I64" s="78">
        <v>7.9</v>
      </c>
      <c r="J64" s="78">
        <v>7.9</v>
      </c>
      <c r="K64" s="78">
        <v>1.8</v>
      </c>
      <c r="L64" s="78">
        <v>9</v>
      </c>
      <c r="M64" s="182">
        <v>9.1</v>
      </c>
      <c r="N64" s="21">
        <v>8.1</v>
      </c>
      <c r="O64" s="78">
        <v>8.1</v>
      </c>
      <c r="P64" s="78">
        <v>8</v>
      </c>
      <c r="Q64" s="78">
        <v>2.1</v>
      </c>
      <c r="R64" s="78">
        <v>9.1999999999999993</v>
      </c>
      <c r="S64" s="182">
        <v>9.3000000000000007</v>
      </c>
      <c r="T64" s="24">
        <f t="shared" si="24"/>
        <v>132.29999999999998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57.8</v>
      </c>
      <c r="C65" s="26">
        <f t="shared" ref="C65:R65" si="25">SUM(C58:C64)</f>
        <v>59.400000000000006</v>
      </c>
      <c r="D65" s="26">
        <f t="shared" si="25"/>
        <v>59.400000000000006</v>
      </c>
      <c r="E65" s="26">
        <f t="shared" si="25"/>
        <v>14.999999999999998</v>
      </c>
      <c r="F65" s="26">
        <f t="shared" si="25"/>
        <v>61.2</v>
      </c>
      <c r="G65" s="27">
        <f t="shared" si="25"/>
        <v>61.2</v>
      </c>
      <c r="H65" s="25">
        <f t="shared" si="25"/>
        <v>55.1</v>
      </c>
      <c r="I65" s="26">
        <f t="shared" si="25"/>
        <v>58.499999999999993</v>
      </c>
      <c r="J65" s="26">
        <f t="shared" si="25"/>
        <v>57.1</v>
      </c>
      <c r="K65" s="26">
        <f t="shared" si="25"/>
        <v>14.5</v>
      </c>
      <c r="L65" s="26">
        <f t="shared" si="25"/>
        <v>61.7</v>
      </c>
      <c r="M65" s="27">
        <f t="shared" si="25"/>
        <v>60.6</v>
      </c>
      <c r="N65" s="25">
        <f t="shared" si="25"/>
        <v>59.500000000000007</v>
      </c>
      <c r="O65" s="26">
        <f t="shared" si="25"/>
        <v>59.2</v>
      </c>
      <c r="P65" s="26">
        <f t="shared" si="25"/>
        <v>60.599999999999994</v>
      </c>
      <c r="Q65" s="26">
        <f t="shared" si="25"/>
        <v>15.799999999999999</v>
      </c>
      <c r="R65" s="26">
        <f t="shared" si="25"/>
        <v>60</v>
      </c>
      <c r="S65" s="27">
        <f>SUM(S58:S64)</f>
        <v>58.5</v>
      </c>
      <c r="T65" s="24">
        <f t="shared" si="24"/>
        <v>935.10000000000014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142.5</v>
      </c>
      <c r="C66" s="29">
        <v>142.5</v>
      </c>
      <c r="D66" s="29">
        <v>141.5</v>
      </c>
      <c r="E66" s="29">
        <v>142.5</v>
      </c>
      <c r="F66" s="29">
        <v>141.5</v>
      </c>
      <c r="G66" s="30">
        <v>139.5</v>
      </c>
      <c r="H66" s="28">
        <v>141</v>
      </c>
      <c r="I66" s="29">
        <v>140.5</v>
      </c>
      <c r="J66" s="29">
        <v>139</v>
      </c>
      <c r="K66" s="29">
        <v>141.5</v>
      </c>
      <c r="L66" s="29">
        <v>139.5</v>
      </c>
      <c r="M66" s="30">
        <v>138.5</v>
      </c>
      <c r="N66" s="28">
        <v>143</v>
      </c>
      <c r="O66" s="29">
        <v>142</v>
      </c>
      <c r="P66" s="29">
        <v>141.5</v>
      </c>
      <c r="Q66" s="29">
        <v>142.5</v>
      </c>
      <c r="R66" s="29">
        <v>139</v>
      </c>
      <c r="S66" s="30">
        <v>139</v>
      </c>
      <c r="T66" s="304">
        <f>+((T65/T67)/7)*1000</f>
        <v>141.6603544917437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59</v>
      </c>
      <c r="C67" s="64">
        <v>57</v>
      </c>
      <c r="D67" s="64">
        <v>58</v>
      </c>
      <c r="E67" s="64">
        <v>15</v>
      </c>
      <c r="F67" s="64">
        <v>64</v>
      </c>
      <c r="G67" s="446">
        <v>64</v>
      </c>
      <c r="H67" s="303">
        <v>55</v>
      </c>
      <c r="I67" s="64">
        <v>56</v>
      </c>
      <c r="J67" s="64">
        <v>56</v>
      </c>
      <c r="K67" s="64">
        <v>13</v>
      </c>
      <c r="L67" s="64">
        <v>64</v>
      </c>
      <c r="M67" s="446">
        <v>65</v>
      </c>
      <c r="N67" s="303">
        <v>56</v>
      </c>
      <c r="O67" s="64">
        <v>56</v>
      </c>
      <c r="P67" s="64">
        <v>57</v>
      </c>
      <c r="Q67" s="64">
        <v>17</v>
      </c>
      <c r="R67" s="64">
        <v>65</v>
      </c>
      <c r="S67" s="446">
        <v>66</v>
      </c>
      <c r="T67" s="305">
        <f>SUM(B67:S67)</f>
        <v>943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8.4105000000000008</v>
      </c>
      <c r="C68" s="82">
        <f t="shared" si="26"/>
        <v>7.8914999999999988</v>
      </c>
      <c r="D68" s="82">
        <f t="shared" si="26"/>
        <v>8.0097999999999985</v>
      </c>
      <c r="E68" s="82">
        <f t="shared" si="26"/>
        <v>2.0725000000000002</v>
      </c>
      <c r="F68" s="82">
        <f t="shared" si="26"/>
        <v>9.1984000000000012</v>
      </c>
      <c r="G68" s="186">
        <f t="shared" si="26"/>
        <v>9.0192000000000014</v>
      </c>
      <c r="H68" s="36">
        <f t="shared" si="26"/>
        <v>7.6569999999999991</v>
      </c>
      <c r="I68" s="82">
        <f t="shared" si="26"/>
        <v>7.6151999999999997</v>
      </c>
      <c r="J68" s="82">
        <f t="shared" si="26"/>
        <v>7.5776000000000012</v>
      </c>
      <c r="K68" s="82">
        <f t="shared" si="26"/>
        <v>1.6953000000000003</v>
      </c>
      <c r="L68" s="82">
        <f t="shared" si="26"/>
        <v>8.9392000000000014</v>
      </c>
      <c r="M68" s="186">
        <f t="shared" si="26"/>
        <v>9.1634999999999991</v>
      </c>
      <c r="N68" s="36">
        <f t="shared" si="26"/>
        <v>7.7711999999999986</v>
      </c>
      <c r="O68" s="82">
        <f t="shared" si="26"/>
        <v>7.6928000000000001</v>
      </c>
      <c r="P68" s="82">
        <f t="shared" si="26"/>
        <v>7.7717000000000009</v>
      </c>
      <c r="Q68" s="82">
        <f t="shared" si="26"/>
        <v>2.4714999999999998</v>
      </c>
      <c r="R68" s="82">
        <f t="shared" si="26"/>
        <v>9.2489999999999988</v>
      </c>
      <c r="S68" s="186">
        <f t="shared" si="26"/>
        <v>9.5635999999999992</v>
      </c>
      <c r="T68" s="306">
        <f>((T65*1000)/T67)/7</f>
        <v>141.6603544917437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58.852499999999999</v>
      </c>
      <c r="C69" s="83">
        <f t="shared" ref="C69:R69" si="27">((C67*C66)*7)/1000</f>
        <v>56.857500000000002</v>
      </c>
      <c r="D69" s="83">
        <f t="shared" si="27"/>
        <v>57.448999999999998</v>
      </c>
      <c r="E69" s="83">
        <f t="shared" si="27"/>
        <v>14.9625</v>
      </c>
      <c r="F69" s="83">
        <f t="shared" si="27"/>
        <v>63.392000000000003</v>
      </c>
      <c r="G69" s="307">
        <f t="shared" si="27"/>
        <v>62.496000000000002</v>
      </c>
      <c r="H69" s="40">
        <f t="shared" si="27"/>
        <v>54.284999999999997</v>
      </c>
      <c r="I69" s="83">
        <f t="shared" si="27"/>
        <v>55.076000000000001</v>
      </c>
      <c r="J69" s="83">
        <f t="shared" si="27"/>
        <v>54.488</v>
      </c>
      <c r="K69" s="83">
        <f t="shared" si="27"/>
        <v>12.8765</v>
      </c>
      <c r="L69" s="83">
        <f t="shared" si="27"/>
        <v>62.496000000000002</v>
      </c>
      <c r="M69" s="307">
        <f t="shared" si="27"/>
        <v>63.017499999999998</v>
      </c>
      <c r="N69" s="40">
        <f t="shared" si="27"/>
        <v>56.055999999999997</v>
      </c>
      <c r="O69" s="83">
        <f t="shared" si="27"/>
        <v>55.664000000000001</v>
      </c>
      <c r="P69" s="83">
        <f t="shared" si="27"/>
        <v>56.458500000000001</v>
      </c>
      <c r="Q69" s="83">
        <f t="shared" si="27"/>
        <v>16.9575</v>
      </c>
      <c r="R69" s="83">
        <f t="shared" si="27"/>
        <v>63.244999999999997</v>
      </c>
      <c r="S69" s="85">
        <f>((S67*S66)*7)/1000</f>
        <v>64.218000000000004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139.95157384987894</v>
      </c>
      <c r="C70" s="84">
        <f t="shared" ref="C70:R70" si="28">+(C65/C67)/7*1000</f>
        <v>148.87218045112786</v>
      </c>
      <c r="D70" s="84">
        <f t="shared" si="28"/>
        <v>146.30541871921184</v>
      </c>
      <c r="E70" s="84">
        <f t="shared" si="28"/>
        <v>142.85714285714286</v>
      </c>
      <c r="F70" s="84">
        <f t="shared" si="28"/>
        <v>136.60714285714286</v>
      </c>
      <c r="G70" s="188">
        <f t="shared" si="28"/>
        <v>136.60714285714286</v>
      </c>
      <c r="H70" s="45">
        <f t="shared" si="28"/>
        <v>143.11688311688314</v>
      </c>
      <c r="I70" s="84">
        <f t="shared" si="28"/>
        <v>149.234693877551</v>
      </c>
      <c r="J70" s="84">
        <f t="shared" si="28"/>
        <v>145.66326530612244</v>
      </c>
      <c r="K70" s="84">
        <f t="shared" si="28"/>
        <v>159.34065934065936</v>
      </c>
      <c r="L70" s="84">
        <f t="shared" si="28"/>
        <v>137.72321428571431</v>
      </c>
      <c r="M70" s="188">
        <f t="shared" si="28"/>
        <v>133.1868131868132</v>
      </c>
      <c r="N70" s="45">
        <f t="shared" si="28"/>
        <v>151.78571428571433</v>
      </c>
      <c r="O70" s="84">
        <f t="shared" si="28"/>
        <v>151.0204081632653</v>
      </c>
      <c r="P70" s="84">
        <f t="shared" si="28"/>
        <v>151.87969924812032</v>
      </c>
      <c r="Q70" s="84">
        <f t="shared" si="28"/>
        <v>132.77310924369749</v>
      </c>
      <c r="R70" s="84">
        <f t="shared" si="28"/>
        <v>131.86813186813188</v>
      </c>
      <c r="S70" s="47">
        <f>+(S65/S67)/7*1000</f>
        <v>126.62337662337661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A3:C3"/>
    <mergeCell ref="E9:G9"/>
    <mergeCell ref="R9:S9"/>
    <mergeCell ref="K11:L11"/>
    <mergeCell ref="B15:G15"/>
    <mergeCell ref="H15:M15"/>
    <mergeCell ref="N15:S15"/>
    <mergeCell ref="B36:I36"/>
    <mergeCell ref="M36:R36"/>
    <mergeCell ref="J54:K54"/>
    <mergeCell ref="B55:G55"/>
    <mergeCell ref="H55:M55"/>
    <mergeCell ref="N55:S55"/>
  </mergeCells>
  <pageMargins left="0.7" right="0.7" top="0.75" bottom="0.75" header="0.3" footer="0.3"/>
  <pageSetup paperSize="9" scale="16" orientation="portrait" horizontalDpi="300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FB3F-1A80-44CF-839F-56D5CC2FB338}">
  <dimension ref="A1:AQ239"/>
  <sheetViews>
    <sheetView view="pageBreakPreview" topLeftCell="A43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79"/>
      <c r="E3" s="479"/>
      <c r="F3" s="479"/>
      <c r="G3" s="479"/>
      <c r="H3" s="479"/>
      <c r="I3" s="479"/>
      <c r="J3" s="479"/>
      <c r="K3" s="479"/>
      <c r="L3" s="479"/>
      <c r="M3" s="479"/>
      <c r="N3" s="479"/>
      <c r="O3" s="479"/>
      <c r="P3" s="479"/>
      <c r="Q3" s="479"/>
      <c r="R3" s="479"/>
      <c r="S3" s="479"/>
      <c r="T3" s="479"/>
      <c r="U3" s="479"/>
      <c r="V3" s="479"/>
      <c r="W3" s="479"/>
      <c r="X3" s="479"/>
      <c r="Y3" s="2"/>
      <c r="Z3" s="2"/>
      <c r="AA3" s="2"/>
      <c r="AB3" s="2"/>
      <c r="AC3" s="2"/>
      <c r="AD3" s="47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79" t="s">
        <v>1</v>
      </c>
      <c r="B9" s="479"/>
      <c r="C9" s="479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79"/>
      <c r="B10" s="479"/>
      <c r="C10" s="47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79" t="s">
        <v>4</v>
      </c>
      <c r="B11" s="479"/>
      <c r="C11" s="479"/>
      <c r="D11" s="1"/>
      <c r="E11" s="480">
        <v>3</v>
      </c>
      <c r="F11" s="1"/>
      <c r="G11" s="1"/>
      <c r="H11" s="1"/>
      <c r="I11" s="1"/>
      <c r="J11" s="1"/>
      <c r="K11" s="489" t="s">
        <v>157</v>
      </c>
      <c r="L11" s="489"/>
      <c r="M11" s="481"/>
      <c r="N11" s="48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79"/>
      <c r="B12" s="479"/>
      <c r="C12" s="479"/>
      <c r="D12" s="1"/>
      <c r="E12" s="5"/>
      <c r="F12" s="1"/>
      <c r="G12" s="1"/>
      <c r="H12" s="1"/>
      <c r="I12" s="1"/>
      <c r="J12" s="1"/>
      <c r="K12" s="481"/>
      <c r="L12" s="481"/>
      <c r="M12" s="481"/>
      <c r="N12" s="48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79"/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81"/>
      <c r="M13" s="481"/>
      <c r="N13" s="481"/>
      <c r="O13" s="481"/>
      <c r="P13" s="481"/>
      <c r="Q13" s="481"/>
      <c r="R13" s="481"/>
      <c r="S13" s="481"/>
      <c r="T13" s="481"/>
      <c r="U13" s="481"/>
      <c r="V13" s="481"/>
      <c r="W13" s="1"/>
      <c r="X13" s="1"/>
      <c r="Y13" s="1"/>
    </row>
    <row r="14" spans="1:30" s="3" customFormat="1" ht="27" thickBot="1" x14ac:dyDescent="0.3">
      <c r="A14" s="479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106.5</v>
      </c>
      <c r="C18" s="78">
        <v>107.9</v>
      </c>
      <c r="D18" s="22">
        <v>110.4</v>
      </c>
      <c r="E18" s="22">
        <v>29.1</v>
      </c>
      <c r="F18" s="22">
        <v>113.7</v>
      </c>
      <c r="G18" s="22">
        <v>112.1</v>
      </c>
      <c r="H18" s="21">
        <v>110.1</v>
      </c>
      <c r="I18" s="22">
        <v>112</v>
      </c>
      <c r="J18" s="22">
        <v>111.5</v>
      </c>
      <c r="K18" s="119">
        <v>26.4</v>
      </c>
      <c r="L18" s="22">
        <v>113.8</v>
      </c>
      <c r="M18" s="22">
        <v>114.1</v>
      </c>
      <c r="N18" s="21">
        <v>110.5</v>
      </c>
      <c r="O18" s="78">
        <v>111.5</v>
      </c>
      <c r="P18" s="22">
        <v>113.4</v>
      </c>
      <c r="Q18" s="22">
        <v>29.8</v>
      </c>
      <c r="R18" s="22">
        <v>113.7</v>
      </c>
      <c r="S18" s="23">
        <v>114.1</v>
      </c>
      <c r="T18" s="24">
        <f t="shared" ref="T18:T25" si="0">SUM(B18:S18)</f>
        <v>1760.6</v>
      </c>
      <c r="V18" s="2"/>
      <c r="W18" s="18"/>
    </row>
    <row r="19" spans="1:30" ht="39.950000000000003" customHeight="1" x14ac:dyDescent="0.25">
      <c r="A19" s="157" t="s">
        <v>13</v>
      </c>
      <c r="B19" s="21">
        <v>106.5</v>
      </c>
      <c r="C19" s="78">
        <v>107.9</v>
      </c>
      <c r="D19" s="22">
        <v>110.4</v>
      </c>
      <c r="E19" s="22">
        <v>29.1</v>
      </c>
      <c r="F19" s="22">
        <v>113.7</v>
      </c>
      <c r="G19" s="22">
        <v>112.1</v>
      </c>
      <c r="H19" s="21">
        <v>110.1</v>
      </c>
      <c r="I19" s="22">
        <v>112</v>
      </c>
      <c r="J19" s="22">
        <v>111.5</v>
      </c>
      <c r="K19" s="119">
        <v>26.4</v>
      </c>
      <c r="L19" s="22">
        <v>113.8</v>
      </c>
      <c r="M19" s="22">
        <v>114.1</v>
      </c>
      <c r="N19" s="21">
        <v>110.5</v>
      </c>
      <c r="O19" s="78">
        <v>111.5</v>
      </c>
      <c r="P19" s="22">
        <v>113.4</v>
      </c>
      <c r="Q19" s="22">
        <v>29.8</v>
      </c>
      <c r="R19" s="22">
        <v>113.7</v>
      </c>
      <c r="S19" s="23">
        <v>114.1</v>
      </c>
      <c r="T19" s="24">
        <f t="shared" si="0"/>
        <v>1760.6</v>
      </c>
      <c r="V19" s="2"/>
      <c r="W19" s="18"/>
    </row>
    <row r="20" spans="1:30" ht="39.75" customHeight="1" x14ac:dyDescent="0.25">
      <c r="A20" s="156" t="s">
        <v>14</v>
      </c>
      <c r="B20" s="21">
        <v>105.2</v>
      </c>
      <c r="C20" s="78">
        <v>106.7</v>
      </c>
      <c r="D20" s="22">
        <v>109.8</v>
      </c>
      <c r="E20" s="22">
        <v>28.7</v>
      </c>
      <c r="F20" s="22">
        <v>112.5</v>
      </c>
      <c r="G20" s="22">
        <v>111.5</v>
      </c>
      <c r="H20" s="21">
        <v>109.3</v>
      </c>
      <c r="I20" s="22">
        <v>111.5</v>
      </c>
      <c r="J20" s="22">
        <v>110.4</v>
      </c>
      <c r="K20" s="119">
        <v>25.9</v>
      </c>
      <c r="L20" s="22">
        <v>113.1</v>
      </c>
      <c r="M20" s="22">
        <v>113</v>
      </c>
      <c r="N20" s="21">
        <v>110</v>
      </c>
      <c r="O20" s="78">
        <v>110.6</v>
      </c>
      <c r="P20" s="22">
        <v>112.8</v>
      </c>
      <c r="Q20" s="22">
        <v>29.4</v>
      </c>
      <c r="R20" s="22">
        <v>113.2</v>
      </c>
      <c r="S20" s="23">
        <v>113.2</v>
      </c>
      <c r="T20" s="24">
        <f t="shared" si="0"/>
        <v>1746.8</v>
      </c>
      <c r="V20" s="2"/>
      <c r="W20" s="18"/>
    </row>
    <row r="21" spans="1:30" ht="39.950000000000003" customHeight="1" x14ac:dyDescent="0.25">
      <c r="A21" s="157" t="s">
        <v>15</v>
      </c>
      <c r="B21" s="21">
        <v>105.2</v>
      </c>
      <c r="C21" s="78">
        <v>106.7</v>
      </c>
      <c r="D21" s="22">
        <v>109.8</v>
      </c>
      <c r="E21" s="22">
        <v>28.7</v>
      </c>
      <c r="F21" s="22">
        <v>112.5</v>
      </c>
      <c r="G21" s="22">
        <v>111.5</v>
      </c>
      <c r="H21" s="21">
        <v>109.3</v>
      </c>
      <c r="I21" s="22">
        <v>111.5</v>
      </c>
      <c r="J21" s="22">
        <v>110.4</v>
      </c>
      <c r="K21" s="119">
        <v>25.9</v>
      </c>
      <c r="L21" s="22">
        <v>113.1</v>
      </c>
      <c r="M21" s="22">
        <v>113</v>
      </c>
      <c r="N21" s="21">
        <v>110</v>
      </c>
      <c r="O21" s="78">
        <v>110.6</v>
      </c>
      <c r="P21" s="22">
        <v>112.8</v>
      </c>
      <c r="Q21" s="22">
        <v>29.4</v>
      </c>
      <c r="R21" s="22">
        <v>113.2</v>
      </c>
      <c r="S21" s="23">
        <v>113.2</v>
      </c>
      <c r="T21" s="24">
        <f t="shared" si="0"/>
        <v>1746.8</v>
      </c>
      <c r="V21" s="2"/>
      <c r="W21" s="18"/>
    </row>
    <row r="22" spans="1:30" ht="39.950000000000003" customHeight="1" x14ac:dyDescent="0.25">
      <c r="A22" s="156" t="s">
        <v>16</v>
      </c>
      <c r="B22" s="21">
        <v>105.2</v>
      </c>
      <c r="C22" s="78">
        <v>106.7</v>
      </c>
      <c r="D22" s="22">
        <v>109.8</v>
      </c>
      <c r="E22" s="22">
        <v>28.7</v>
      </c>
      <c r="F22" s="22">
        <v>112.5</v>
      </c>
      <c r="G22" s="22">
        <v>111.5</v>
      </c>
      <c r="H22" s="21">
        <v>109.3</v>
      </c>
      <c r="I22" s="22">
        <v>111.5</v>
      </c>
      <c r="J22" s="22">
        <v>110.4</v>
      </c>
      <c r="K22" s="119">
        <v>25.9</v>
      </c>
      <c r="L22" s="22">
        <v>113.1</v>
      </c>
      <c r="M22" s="22">
        <v>113</v>
      </c>
      <c r="N22" s="21">
        <v>110</v>
      </c>
      <c r="O22" s="78">
        <v>110.6</v>
      </c>
      <c r="P22" s="22">
        <v>112.8</v>
      </c>
      <c r="Q22" s="22">
        <v>29.4</v>
      </c>
      <c r="R22" s="22">
        <v>113.2</v>
      </c>
      <c r="S22" s="23">
        <v>113.2</v>
      </c>
      <c r="T22" s="24">
        <f t="shared" si="0"/>
        <v>1746.8</v>
      </c>
      <c r="V22" s="2"/>
      <c r="W22" s="18"/>
    </row>
    <row r="23" spans="1:30" ht="39.950000000000003" customHeight="1" x14ac:dyDescent="0.25">
      <c r="A23" s="157" t="s">
        <v>17</v>
      </c>
      <c r="B23" s="21">
        <v>105.2</v>
      </c>
      <c r="C23" s="78">
        <v>106.7</v>
      </c>
      <c r="D23" s="22">
        <v>109.8</v>
      </c>
      <c r="E23" s="22">
        <v>28.7</v>
      </c>
      <c r="F23" s="22">
        <v>112.5</v>
      </c>
      <c r="G23" s="22">
        <v>111.5</v>
      </c>
      <c r="H23" s="21">
        <v>109.3</v>
      </c>
      <c r="I23" s="22">
        <v>111.5</v>
      </c>
      <c r="J23" s="22">
        <v>110.4</v>
      </c>
      <c r="K23" s="119">
        <v>25.9</v>
      </c>
      <c r="L23" s="22">
        <v>113.1</v>
      </c>
      <c r="M23" s="22">
        <v>113</v>
      </c>
      <c r="N23" s="21">
        <v>110</v>
      </c>
      <c r="O23" s="78">
        <v>110.6</v>
      </c>
      <c r="P23" s="22">
        <v>112.8</v>
      </c>
      <c r="Q23" s="22">
        <v>29.4</v>
      </c>
      <c r="R23" s="22">
        <v>113.2</v>
      </c>
      <c r="S23" s="23">
        <v>113.2</v>
      </c>
      <c r="T23" s="24">
        <f t="shared" si="0"/>
        <v>1746.8</v>
      </c>
      <c r="V23" s="2"/>
      <c r="W23" s="18"/>
    </row>
    <row r="24" spans="1:30" ht="39.950000000000003" customHeight="1" x14ac:dyDescent="0.25">
      <c r="A24" s="156" t="s">
        <v>18</v>
      </c>
      <c r="B24" s="21">
        <v>105.2</v>
      </c>
      <c r="C24" s="78">
        <v>106.7</v>
      </c>
      <c r="D24" s="22">
        <v>109.8</v>
      </c>
      <c r="E24" s="22">
        <v>28.7</v>
      </c>
      <c r="F24" s="22">
        <v>112.5</v>
      </c>
      <c r="G24" s="22">
        <v>111.5</v>
      </c>
      <c r="H24" s="21">
        <v>109.3</v>
      </c>
      <c r="I24" s="22">
        <v>111.5</v>
      </c>
      <c r="J24" s="22">
        <v>110.4</v>
      </c>
      <c r="K24" s="119">
        <v>25.9</v>
      </c>
      <c r="L24" s="22">
        <v>113.1</v>
      </c>
      <c r="M24" s="22">
        <v>113</v>
      </c>
      <c r="N24" s="21">
        <v>110</v>
      </c>
      <c r="O24" s="78">
        <v>110.6</v>
      </c>
      <c r="P24" s="22">
        <v>112.8</v>
      </c>
      <c r="Q24" s="22">
        <v>29.4</v>
      </c>
      <c r="R24" s="22">
        <v>113.2</v>
      </c>
      <c r="S24" s="23">
        <v>113.2</v>
      </c>
      <c r="T24" s="24">
        <f t="shared" si="0"/>
        <v>1746.8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739.00000000000011</v>
      </c>
      <c r="C25" s="26">
        <f t="shared" si="1"/>
        <v>749.30000000000007</v>
      </c>
      <c r="D25" s="26">
        <f t="shared" si="1"/>
        <v>769.8</v>
      </c>
      <c r="E25" s="26">
        <f>SUM(E18:E24)</f>
        <v>201.7</v>
      </c>
      <c r="F25" s="26">
        <f t="shared" ref="F25:L25" si="2">SUM(F18:F24)</f>
        <v>789.9</v>
      </c>
      <c r="G25" s="26">
        <f t="shared" si="2"/>
        <v>781.7</v>
      </c>
      <c r="H25" s="25">
        <f t="shared" si="2"/>
        <v>766.69999999999993</v>
      </c>
      <c r="I25" s="26">
        <f t="shared" si="2"/>
        <v>781.5</v>
      </c>
      <c r="J25" s="26">
        <f>SUM(J18:J24)</f>
        <v>774.99999999999989</v>
      </c>
      <c r="K25" s="120">
        <f t="shared" ref="K25" si="3">SUM(K18:K24)</f>
        <v>182.3</v>
      </c>
      <c r="L25" s="26">
        <f t="shared" si="2"/>
        <v>793.1</v>
      </c>
      <c r="M25" s="26">
        <f>SUM(M18:M24)</f>
        <v>793.2</v>
      </c>
      <c r="N25" s="25">
        <f t="shared" ref="N25:P25" si="4">SUM(N18:N24)</f>
        <v>771</v>
      </c>
      <c r="O25" s="26">
        <f t="shared" si="4"/>
        <v>776.00000000000011</v>
      </c>
      <c r="P25" s="26">
        <f t="shared" si="4"/>
        <v>790.8</v>
      </c>
      <c r="Q25" s="26">
        <f>SUM(Q18:Q24)</f>
        <v>206.60000000000002</v>
      </c>
      <c r="R25" s="26">
        <f t="shared" ref="R25:S25" si="5">SUM(R18:R24)</f>
        <v>793.40000000000009</v>
      </c>
      <c r="S25" s="27">
        <f t="shared" si="5"/>
        <v>794.2</v>
      </c>
      <c r="T25" s="24">
        <f t="shared" si="0"/>
        <v>12255.2</v>
      </c>
    </row>
    <row r="26" spans="1:30" s="2" customFormat="1" ht="36.75" customHeight="1" x14ac:dyDescent="0.25">
      <c r="A26" s="158" t="s">
        <v>19</v>
      </c>
      <c r="B26" s="402">
        <v>152.30000000000001</v>
      </c>
      <c r="C26" s="405">
        <v>152.30000000000001</v>
      </c>
      <c r="D26" s="29">
        <v>152.30000000000001</v>
      </c>
      <c r="E26" s="29">
        <v>152.30000000000001</v>
      </c>
      <c r="F26" s="401">
        <v>152.30000000000001</v>
      </c>
      <c r="G26" s="401">
        <v>152.30000000000001</v>
      </c>
      <c r="H26" s="402">
        <v>152.30000000000001</v>
      </c>
      <c r="I26" s="401">
        <v>152.30000000000001</v>
      </c>
      <c r="J26" s="401">
        <v>152.30000000000001</v>
      </c>
      <c r="K26" s="401">
        <v>152.30000000000001</v>
      </c>
      <c r="L26" s="401">
        <v>152.30000000000001</v>
      </c>
      <c r="M26" s="401">
        <v>152.30000000000001</v>
      </c>
      <c r="N26" s="402">
        <v>152.30000000000001</v>
      </c>
      <c r="O26" s="401">
        <v>152.30000000000001</v>
      </c>
      <c r="P26" s="401">
        <v>152.30000000000001</v>
      </c>
      <c r="Q26" s="401">
        <v>152.30000000000001</v>
      </c>
      <c r="R26" s="401">
        <v>152.30000000000001</v>
      </c>
      <c r="S26" s="404">
        <v>152.30000000000001</v>
      </c>
      <c r="T26" s="31">
        <f>+((T25/T27)/7)*1000</f>
        <v>152.30472876405889</v>
      </c>
    </row>
    <row r="27" spans="1:30" s="2" customFormat="1" ht="33" customHeight="1" x14ac:dyDescent="0.25">
      <c r="A27" s="159" t="s">
        <v>20</v>
      </c>
      <c r="B27" s="32">
        <v>693</v>
      </c>
      <c r="C27" s="81">
        <v>703</v>
      </c>
      <c r="D27" s="33">
        <v>722</v>
      </c>
      <c r="E27" s="33">
        <v>189</v>
      </c>
      <c r="F27" s="33">
        <v>741</v>
      </c>
      <c r="G27" s="33">
        <v>733</v>
      </c>
      <c r="H27" s="32">
        <v>719</v>
      </c>
      <c r="I27" s="33">
        <v>733</v>
      </c>
      <c r="J27" s="33">
        <v>727</v>
      </c>
      <c r="K27" s="122">
        <v>171</v>
      </c>
      <c r="L27" s="33">
        <v>744</v>
      </c>
      <c r="M27" s="33">
        <v>744</v>
      </c>
      <c r="N27" s="32">
        <v>723</v>
      </c>
      <c r="O27" s="33">
        <v>728</v>
      </c>
      <c r="P27" s="33">
        <v>742</v>
      </c>
      <c r="Q27" s="33">
        <v>194</v>
      </c>
      <c r="R27" s="33">
        <v>744</v>
      </c>
      <c r="S27" s="34">
        <v>745</v>
      </c>
      <c r="T27" s="35">
        <f>SUM(B27:S27)</f>
        <v>11495</v>
      </c>
      <c r="U27" s="2">
        <f>((T25*1000)/T27)/7</f>
        <v>152.30472876405889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105.16146000000001</v>
      </c>
      <c r="C28" s="37">
        <f t="shared" si="6"/>
        <v>106.73366000000001</v>
      </c>
      <c r="D28" s="37">
        <f t="shared" si="6"/>
        <v>109.78484000000003</v>
      </c>
      <c r="E28" s="37">
        <f t="shared" si="6"/>
        <v>28.658580000000001</v>
      </c>
      <c r="F28" s="37">
        <f t="shared" si="6"/>
        <v>112.51601999999998</v>
      </c>
      <c r="G28" s="37">
        <f t="shared" si="6"/>
        <v>111.45026</v>
      </c>
      <c r="H28" s="36">
        <f t="shared" si="6"/>
        <v>109.26518000000002</v>
      </c>
      <c r="I28" s="37">
        <f t="shared" si="6"/>
        <v>111.49026000000001</v>
      </c>
      <c r="J28" s="37">
        <f t="shared" si="6"/>
        <v>110.41094000000001</v>
      </c>
      <c r="K28" s="123">
        <f t="shared" si="6"/>
        <v>25.900620000000004</v>
      </c>
      <c r="L28" s="37">
        <f t="shared" si="6"/>
        <v>113.11568000000004</v>
      </c>
      <c r="M28" s="37">
        <f t="shared" si="6"/>
        <v>112.99568000000002</v>
      </c>
      <c r="N28" s="36">
        <f t="shared" si="6"/>
        <v>109.95806</v>
      </c>
      <c r="O28" s="37">
        <f t="shared" si="6"/>
        <v>110.62416</v>
      </c>
      <c r="P28" s="37">
        <f t="shared" si="6"/>
        <v>112.84924000000004</v>
      </c>
      <c r="Q28" s="37">
        <f t="shared" si="6"/>
        <v>29.444679999999995</v>
      </c>
      <c r="R28" s="37">
        <f t="shared" si="6"/>
        <v>113.15568</v>
      </c>
      <c r="S28" s="38">
        <f t="shared" si="6"/>
        <v>113.20890000000001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738.80730000000005</v>
      </c>
      <c r="C29" s="41">
        <f t="shared" si="7"/>
        <v>749.4683</v>
      </c>
      <c r="D29" s="41">
        <f t="shared" si="7"/>
        <v>769.72420000000011</v>
      </c>
      <c r="E29" s="41">
        <f>((E27*E26)*7)/1000</f>
        <v>201.49289999999999</v>
      </c>
      <c r="F29" s="41">
        <f>((F27*F26)*7)/1000</f>
        <v>789.98009999999999</v>
      </c>
      <c r="G29" s="41">
        <f t="shared" ref="G29:S29" si="8">((G27*G26)*7)/1000</f>
        <v>781.45130000000006</v>
      </c>
      <c r="H29" s="40">
        <f t="shared" si="8"/>
        <v>766.52590000000009</v>
      </c>
      <c r="I29" s="41">
        <f t="shared" si="8"/>
        <v>781.45130000000006</v>
      </c>
      <c r="J29" s="41">
        <f t="shared" si="8"/>
        <v>775.05470000000003</v>
      </c>
      <c r="K29" s="124">
        <f t="shared" si="8"/>
        <v>182.30310000000003</v>
      </c>
      <c r="L29" s="41">
        <f t="shared" si="8"/>
        <v>793.17840000000012</v>
      </c>
      <c r="M29" s="41">
        <f t="shared" si="8"/>
        <v>793.17840000000012</v>
      </c>
      <c r="N29" s="40">
        <f t="shared" si="8"/>
        <v>770.7903</v>
      </c>
      <c r="O29" s="41">
        <f t="shared" si="8"/>
        <v>776.12080000000003</v>
      </c>
      <c r="P29" s="41">
        <f t="shared" si="8"/>
        <v>791.04620000000011</v>
      </c>
      <c r="Q29" s="42">
        <f t="shared" si="8"/>
        <v>206.82339999999999</v>
      </c>
      <c r="R29" s="42">
        <f t="shared" si="8"/>
        <v>793.17840000000012</v>
      </c>
      <c r="S29" s="43">
        <f t="shared" si="8"/>
        <v>794.24450000000013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152.33972376829524</v>
      </c>
      <c r="C30" s="46">
        <f t="shared" si="9"/>
        <v>152.26579963422071</v>
      </c>
      <c r="D30" s="46">
        <f t="shared" si="9"/>
        <v>152.31499802136918</v>
      </c>
      <c r="E30" s="46">
        <f>+(E25/E27)/7*1000</f>
        <v>152.45653817082385</v>
      </c>
      <c r="F30" s="46">
        <f t="shared" ref="F30:L30" si="10">+(F25/F27)/7*1000</f>
        <v>152.28455754771545</v>
      </c>
      <c r="G30" s="46">
        <f t="shared" si="10"/>
        <v>152.34847008380433</v>
      </c>
      <c r="H30" s="45">
        <f t="shared" si="10"/>
        <v>152.33459169481424</v>
      </c>
      <c r="I30" s="46">
        <f t="shared" si="10"/>
        <v>152.30949132722665</v>
      </c>
      <c r="J30" s="46">
        <f>+(J25/J27)/7*1000</f>
        <v>152.28925132639023</v>
      </c>
      <c r="K30" s="125">
        <f t="shared" ref="K30" si="11">+(K25/K27)/7*1000</f>
        <v>152.29741019214705</v>
      </c>
      <c r="L30" s="46">
        <f t="shared" si="10"/>
        <v>152.28494623655914</v>
      </c>
      <c r="M30" s="46">
        <f>+(M25/M27)/7*1000</f>
        <v>152.30414746543781</v>
      </c>
      <c r="N30" s="45">
        <f t="shared" ref="N30:S30" si="12">+(N25/N27)/7*1000</f>
        <v>152.34143449911085</v>
      </c>
      <c r="O30" s="46">
        <f t="shared" si="12"/>
        <v>152.27629513343803</v>
      </c>
      <c r="P30" s="46">
        <f t="shared" si="12"/>
        <v>152.25259915286867</v>
      </c>
      <c r="Q30" s="46">
        <f t="shared" si="12"/>
        <v>152.13549337260682</v>
      </c>
      <c r="R30" s="46">
        <f t="shared" si="12"/>
        <v>152.34254992319512</v>
      </c>
      <c r="S30" s="47">
        <f t="shared" si="12"/>
        <v>152.29146692233942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91.7</v>
      </c>
      <c r="C39" s="78">
        <v>84.4</v>
      </c>
      <c r="D39" s="78">
        <v>87.8</v>
      </c>
      <c r="E39" s="78">
        <v>29.5</v>
      </c>
      <c r="F39" s="78">
        <v>95.3</v>
      </c>
      <c r="G39" s="78">
        <v>94.2</v>
      </c>
      <c r="H39" s="78"/>
      <c r="I39" s="78"/>
      <c r="J39" s="99">
        <f t="shared" ref="J39:J46" si="13">SUM(B39:I39)</f>
        <v>482.90000000000003</v>
      </c>
      <c r="K39" s="2"/>
      <c r="L39" s="89" t="s">
        <v>12</v>
      </c>
      <c r="M39" s="78">
        <v>6</v>
      </c>
      <c r="N39" s="78">
        <v>5.6</v>
      </c>
      <c r="O39" s="78">
        <v>5.8</v>
      </c>
      <c r="P39" s="78">
        <v>2</v>
      </c>
      <c r="Q39" s="78">
        <v>6.3</v>
      </c>
      <c r="R39" s="78">
        <v>6.3</v>
      </c>
      <c r="S39" s="99">
        <f t="shared" ref="S39:S46" si="14">SUM(M39:R39)</f>
        <v>32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91.7</v>
      </c>
      <c r="C40" s="78">
        <v>84.4</v>
      </c>
      <c r="D40" s="78">
        <v>87.8</v>
      </c>
      <c r="E40" s="78">
        <v>29.5</v>
      </c>
      <c r="F40" s="78">
        <v>95.3</v>
      </c>
      <c r="G40" s="78">
        <v>94.2</v>
      </c>
      <c r="H40" s="78"/>
      <c r="I40" s="78"/>
      <c r="J40" s="99">
        <f t="shared" si="13"/>
        <v>482.90000000000003</v>
      </c>
      <c r="K40" s="2"/>
      <c r="L40" s="90" t="s">
        <v>13</v>
      </c>
      <c r="M40" s="78">
        <v>6</v>
      </c>
      <c r="N40" s="78">
        <v>5.6</v>
      </c>
      <c r="O40" s="78">
        <v>5.8</v>
      </c>
      <c r="P40" s="78">
        <v>2</v>
      </c>
      <c r="Q40" s="78">
        <v>6.3</v>
      </c>
      <c r="R40" s="78">
        <v>6.3</v>
      </c>
      <c r="S40" s="99">
        <f t="shared" si="14"/>
        <v>32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6.2</v>
      </c>
      <c r="N41" s="78">
        <v>5.5</v>
      </c>
      <c r="O41" s="78">
        <v>5.8</v>
      </c>
      <c r="P41" s="78">
        <v>1.8</v>
      </c>
      <c r="Q41" s="78">
        <v>6.2</v>
      </c>
      <c r="R41" s="78">
        <v>6.1</v>
      </c>
      <c r="S41" s="99">
        <f t="shared" si="14"/>
        <v>31.6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6.2</v>
      </c>
      <c r="N42" s="78">
        <v>5.5</v>
      </c>
      <c r="O42" s="78">
        <v>5.8</v>
      </c>
      <c r="P42" s="78">
        <v>1.9</v>
      </c>
      <c r="Q42" s="78">
        <v>6.2</v>
      </c>
      <c r="R42" s="78">
        <v>6.1</v>
      </c>
      <c r="S42" s="99">
        <f t="shared" si="14"/>
        <v>31.699999999999996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6.3</v>
      </c>
      <c r="N43" s="78">
        <v>5.5</v>
      </c>
      <c r="O43" s="78">
        <v>5.9</v>
      </c>
      <c r="P43" s="78">
        <v>1.9</v>
      </c>
      <c r="Q43" s="78">
        <v>6.2</v>
      </c>
      <c r="R43" s="78">
        <v>6.1</v>
      </c>
      <c r="S43" s="99">
        <f t="shared" si="14"/>
        <v>31.9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5.6</v>
      </c>
      <c r="O44" s="78">
        <v>5.9</v>
      </c>
      <c r="P44" s="78">
        <v>1.9</v>
      </c>
      <c r="Q44" s="78">
        <v>6.2</v>
      </c>
      <c r="R44" s="78">
        <v>6.1</v>
      </c>
      <c r="S44" s="99">
        <f t="shared" si="14"/>
        <v>31.999999999999993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5.6</v>
      </c>
      <c r="O45" s="78">
        <v>5.9</v>
      </c>
      <c r="P45" s="78">
        <v>1.9</v>
      </c>
      <c r="Q45" s="78">
        <v>6.2</v>
      </c>
      <c r="R45" s="78">
        <v>6.1</v>
      </c>
      <c r="S45" s="99">
        <f t="shared" si="14"/>
        <v>31.999999999999993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183.4</v>
      </c>
      <c r="C46" s="26">
        <f t="shared" si="15"/>
        <v>168.8</v>
      </c>
      <c r="D46" s="26">
        <f t="shared" si="15"/>
        <v>175.6</v>
      </c>
      <c r="E46" s="26">
        <f t="shared" si="15"/>
        <v>59</v>
      </c>
      <c r="F46" s="26">
        <f t="shared" si="15"/>
        <v>190.6</v>
      </c>
      <c r="G46" s="26">
        <f t="shared" si="15"/>
        <v>188.4</v>
      </c>
      <c r="H46" s="26">
        <f t="shared" si="15"/>
        <v>0</v>
      </c>
      <c r="I46" s="26">
        <f t="shared" si="15"/>
        <v>0</v>
      </c>
      <c r="J46" s="99">
        <f t="shared" si="13"/>
        <v>965.80000000000007</v>
      </c>
      <c r="L46" s="76" t="s">
        <v>10</v>
      </c>
      <c r="M46" s="79">
        <f t="shared" ref="M46:R46" si="16">SUM(M39:M45)</f>
        <v>43.3</v>
      </c>
      <c r="N46" s="26">
        <f t="shared" si="16"/>
        <v>38.9</v>
      </c>
      <c r="O46" s="26">
        <f t="shared" si="16"/>
        <v>40.9</v>
      </c>
      <c r="P46" s="26">
        <f t="shared" si="16"/>
        <v>13.4</v>
      </c>
      <c r="Q46" s="26">
        <f t="shared" si="16"/>
        <v>43.6</v>
      </c>
      <c r="R46" s="26">
        <f t="shared" si="16"/>
        <v>43.1</v>
      </c>
      <c r="S46" s="99">
        <f t="shared" si="14"/>
        <v>223.2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155.4</v>
      </c>
      <c r="C47" s="29">
        <v>155.4</v>
      </c>
      <c r="D47" s="29">
        <v>155.4</v>
      </c>
      <c r="E47" s="29">
        <v>155.4</v>
      </c>
      <c r="F47" s="29">
        <v>155.4</v>
      </c>
      <c r="G47" s="29">
        <v>155.4</v>
      </c>
      <c r="H47" s="29"/>
      <c r="I47" s="29"/>
      <c r="J47" s="100">
        <f>+((J46/J48)/7)*1000</f>
        <v>44.406639385718883</v>
      </c>
      <c r="L47" s="108" t="s">
        <v>19</v>
      </c>
      <c r="M47" s="80">
        <v>140.5</v>
      </c>
      <c r="N47" s="29">
        <v>135.5</v>
      </c>
      <c r="O47" s="29">
        <v>136</v>
      </c>
      <c r="P47" s="29">
        <v>137.5</v>
      </c>
      <c r="Q47" s="29">
        <v>135.5</v>
      </c>
      <c r="R47" s="29">
        <v>134</v>
      </c>
      <c r="S47" s="100">
        <f>+((S46/S48)/7)*1000</f>
        <v>136.26373626373626</v>
      </c>
      <c r="T47" s="62"/>
    </row>
    <row r="48" spans="1:30" ht="33.75" customHeight="1" x14ac:dyDescent="0.25">
      <c r="A48" s="92" t="s">
        <v>20</v>
      </c>
      <c r="B48" s="81">
        <v>590</v>
      </c>
      <c r="C48" s="33">
        <v>543</v>
      </c>
      <c r="D48" s="33">
        <v>565</v>
      </c>
      <c r="E48" s="33">
        <v>190</v>
      </c>
      <c r="F48" s="33">
        <v>613</v>
      </c>
      <c r="G48" s="33">
        <v>606</v>
      </c>
      <c r="H48" s="33"/>
      <c r="I48" s="33"/>
      <c r="J48" s="101">
        <f>SUM(B48:I48)</f>
        <v>3107</v>
      </c>
      <c r="K48" s="63"/>
      <c r="L48" s="92" t="s">
        <v>20</v>
      </c>
      <c r="M48" s="104">
        <v>44</v>
      </c>
      <c r="N48" s="64">
        <v>41</v>
      </c>
      <c r="O48" s="64">
        <v>43</v>
      </c>
      <c r="P48" s="64">
        <v>14</v>
      </c>
      <c r="Q48" s="64">
        <v>46</v>
      </c>
      <c r="R48" s="64">
        <v>46</v>
      </c>
      <c r="S48" s="110">
        <f>SUM(M48:R48)</f>
        <v>234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91.686000000000007</v>
      </c>
      <c r="C49" s="37">
        <f t="shared" si="17"/>
        <v>84.382199999999997</v>
      </c>
      <c r="D49" s="37">
        <f t="shared" si="17"/>
        <v>87.801000000000002</v>
      </c>
      <c r="E49" s="37">
        <f t="shared" si="17"/>
        <v>29.526</v>
      </c>
      <c r="F49" s="37">
        <f t="shared" si="17"/>
        <v>95.260200000000012</v>
      </c>
      <c r="G49" s="37">
        <f t="shared" si="17"/>
        <v>94.17240000000001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44.40663938571889</v>
      </c>
      <c r="L49" s="93" t="s">
        <v>21</v>
      </c>
      <c r="M49" s="82">
        <f>((M48*M47)*7/1000-M39-M40)/5</f>
        <v>6.2548000000000004</v>
      </c>
      <c r="N49" s="37">
        <f t="shared" ref="N49:R49" si="19">((N48*N47)*7/1000-N39-N40)/5</f>
        <v>5.5376999999999992</v>
      </c>
      <c r="O49" s="37">
        <f t="shared" si="19"/>
        <v>5.8672000000000004</v>
      </c>
      <c r="P49" s="37">
        <f t="shared" si="19"/>
        <v>1.895</v>
      </c>
      <c r="Q49" s="37">
        <f t="shared" si="19"/>
        <v>6.2062000000000008</v>
      </c>
      <c r="R49" s="37">
        <f t="shared" si="19"/>
        <v>6.1096000000000013</v>
      </c>
      <c r="S49" s="111">
        <f>((S46*1000)/S48)/7</f>
        <v>136.26373626373626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641.80200000000002</v>
      </c>
      <c r="C50" s="41">
        <f t="shared" si="20"/>
        <v>590.67539999999997</v>
      </c>
      <c r="D50" s="41">
        <f t="shared" si="20"/>
        <v>614.60699999999997</v>
      </c>
      <c r="E50" s="41">
        <f t="shared" si="20"/>
        <v>206.68199999999999</v>
      </c>
      <c r="F50" s="41">
        <f t="shared" si="20"/>
        <v>666.82140000000004</v>
      </c>
      <c r="G50" s="41">
        <f t="shared" si="20"/>
        <v>659.20680000000004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43.274000000000001</v>
      </c>
      <c r="N50" s="41">
        <f t="shared" si="21"/>
        <v>38.888500000000001</v>
      </c>
      <c r="O50" s="41">
        <f t="shared" si="21"/>
        <v>40.936</v>
      </c>
      <c r="P50" s="41">
        <f t="shared" si="21"/>
        <v>13.475</v>
      </c>
      <c r="Q50" s="41">
        <f t="shared" si="21"/>
        <v>43.631</v>
      </c>
      <c r="R50" s="41">
        <f t="shared" si="21"/>
        <v>43.148000000000003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44.406779661016948</v>
      </c>
      <c r="C51" s="46">
        <f t="shared" si="22"/>
        <v>44.409365956327278</v>
      </c>
      <c r="D51" s="46">
        <f t="shared" si="22"/>
        <v>44.399494310998733</v>
      </c>
      <c r="E51" s="46">
        <f t="shared" si="22"/>
        <v>44.360902255639104</v>
      </c>
      <c r="F51" s="46">
        <f t="shared" si="22"/>
        <v>44.418550454439526</v>
      </c>
      <c r="G51" s="46">
        <f t="shared" si="22"/>
        <v>44.413012729844418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140.58441558441555</v>
      </c>
      <c r="N51" s="46">
        <f t="shared" si="23"/>
        <v>135.54006968641113</v>
      </c>
      <c r="O51" s="46">
        <f t="shared" si="23"/>
        <v>135.88039867109634</v>
      </c>
      <c r="P51" s="46">
        <f t="shared" si="23"/>
        <v>136.73469387755102</v>
      </c>
      <c r="Q51" s="46">
        <f t="shared" si="23"/>
        <v>135.40372670807454</v>
      </c>
      <c r="R51" s="46">
        <f t="shared" si="23"/>
        <v>133.85093167701865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7.9</v>
      </c>
      <c r="C58" s="78">
        <v>8</v>
      </c>
      <c r="D58" s="78">
        <v>8.1</v>
      </c>
      <c r="E58" s="78">
        <v>2.1</v>
      </c>
      <c r="F58" s="78">
        <v>8.3000000000000007</v>
      </c>
      <c r="G58" s="182">
        <v>8</v>
      </c>
      <c r="H58" s="21">
        <v>7.7</v>
      </c>
      <c r="I58" s="78">
        <v>7.9</v>
      </c>
      <c r="J58" s="78">
        <v>7.9</v>
      </c>
      <c r="K58" s="78">
        <v>1.8</v>
      </c>
      <c r="L58" s="78">
        <v>8</v>
      </c>
      <c r="M58" s="182">
        <v>8</v>
      </c>
      <c r="N58" s="21">
        <v>7.9</v>
      </c>
      <c r="O58" s="78">
        <v>7.9</v>
      </c>
      <c r="P58" s="78">
        <v>8</v>
      </c>
      <c r="Q58" s="78">
        <v>2.1</v>
      </c>
      <c r="R58" s="78">
        <v>8</v>
      </c>
      <c r="S58" s="182">
        <v>8.1</v>
      </c>
      <c r="T58" s="24">
        <f t="shared" ref="T58:T65" si="24">SUM(B58:S58)</f>
        <v>125.7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7.9</v>
      </c>
      <c r="C59" s="78">
        <v>8</v>
      </c>
      <c r="D59" s="78">
        <v>8.1</v>
      </c>
      <c r="E59" s="78">
        <v>2.1</v>
      </c>
      <c r="F59" s="78">
        <v>8.3000000000000007</v>
      </c>
      <c r="G59" s="182">
        <v>8</v>
      </c>
      <c r="H59" s="21">
        <v>7.7</v>
      </c>
      <c r="I59" s="78">
        <v>7.9</v>
      </c>
      <c r="J59" s="78">
        <v>7.9</v>
      </c>
      <c r="K59" s="78">
        <v>1.8</v>
      </c>
      <c r="L59" s="78">
        <v>8</v>
      </c>
      <c r="M59" s="182">
        <v>8</v>
      </c>
      <c r="N59" s="21">
        <v>7.9</v>
      </c>
      <c r="O59" s="78">
        <v>7.9</v>
      </c>
      <c r="P59" s="78">
        <v>8</v>
      </c>
      <c r="Q59" s="78">
        <v>2.1</v>
      </c>
      <c r="R59" s="78">
        <v>8</v>
      </c>
      <c r="S59" s="182">
        <v>8.1</v>
      </c>
      <c r="T59" s="24">
        <f t="shared" si="24"/>
        <v>125.7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</v>
      </c>
      <c r="C60" s="78">
        <v>8.1</v>
      </c>
      <c r="D60" s="78">
        <v>8.1999999999999993</v>
      </c>
      <c r="E60" s="78">
        <v>2.1</v>
      </c>
      <c r="F60" s="78">
        <v>8.3000000000000007</v>
      </c>
      <c r="G60" s="182">
        <v>7.9</v>
      </c>
      <c r="H60" s="21">
        <v>7.7</v>
      </c>
      <c r="I60" s="78">
        <v>7.8</v>
      </c>
      <c r="J60" s="78">
        <v>7.7</v>
      </c>
      <c r="K60" s="78">
        <v>1.8</v>
      </c>
      <c r="L60" s="78">
        <v>7.9</v>
      </c>
      <c r="M60" s="182">
        <v>7.8</v>
      </c>
      <c r="N60" s="21">
        <v>8</v>
      </c>
      <c r="O60" s="78">
        <v>7.9</v>
      </c>
      <c r="P60" s="78">
        <v>8</v>
      </c>
      <c r="Q60" s="78">
        <v>2.1</v>
      </c>
      <c r="R60" s="78">
        <v>7.9</v>
      </c>
      <c r="S60" s="182">
        <v>8</v>
      </c>
      <c r="T60" s="24">
        <f t="shared" si="24"/>
        <v>125.2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</v>
      </c>
      <c r="C61" s="78">
        <v>8.1</v>
      </c>
      <c r="D61" s="78">
        <v>8.1999999999999993</v>
      </c>
      <c r="E61" s="78">
        <v>2.1</v>
      </c>
      <c r="F61" s="78">
        <v>8.3000000000000007</v>
      </c>
      <c r="G61" s="182">
        <v>7.9</v>
      </c>
      <c r="H61" s="21">
        <v>7.8</v>
      </c>
      <c r="I61" s="78">
        <v>7.8</v>
      </c>
      <c r="J61" s="78">
        <v>7.7</v>
      </c>
      <c r="K61" s="78">
        <v>1.8</v>
      </c>
      <c r="L61" s="78">
        <v>7.9</v>
      </c>
      <c r="M61" s="182">
        <v>7.8</v>
      </c>
      <c r="N61" s="21">
        <v>8</v>
      </c>
      <c r="O61" s="78">
        <v>8</v>
      </c>
      <c r="P61" s="78">
        <v>8.1</v>
      </c>
      <c r="Q61" s="78">
        <v>2.1</v>
      </c>
      <c r="R61" s="78">
        <v>7.9</v>
      </c>
      <c r="S61" s="182">
        <v>8</v>
      </c>
      <c r="T61" s="24">
        <f t="shared" si="24"/>
        <v>125.49999999999999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</v>
      </c>
      <c r="C62" s="78">
        <v>8.1999999999999993</v>
      </c>
      <c r="D62" s="78">
        <v>8.1999999999999993</v>
      </c>
      <c r="E62" s="78">
        <v>2.2000000000000002</v>
      </c>
      <c r="F62" s="78">
        <v>8.4</v>
      </c>
      <c r="G62" s="182">
        <v>7.9</v>
      </c>
      <c r="H62" s="21">
        <v>7.8</v>
      </c>
      <c r="I62" s="78">
        <v>7.9</v>
      </c>
      <c r="J62" s="78">
        <v>7.7</v>
      </c>
      <c r="K62" s="78">
        <v>1.9</v>
      </c>
      <c r="L62" s="78">
        <v>7.9</v>
      </c>
      <c r="M62" s="182">
        <v>7.9</v>
      </c>
      <c r="N62" s="21">
        <v>8</v>
      </c>
      <c r="O62" s="78">
        <v>8</v>
      </c>
      <c r="P62" s="78">
        <v>8.1</v>
      </c>
      <c r="Q62" s="78">
        <v>2.2000000000000002</v>
      </c>
      <c r="R62" s="78">
        <v>7.9</v>
      </c>
      <c r="S62" s="182">
        <v>8</v>
      </c>
      <c r="T62" s="24">
        <f t="shared" si="24"/>
        <v>126.20000000000002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</v>
      </c>
      <c r="C63" s="78">
        <v>8.1999999999999993</v>
      </c>
      <c r="D63" s="78">
        <v>8.3000000000000007</v>
      </c>
      <c r="E63" s="78">
        <v>2.2000000000000002</v>
      </c>
      <c r="F63" s="78">
        <v>8.4</v>
      </c>
      <c r="G63" s="182">
        <v>8</v>
      </c>
      <c r="H63" s="21">
        <v>7.8</v>
      </c>
      <c r="I63" s="78">
        <v>7.9</v>
      </c>
      <c r="J63" s="78">
        <v>7.8</v>
      </c>
      <c r="K63" s="78">
        <v>1.9</v>
      </c>
      <c r="L63" s="78">
        <v>8</v>
      </c>
      <c r="M63" s="182">
        <v>7.9</v>
      </c>
      <c r="N63" s="21">
        <v>8.1</v>
      </c>
      <c r="O63" s="78">
        <v>8</v>
      </c>
      <c r="P63" s="78">
        <v>8.1</v>
      </c>
      <c r="Q63" s="78">
        <v>2.2000000000000002</v>
      </c>
      <c r="R63" s="78">
        <v>7.9</v>
      </c>
      <c r="S63" s="182">
        <v>8.1</v>
      </c>
      <c r="T63" s="24">
        <f t="shared" si="24"/>
        <v>126.8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8.1</v>
      </c>
      <c r="C64" s="78">
        <v>8.1999999999999993</v>
      </c>
      <c r="D64" s="78">
        <v>8.3000000000000007</v>
      </c>
      <c r="E64" s="78">
        <v>2.2000000000000002</v>
      </c>
      <c r="F64" s="78">
        <v>8.4</v>
      </c>
      <c r="G64" s="182">
        <v>8</v>
      </c>
      <c r="H64" s="21">
        <v>7.8</v>
      </c>
      <c r="I64" s="78">
        <v>7.9</v>
      </c>
      <c r="J64" s="78">
        <v>7.8</v>
      </c>
      <c r="K64" s="78">
        <v>1.9</v>
      </c>
      <c r="L64" s="78">
        <v>8</v>
      </c>
      <c r="M64" s="182">
        <v>7.9</v>
      </c>
      <c r="N64" s="21">
        <v>8.1</v>
      </c>
      <c r="O64" s="78">
        <v>8</v>
      </c>
      <c r="P64" s="78">
        <v>8.1</v>
      </c>
      <c r="Q64" s="78">
        <v>2.2000000000000002</v>
      </c>
      <c r="R64" s="78">
        <v>7.9</v>
      </c>
      <c r="S64" s="182">
        <v>8.1</v>
      </c>
      <c r="T64" s="24">
        <f t="shared" si="24"/>
        <v>126.89999999999999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55.9</v>
      </c>
      <c r="C65" s="26">
        <f t="shared" ref="C65:R65" si="25">SUM(C58:C64)</f>
        <v>56.800000000000011</v>
      </c>
      <c r="D65" s="26">
        <f t="shared" si="25"/>
        <v>57.399999999999991</v>
      </c>
      <c r="E65" s="26">
        <f t="shared" si="25"/>
        <v>15</v>
      </c>
      <c r="F65" s="26">
        <f t="shared" si="25"/>
        <v>58.4</v>
      </c>
      <c r="G65" s="27">
        <f t="shared" si="25"/>
        <v>55.699999999999996</v>
      </c>
      <c r="H65" s="25">
        <f t="shared" si="25"/>
        <v>54.3</v>
      </c>
      <c r="I65" s="26">
        <f t="shared" si="25"/>
        <v>55.1</v>
      </c>
      <c r="J65" s="26">
        <f t="shared" si="25"/>
        <v>54.499999999999993</v>
      </c>
      <c r="K65" s="26">
        <f t="shared" si="25"/>
        <v>12.9</v>
      </c>
      <c r="L65" s="26">
        <f t="shared" si="25"/>
        <v>55.699999999999996</v>
      </c>
      <c r="M65" s="27">
        <f t="shared" si="25"/>
        <v>55.3</v>
      </c>
      <c r="N65" s="25">
        <f t="shared" si="25"/>
        <v>56</v>
      </c>
      <c r="O65" s="26">
        <f t="shared" si="25"/>
        <v>55.7</v>
      </c>
      <c r="P65" s="26">
        <f t="shared" si="25"/>
        <v>56.400000000000006</v>
      </c>
      <c r="Q65" s="26">
        <f t="shared" si="25"/>
        <v>15</v>
      </c>
      <c r="R65" s="26">
        <f t="shared" si="25"/>
        <v>55.499999999999993</v>
      </c>
      <c r="S65" s="27">
        <f>SUM(S58:S64)</f>
        <v>56.400000000000006</v>
      </c>
      <c r="T65" s="24">
        <f t="shared" si="24"/>
        <v>882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142.5</v>
      </c>
      <c r="C66" s="29">
        <v>142.5</v>
      </c>
      <c r="D66" s="29">
        <v>141.5</v>
      </c>
      <c r="E66" s="29">
        <v>142.5</v>
      </c>
      <c r="F66" s="29">
        <v>141.5</v>
      </c>
      <c r="G66" s="30">
        <v>139.5</v>
      </c>
      <c r="H66" s="28">
        <v>141</v>
      </c>
      <c r="I66" s="29">
        <v>140.5</v>
      </c>
      <c r="J66" s="29">
        <v>139</v>
      </c>
      <c r="K66" s="29">
        <v>141.5</v>
      </c>
      <c r="L66" s="29">
        <v>139.5</v>
      </c>
      <c r="M66" s="30">
        <v>138.5</v>
      </c>
      <c r="N66" s="28">
        <v>143</v>
      </c>
      <c r="O66" s="29">
        <v>142</v>
      </c>
      <c r="P66" s="29">
        <v>141.5</v>
      </c>
      <c r="Q66" s="29">
        <v>142.5</v>
      </c>
      <c r="R66" s="29">
        <v>139</v>
      </c>
      <c r="S66" s="30">
        <v>139</v>
      </c>
      <c r="T66" s="304">
        <f>+((T65/T67)/7)*1000</f>
        <v>140.78212290502793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56</v>
      </c>
      <c r="C67" s="64">
        <v>57</v>
      </c>
      <c r="D67" s="64">
        <v>58</v>
      </c>
      <c r="E67" s="64">
        <v>15</v>
      </c>
      <c r="F67" s="64">
        <v>59</v>
      </c>
      <c r="G67" s="446">
        <v>57</v>
      </c>
      <c r="H67" s="303">
        <v>55</v>
      </c>
      <c r="I67" s="64">
        <v>56</v>
      </c>
      <c r="J67" s="64">
        <v>56</v>
      </c>
      <c r="K67" s="64">
        <v>13</v>
      </c>
      <c r="L67" s="64">
        <v>57</v>
      </c>
      <c r="M67" s="446">
        <v>57</v>
      </c>
      <c r="N67" s="303">
        <v>56</v>
      </c>
      <c r="O67" s="64">
        <v>56</v>
      </c>
      <c r="P67" s="64">
        <v>57</v>
      </c>
      <c r="Q67" s="64">
        <v>15</v>
      </c>
      <c r="R67" s="64">
        <v>57</v>
      </c>
      <c r="S67" s="446">
        <v>58</v>
      </c>
      <c r="T67" s="305">
        <f>SUM(B67:S67)</f>
        <v>895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8.0120000000000005</v>
      </c>
      <c r="C68" s="82">
        <f t="shared" si="26"/>
        <v>8.1715</v>
      </c>
      <c r="D68" s="82">
        <f t="shared" si="26"/>
        <v>8.2497999999999987</v>
      </c>
      <c r="E68" s="82">
        <f t="shared" si="26"/>
        <v>2.1525000000000003</v>
      </c>
      <c r="F68" s="82">
        <f t="shared" si="26"/>
        <v>8.3679000000000006</v>
      </c>
      <c r="G68" s="186">
        <f t="shared" si="26"/>
        <v>7.9321000000000002</v>
      </c>
      <c r="H68" s="36">
        <f t="shared" si="26"/>
        <v>7.7769999999999984</v>
      </c>
      <c r="I68" s="82">
        <f t="shared" si="26"/>
        <v>7.8552000000000008</v>
      </c>
      <c r="J68" s="82">
        <f t="shared" si="26"/>
        <v>7.7376000000000005</v>
      </c>
      <c r="K68" s="82">
        <f t="shared" si="26"/>
        <v>1.8552999999999997</v>
      </c>
      <c r="L68" s="82">
        <f t="shared" si="26"/>
        <v>7.9321000000000002</v>
      </c>
      <c r="M68" s="186">
        <f t="shared" si="26"/>
        <v>7.8522999999999996</v>
      </c>
      <c r="N68" s="36">
        <f t="shared" si="26"/>
        <v>8.0511999999999997</v>
      </c>
      <c r="O68" s="82">
        <f t="shared" si="26"/>
        <v>7.9728000000000012</v>
      </c>
      <c r="P68" s="82">
        <f t="shared" si="26"/>
        <v>8.0916999999999994</v>
      </c>
      <c r="Q68" s="82">
        <f t="shared" si="26"/>
        <v>2.1525000000000003</v>
      </c>
      <c r="R68" s="82">
        <f t="shared" si="26"/>
        <v>7.8921999999999999</v>
      </c>
      <c r="S68" s="186">
        <f t="shared" si="26"/>
        <v>8.0467999999999993</v>
      </c>
      <c r="T68" s="306">
        <f>((T65*1000)/T67)/7</f>
        <v>140.78212290502793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55.86</v>
      </c>
      <c r="C69" s="83">
        <f t="shared" ref="C69:R69" si="27">((C67*C66)*7)/1000</f>
        <v>56.857500000000002</v>
      </c>
      <c r="D69" s="83">
        <f t="shared" si="27"/>
        <v>57.448999999999998</v>
      </c>
      <c r="E69" s="83">
        <f t="shared" si="27"/>
        <v>14.9625</v>
      </c>
      <c r="F69" s="83">
        <f t="shared" si="27"/>
        <v>58.439500000000002</v>
      </c>
      <c r="G69" s="307">
        <f t="shared" si="27"/>
        <v>55.660499999999999</v>
      </c>
      <c r="H69" s="40">
        <f t="shared" si="27"/>
        <v>54.284999999999997</v>
      </c>
      <c r="I69" s="83">
        <f t="shared" si="27"/>
        <v>55.076000000000001</v>
      </c>
      <c r="J69" s="83">
        <f t="shared" si="27"/>
        <v>54.488</v>
      </c>
      <c r="K69" s="83">
        <f t="shared" si="27"/>
        <v>12.8765</v>
      </c>
      <c r="L69" s="83">
        <f t="shared" si="27"/>
        <v>55.660499999999999</v>
      </c>
      <c r="M69" s="307">
        <f t="shared" si="27"/>
        <v>55.261499999999998</v>
      </c>
      <c r="N69" s="40">
        <f t="shared" si="27"/>
        <v>56.055999999999997</v>
      </c>
      <c r="O69" s="83">
        <f t="shared" si="27"/>
        <v>55.664000000000001</v>
      </c>
      <c r="P69" s="83">
        <f t="shared" si="27"/>
        <v>56.458500000000001</v>
      </c>
      <c r="Q69" s="83">
        <f t="shared" si="27"/>
        <v>14.9625</v>
      </c>
      <c r="R69" s="83">
        <f t="shared" si="27"/>
        <v>55.460999999999999</v>
      </c>
      <c r="S69" s="85">
        <f>((S67*S66)*7)/1000</f>
        <v>56.433999999999997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142.60204081632651</v>
      </c>
      <c r="C70" s="84">
        <f t="shared" ref="C70:R70" si="28">+(C65/C67)/7*1000</f>
        <v>142.35588972431083</v>
      </c>
      <c r="D70" s="84">
        <f t="shared" si="28"/>
        <v>141.37931034482756</v>
      </c>
      <c r="E70" s="84">
        <f t="shared" si="28"/>
        <v>142.85714285714286</v>
      </c>
      <c r="F70" s="84">
        <f t="shared" si="28"/>
        <v>141.4043583535109</v>
      </c>
      <c r="G70" s="188">
        <f t="shared" si="28"/>
        <v>139.59899749373434</v>
      </c>
      <c r="H70" s="45">
        <f t="shared" si="28"/>
        <v>141.03896103896102</v>
      </c>
      <c r="I70" s="84">
        <f t="shared" si="28"/>
        <v>140.56122448979593</v>
      </c>
      <c r="J70" s="84">
        <f t="shared" si="28"/>
        <v>139.03061224489792</v>
      </c>
      <c r="K70" s="84">
        <f t="shared" si="28"/>
        <v>141.75824175824175</v>
      </c>
      <c r="L70" s="84">
        <f t="shared" si="28"/>
        <v>139.59899749373434</v>
      </c>
      <c r="M70" s="188">
        <f t="shared" si="28"/>
        <v>138.59649122807016</v>
      </c>
      <c r="N70" s="45">
        <f t="shared" si="28"/>
        <v>142.85714285714286</v>
      </c>
      <c r="O70" s="84">
        <f t="shared" si="28"/>
        <v>142.09183673469389</v>
      </c>
      <c r="P70" s="84">
        <f t="shared" si="28"/>
        <v>141.35338345864662</v>
      </c>
      <c r="Q70" s="84">
        <f t="shared" si="28"/>
        <v>142.85714285714286</v>
      </c>
      <c r="R70" s="84">
        <f t="shared" si="28"/>
        <v>139.09774436090225</v>
      </c>
      <c r="S70" s="47">
        <f>+(S65/S67)/7*1000</f>
        <v>138.91625615763547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24B6-C6E7-48D7-BCD5-24D6A954FCD7}">
  <dimension ref="A1:AQ239"/>
  <sheetViews>
    <sheetView view="pageBreakPreview" topLeftCell="A52" zoomScale="30" zoomScaleNormal="30" zoomScaleSheetLayoutView="30" workbookViewId="0">
      <selection activeCell="B67" sqref="B67:S67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84"/>
      <c r="E3" s="484"/>
      <c r="F3" s="484"/>
      <c r="G3" s="484"/>
      <c r="H3" s="484"/>
      <c r="I3" s="484"/>
      <c r="J3" s="484"/>
      <c r="K3" s="484"/>
      <c r="L3" s="484"/>
      <c r="M3" s="484"/>
      <c r="N3" s="484"/>
      <c r="O3" s="484"/>
      <c r="P3" s="484"/>
      <c r="Q3" s="484"/>
      <c r="R3" s="484"/>
      <c r="S3" s="484"/>
      <c r="T3" s="484"/>
      <c r="U3" s="484"/>
      <c r="V3" s="484"/>
      <c r="W3" s="484"/>
      <c r="X3" s="484"/>
      <c r="Y3" s="2"/>
      <c r="Z3" s="2"/>
      <c r="AA3" s="2"/>
      <c r="AB3" s="2"/>
      <c r="AC3" s="2"/>
      <c r="AD3" s="48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84" t="s">
        <v>1</v>
      </c>
      <c r="B9" s="484"/>
      <c r="C9" s="484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84"/>
      <c r="B10" s="484"/>
      <c r="C10" s="48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84" t="s">
        <v>4</v>
      </c>
      <c r="B11" s="484"/>
      <c r="C11" s="484"/>
      <c r="D11" s="1"/>
      <c r="E11" s="482">
        <v>3</v>
      </c>
      <c r="F11" s="1"/>
      <c r="G11" s="1"/>
      <c r="H11" s="1"/>
      <c r="I11" s="1"/>
      <c r="J11" s="1"/>
      <c r="K11" s="489" t="s">
        <v>159</v>
      </c>
      <c r="L11" s="489"/>
      <c r="M11" s="483"/>
      <c r="N11" s="48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84"/>
      <c r="B12" s="484"/>
      <c r="C12" s="484"/>
      <c r="D12" s="1"/>
      <c r="E12" s="5"/>
      <c r="F12" s="1"/>
      <c r="G12" s="1"/>
      <c r="H12" s="1"/>
      <c r="I12" s="1"/>
      <c r="J12" s="1"/>
      <c r="K12" s="483"/>
      <c r="L12" s="483"/>
      <c r="M12" s="483"/>
      <c r="N12" s="48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84"/>
      <c r="B13" s="484"/>
      <c r="C13" s="484"/>
      <c r="D13" s="484"/>
      <c r="E13" s="484"/>
      <c r="F13" s="484"/>
      <c r="G13" s="484"/>
      <c r="H13" s="484"/>
      <c r="I13" s="484"/>
      <c r="J13" s="484"/>
      <c r="K13" s="484"/>
      <c r="L13" s="483"/>
      <c r="M13" s="483"/>
      <c r="N13" s="483"/>
      <c r="O13" s="483"/>
      <c r="P13" s="483"/>
      <c r="Q13" s="483"/>
      <c r="R13" s="483"/>
      <c r="S13" s="483"/>
      <c r="T13" s="483"/>
      <c r="U13" s="483"/>
      <c r="V13" s="483"/>
      <c r="W13" s="1"/>
      <c r="X13" s="1"/>
      <c r="Y13" s="1"/>
    </row>
    <row r="14" spans="1:30" s="3" customFormat="1" ht="27" thickBot="1" x14ac:dyDescent="0.3">
      <c r="A14" s="484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105.2</v>
      </c>
      <c r="C18" s="78">
        <v>106.7</v>
      </c>
      <c r="D18" s="22">
        <v>109.8</v>
      </c>
      <c r="E18" s="22">
        <v>28.7</v>
      </c>
      <c r="F18" s="22">
        <v>112.5</v>
      </c>
      <c r="G18" s="22">
        <v>111.5</v>
      </c>
      <c r="H18" s="21">
        <v>109.3</v>
      </c>
      <c r="I18" s="22">
        <v>111.5</v>
      </c>
      <c r="J18" s="22">
        <v>110.4</v>
      </c>
      <c r="K18" s="119">
        <v>25.9</v>
      </c>
      <c r="L18" s="22">
        <v>113.1</v>
      </c>
      <c r="M18" s="22">
        <v>113</v>
      </c>
      <c r="N18" s="21">
        <v>110</v>
      </c>
      <c r="O18" s="78">
        <v>110.6</v>
      </c>
      <c r="P18" s="22">
        <v>112.8</v>
      </c>
      <c r="Q18" s="22">
        <v>29.4</v>
      </c>
      <c r="R18" s="22">
        <v>113.2</v>
      </c>
      <c r="S18" s="23">
        <v>113.2</v>
      </c>
      <c r="T18" s="24">
        <f t="shared" ref="T18:T25" si="0">SUM(B18:S18)</f>
        <v>1746.8</v>
      </c>
      <c r="V18" s="2"/>
      <c r="W18" s="18"/>
    </row>
    <row r="19" spans="1:30" ht="39.950000000000003" customHeight="1" x14ac:dyDescent="0.25">
      <c r="A19" s="157" t="s">
        <v>13</v>
      </c>
      <c r="B19" s="21">
        <v>105.2</v>
      </c>
      <c r="C19" s="78">
        <v>106.7</v>
      </c>
      <c r="D19" s="22">
        <v>109.8</v>
      </c>
      <c r="E19" s="22">
        <v>28.7</v>
      </c>
      <c r="F19" s="22">
        <v>112.5</v>
      </c>
      <c r="G19" s="22">
        <v>111.5</v>
      </c>
      <c r="H19" s="21">
        <v>109.3</v>
      </c>
      <c r="I19" s="22">
        <v>111.5</v>
      </c>
      <c r="J19" s="22">
        <v>110.4</v>
      </c>
      <c r="K19" s="119">
        <v>25.9</v>
      </c>
      <c r="L19" s="22">
        <v>113.1</v>
      </c>
      <c r="M19" s="22">
        <v>113</v>
      </c>
      <c r="N19" s="21">
        <v>110</v>
      </c>
      <c r="O19" s="78">
        <v>110.6</v>
      </c>
      <c r="P19" s="22">
        <v>112.8</v>
      </c>
      <c r="Q19" s="22">
        <v>29.4</v>
      </c>
      <c r="R19" s="22">
        <v>113.2</v>
      </c>
      <c r="S19" s="23">
        <v>113.2</v>
      </c>
      <c r="T19" s="24">
        <f t="shared" si="0"/>
        <v>1746.8</v>
      </c>
      <c r="V19" s="2"/>
      <c r="W19" s="18"/>
    </row>
    <row r="20" spans="1:30" ht="39.75" customHeight="1" x14ac:dyDescent="0.25">
      <c r="A20" s="156" t="s">
        <v>14</v>
      </c>
      <c r="B20" s="21">
        <v>104.5</v>
      </c>
      <c r="C20" s="78">
        <v>105.8</v>
      </c>
      <c r="D20" s="22">
        <v>108.8</v>
      </c>
      <c r="E20" s="22">
        <v>28.2</v>
      </c>
      <c r="F20" s="22">
        <v>111.7</v>
      </c>
      <c r="G20" s="22">
        <v>110.7</v>
      </c>
      <c r="H20" s="21">
        <v>108.1</v>
      </c>
      <c r="I20" s="22">
        <v>110.4</v>
      </c>
      <c r="J20" s="22">
        <v>109.6</v>
      </c>
      <c r="K20" s="119">
        <v>25.1</v>
      </c>
      <c r="L20" s="22">
        <v>112.4</v>
      </c>
      <c r="M20" s="22">
        <v>112.6</v>
      </c>
      <c r="N20" s="21">
        <v>108.7</v>
      </c>
      <c r="O20" s="78">
        <v>110.2</v>
      </c>
      <c r="P20" s="22">
        <v>112</v>
      </c>
      <c r="Q20" s="22">
        <v>29</v>
      </c>
      <c r="R20" s="22">
        <v>112.5</v>
      </c>
      <c r="S20" s="23">
        <v>112.5</v>
      </c>
      <c r="T20" s="24">
        <f t="shared" si="0"/>
        <v>1732.8000000000002</v>
      </c>
      <c r="V20" s="2"/>
      <c r="W20" s="18"/>
    </row>
    <row r="21" spans="1:30" ht="39.950000000000003" customHeight="1" x14ac:dyDescent="0.25">
      <c r="A21" s="157" t="s">
        <v>15</v>
      </c>
      <c r="B21" s="21">
        <v>104.5</v>
      </c>
      <c r="C21" s="78">
        <v>105.8</v>
      </c>
      <c r="D21" s="22">
        <v>108.8</v>
      </c>
      <c r="E21" s="22">
        <v>28.2</v>
      </c>
      <c r="F21" s="22">
        <v>111.7</v>
      </c>
      <c r="G21" s="22">
        <v>110.7</v>
      </c>
      <c r="H21" s="21">
        <v>108.1</v>
      </c>
      <c r="I21" s="22">
        <v>110.4</v>
      </c>
      <c r="J21" s="22">
        <v>109.6</v>
      </c>
      <c r="K21" s="119">
        <v>25.1</v>
      </c>
      <c r="L21" s="22">
        <v>112.4</v>
      </c>
      <c r="M21" s="22">
        <v>112.6</v>
      </c>
      <c r="N21" s="21">
        <v>108.7</v>
      </c>
      <c r="O21" s="78">
        <v>110.2</v>
      </c>
      <c r="P21" s="22">
        <v>112</v>
      </c>
      <c r="Q21" s="22">
        <v>29</v>
      </c>
      <c r="R21" s="22">
        <v>112.5</v>
      </c>
      <c r="S21" s="23">
        <v>112.5</v>
      </c>
      <c r="T21" s="24">
        <f t="shared" si="0"/>
        <v>1732.8000000000002</v>
      </c>
      <c r="V21" s="2"/>
      <c r="W21" s="18"/>
    </row>
    <row r="22" spans="1:30" ht="39.950000000000003" customHeight="1" x14ac:dyDescent="0.25">
      <c r="A22" s="156" t="s">
        <v>16</v>
      </c>
      <c r="B22" s="21">
        <v>104.5</v>
      </c>
      <c r="C22" s="78">
        <v>105.8</v>
      </c>
      <c r="D22" s="22">
        <v>108.8</v>
      </c>
      <c r="E22" s="22">
        <v>28.2</v>
      </c>
      <c r="F22" s="22">
        <v>111.7</v>
      </c>
      <c r="G22" s="22">
        <v>110.7</v>
      </c>
      <c r="H22" s="21">
        <v>108.1</v>
      </c>
      <c r="I22" s="22">
        <v>110.4</v>
      </c>
      <c r="J22" s="22">
        <v>109.6</v>
      </c>
      <c r="K22" s="119">
        <v>25.1</v>
      </c>
      <c r="L22" s="22">
        <v>112.4</v>
      </c>
      <c r="M22" s="22">
        <v>112.6</v>
      </c>
      <c r="N22" s="21">
        <v>108.7</v>
      </c>
      <c r="O22" s="78">
        <v>110.2</v>
      </c>
      <c r="P22" s="22">
        <v>112</v>
      </c>
      <c r="Q22" s="22">
        <v>29</v>
      </c>
      <c r="R22" s="22">
        <v>112.5</v>
      </c>
      <c r="S22" s="23">
        <v>112.5</v>
      </c>
      <c r="T22" s="24">
        <f t="shared" si="0"/>
        <v>1732.8000000000002</v>
      </c>
      <c r="V22" s="2"/>
      <c r="W22" s="18"/>
    </row>
    <row r="23" spans="1:30" ht="39.950000000000003" customHeight="1" x14ac:dyDescent="0.25">
      <c r="A23" s="157" t="s">
        <v>17</v>
      </c>
      <c r="B23" s="21">
        <v>104.5</v>
      </c>
      <c r="C23" s="78">
        <v>105.8</v>
      </c>
      <c r="D23" s="22">
        <v>108.8</v>
      </c>
      <c r="E23" s="22">
        <v>28.2</v>
      </c>
      <c r="F23" s="22">
        <v>111.7</v>
      </c>
      <c r="G23" s="22">
        <v>110.7</v>
      </c>
      <c r="H23" s="21">
        <v>108.1</v>
      </c>
      <c r="I23" s="22">
        <v>110.4</v>
      </c>
      <c r="J23" s="22">
        <v>109.6</v>
      </c>
      <c r="K23" s="119">
        <v>25.1</v>
      </c>
      <c r="L23" s="22">
        <v>112.4</v>
      </c>
      <c r="M23" s="22">
        <v>112.6</v>
      </c>
      <c r="N23" s="21">
        <v>108.7</v>
      </c>
      <c r="O23" s="78">
        <v>110.2</v>
      </c>
      <c r="P23" s="22">
        <v>112</v>
      </c>
      <c r="Q23" s="22">
        <v>29</v>
      </c>
      <c r="R23" s="22">
        <v>112.5</v>
      </c>
      <c r="S23" s="23">
        <v>112.5</v>
      </c>
      <c r="T23" s="24">
        <f t="shared" si="0"/>
        <v>1732.8000000000002</v>
      </c>
      <c r="V23" s="2"/>
      <c r="W23" s="18"/>
    </row>
    <row r="24" spans="1:30" ht="39.950000000000003" customHeight="1" x14ac:dyDescent="0.25">
      <c r="A24" s="156" t="s">
        <v>18</v>
      </c>
      <c r="B24" s="21">
        <v>104.5</v>
      </c>
      <c r="C24" s="78">
        <v>105.8</v>
      </c>
      <c r="D24" s="22">
        <v>108.8</v>
      </c>
      <c r="E24" s="22">
        <v>28.2</v>
      </c>
      <c r="F24" s="22">
        <v>111.7</v>
      </c>
      <c r="G24" s="22">
        <v>110.7</v>
      </c>
      <c r="H24" s="21">
        <v>108.1</v>
      </c>
      <c r="I24" s="22">
        <v>110.4</v>
      </c>
      <c r="J24" s="22">
        <v>109.6</v>
      </c>
      <c r="K24" s="119">
        <v>25.1</v>
      </c>
      <c r="L24" s="22">
        <v>112.4</v>
      </c>
      <c r="M24" s="22">
        <v>112.6</v>
      </c>
      <c r="N24" s="21">
        <v>108.7</v>
      </c>
      <c r="O24" s="78">
        <v>110.2</v>
      </c>
      <c r="P24" s="22">
        <v>112</v>
      </c>
      <c r="Q24" s="22">
        <v>29</v>
      </c>
      <c r="R24" s="22">
        <v>112.5</v>
      </c>
      <c r="S24" s="23">
        <v>112.5</v>
      </c>
      <c r="T24" s="24">
        <f t="shared" si="0"/>
        <v>1732.8000000000002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732.9</v>
      </c>
      <c r="C25" s="26">
        <f t="shared" si="1"/>
        <v>742.39999999999986</v>
      </c>
      <c r="D25" s="26">
        <f t="shared" si="1"/>
        <v>763.59999999999991</v>
      </c>
      <c r="E25" s="26">
        <f>SUM(E18:E24)</f>
        <v>198.39999999999998</v>
      </c>
      <c r="F25" s="26">
        <f t="shared" ref="F25:L25" si="2">SUM(F18:F24)</f>
        <v>783.50000000000011</v>
      </c>
      <c r="G25" s="26">
        <f t="shared" si="2"/>
        <v>776.50000000000011</v>
      </c>
      <c r="H25" s="25">
        <f t="shared" si="2"/>
        <v>759.1</v>
      </c>
      <c r="I25" s="26">
        <f t="shared" si="2"/>
        <v>774.99999999999989</v>
      </c>
      <c r="J25" s="26">
        <f>SUM(J18:J24)</f>
        <v>768.80000000000007</v>
      </c>
      <c r="K25" s="120">
        <f t="shared" ref="K25" si="3">SUM(K18:K24)</f>
        <v>177.29999999999998</v>
      </c>
      <c r="L25" s="26">
        <f t="shared" si="2"/>
        <v>788.19999999999993</v>
      </c>
      <c r="M25" s="26">
        <f>SUM(M18:M24)</f>
        <v>789.00000000000011</v>
      </c>
      <c r="N25" s="25">
        <f t="shared" ref="N25:P25" si="4">SUM(N18:N24)</f>
        <v>763.50000000000011</v>
      </c>
      <c r="O25" s="26">
        <f t="shared" si="4"/>
        <v>772.2</v>
      </c>
      <c r="P25" s="26">
        <f t="shared" si="4"/>
        <v>785.6</v>
      </c>
      <c r="Q25" s="26">
        <f>SUM(Q18:Q24)</f>
        <v>203.8</v>
      </c>
      <c r="R25" s="26">
        <f t="shared" ref="R25:S25" si="5">SUM(R18:R24)</f>
        <v>788.9</v>
      </c>
      <c r="S25" s="27">
        <f t="shared" si="5"/>
        <v>788.9</v>
      </c>
      <c r="T25" s="24">
        <f t="shared" si="0"/>
        <v>12157.6</v>
      </c>
    </row>
    <row r="26" spans="1:30" s="2" customFormat="1" ht="36.75" customHeight="1" x14ac:dyDescent="0.25">
      <c r="A26" s="158" t="s">
        <v>19</v>
      </c>
      <c r="B26" s="402">
        <v>151.5</v>
      </c>
      <c r="C26" s="405">
        <v>151.5</v>
      </c>
      <c r="D26" s="29">
        <v>151.5</v>
      </c>
      <c r="E26" s="29">
        <v>151.5</v>
      </c>
      <c r="F26" s="401">
        <v>151.5</v>
      </c>
      <c r="G26" s="401">
        <v>151.5</v>
      </c>
      <c r="H26" s="402">
        <v>151.5</v>
      </c>
      <c r="I26" s="401">
        <v>151.5</v>
      </c>
      <c r="J26" s="401">
        <v>151.5</v>
      </c>
      <c r="K26" s="401">
        <v>151.5</v>
      </c>
      <c r="L26" s="401">
        <v>151.5</v>
      </c>
      <c r="M26" s="401">
        <v>151.5</v>
      </c>
      <c r="N26" s="402">
        <v>151.5</v>
      </c>
      <c r="O26" s="401">
        <v>151.5</v>
      </c>
      <c r="P26" s="401">
        <v>151.5</v>
      </c>
      <c r="Q26" s="401">
        <v>151.5</v>
      </c>
      <c r="R26" s="401">
        <v>151.5</v>
      </c>
      <c r="S26" s="404">
        <v>151.5</v>
      </c>
      <c r="T26" s="31">
        <f>+((T25/T27)/7)*1000</f>
        <v>151.5003489183531</v>
      </c>
    </row>
    <row r="27" spans="1:30" s="2" customFormat="1" ht="33" customHeight="1" x14ac:dyDescent="0.25">
      <c r="A27" s="159" t="s">
        <v>20</v>
      </c>
      <c r="B27" s="32">
        <v>691</v>
      </c>
      <c r="C27" s="81">
        <v>700</v>
      </c>
      <c r="D27" s="33">
        <v>720</v>
      </c>
      <c r="E27" s="33">
        <v>187</v>
      </c>
      <c r="F27" s="33">
        <v>739</v>
      </c>
      <c r="G27" s="33">
        <v>732</v>
      </c>
      <c r="H27" s="32">
        <v>716</v>
      </c>
      <c r="I27" s="33">
        <v>731</v>
      </c>
      <c r="J27" s="33">
        <v>725</v>
      </c>
      <c r="K27" s="122">
        <v>167</v>
      </c>
      <c r="L27" s="33">
        <v>743</v>
      </c>
      <c r="M27" s="33">
        <v>744</v>
      </c>
      <c r="N27" s="32">
        <v>720</v>
      </c>
      <c r="O27" s="33">
        <v>728</v>
      </c>
      <c r="P27" s="33">
        <v>741</v>
      </c>
      <c r="Q27" s="33">
        <v>192</v>
      </c>
      <c r="R27" s="33">
        <v>744</v>
      </c>
      <c r="S27" s="34">
        <v>744</v>
      </c>
      <c r="T27" s="35">
        <f>SUM(B27:S27)</f>
        <v>11464</v>
      </c>
      <c r="U27" s="2">
        <f>((T25*1000)/T27)/7</f>
        <v>151.50034891835313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104.4811</v>
      </c>
      <c r="C28" s="37">
        <f t="shared" si="6"/>
        <v>105.78999999999999</v>
      </c>
      <c r="D28" s="37">
        <f t="shared" si="6"/>
        <v>108.792</v>
      </c>
      <c r="E28" s="37">
        <f t="shared" si="6"/>
        <v>28.182700000000004</v>
      </c>
      <c r="F28" s="37">
        <f t="shared" si="6"/>
        <v>111.74190000000002</v>
      </c>
      <c r="G28" s="37">
        <f t="shared" si="6"/>
        <v>110.65719999999999</v>
      </c>
      <c r="H28" s="36">
        <f t="shared" si="6"/>
        <v>108.14360000000002</v>
      </c>
      <c r="I28" s="37">
        <f t="shared" si="6"/>
        <v>110.4451</v>
      </c>
      <c r="J28" s="37">
        <f t="shared" si="6"/>
        <v>109.6125</v>
      </c>
      <c r="K28" s="123">
        <f t="shared" si="6"/>
        <v>25.060699999999997</v>
      </c>
      <c r="L28" s="37">
        <f t="shared" si="6"/>
        <v>112.35029999999999</v>
      </c>
      <c r="M28" s="37">
        <f t="shared" si="6"/>
        <v>112.60239999999999</v>
      </c>
      <c r="N28" s="36">
        <f t="shared" si="6"/>
        <v>108.71199999999999</v>
      </c>
      <c r="O28" s="37">
        <f t="shared" si="6"/>
        <v>110.16879999999999</v>
      </c>
      <c r="P28" s="37">
        <f t="shared" si="6"/>
        <v>112.04610000000002</v>
      </c>
      <c r="Q28" s="37">
        <f t="shared" si="6"/>
        <v>28.963200000000001</v>
      </c>
      <c r="R28" s="37">
        <f t="shared" si="6"/>
        <v>112.52239999999998</v>
      </c>
      <c r="S28" s="38">
        <f t="shared" si="6"/>
        <v>112.52239999999998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732.80550000000005</v>
      </c>
      <c r="C29" s="41">
        <f t="shared" si="7"/>
        <v>742.35</v>
      </c>
      <c r="D29" s="41">
        <f t="shared" si="7"/>
        <v>763.56</v>
      </c>
      <c r="E29" s="41">
        <f>((E27*E26)*7)/1000</f>
        <v>198.3135</v>
      </c>
      <c r="F29" s="41">
        <f>((F27*F26)*7)/1000</f>
        <v>783.70950000000005</v>
      </c>
      <c r="G29" s="41">
        <f t="shared" ref="G29:S29" si="8">((G27*G26)*7)/1000</f>
        <v>776.28599999999994</v>
      </c>
      <c r="H29" s="40">
        <f t="shared" si="8"/>
        <v>759.31799999999998</v>
      </c>
      <c r="I29" s="41">
        <f t="shared" si="8"/>
        <v>775.22550000000001</v>
      </c>
      <c r="J29" s="41">
        <f t="shared" si="8"/>
        <v>768.86249999999995</v>
      </c>
      <c r="K29" s="124">
        <f t="shared" si="8"/>
        <v>177.1035</v>
      </c>
      <c r="L29" s="41">
        <f t="shared" si="8"/>
        <v>787.95150000000001</v>
      </c>
      <c r="M29" s="41">
        <f t="shared" si="8"/>
        <v>789.01199999999994</v>
      </c>
      <c r="N29" s="40">
        <f t="shared" si="8"/>
        <v>763.56</v>
      </c>
      <c r="O29" s="41">
        <f t="shared" si="8"/>
        <v>772.04399999999998</v>
      </c>
      <c r="P29" s="41">
        <f t="shared" si="8"/>
        <v>785.83050000000003</v>
      </c>
      <c r="Q29" s="42">
        <f t="shared" si="8"/>
        <v>203.61600000000001</v>
      </c>
      <c r="R29" s="42">
        <f t="shared" si="8"/>
        <v>789.01199999999994</v>
      </c>
      <c r="S29" s="43">
        <f t="shared" si="8"/>
        <v>789.01199999999994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151.51953690303907</v>
      </c>
      <c r="C30" s="46">
        <f t="shared" si="9"/>
        <v>151.51020408163259</v>
      </c>
      <c r="D30" s="46">
        <f t="shared" si="9"/>
        <v>151.50793650793651</v>
      </c>
      <c r="E30" s="46">
        <f>+(E25/E27)/7*1000</f>
        <v>151.56608097784564</v>
      </c>
      <c r="F30" s="46">
        <f t="shared" ref="F30:L30" si="10">+(F25/F27)/7*1000</f>
        <v>151.45950125652431</v>
      </c>
      <c r="G30" s="46">
        <f t="shared" si="10"/>
        <v>151.54176424668231</v>
      </c>
      <c r="H30" s="45">
        <f t="shared" si="10"/>
        <v>151.45650438946529</v>
      </c>
      <c r="I30" s="46">
        <f t="shared" si="10"/>
        <v>151.45593120969318</v>
      </c>
      <c r="J30" s="46">
        <f>+(J25/J27)/7*1000</f>
        <v>151.48768472906403</v>
      </c>
      <c r="K30" s="125">
        <f t="shared" ref="K30" si="11">+(K25/K27)/7*1000</f>
        <v>151.66809238665527</v>
      </c>
      <c r="L30" s="46">
        <f t="shared" si="10"/>
        <v>151.54777927321669</v>
      </c>
      <c r="M30" s="46">
        <f>+(M25/M27)/7*1000</f>
        <v>151.49769585253455</v>
      </c>
      <c r="N30" s="45">
        <f t="shared" ref="N30:S30" si="12">+(N25/N27)/7*1000</f>
        <v>151.48809523809524</v>
      </c>
      <c r="O30" s="46">
        <f t="shared" si="12"/>
        <v>151.53061224489798</v>
      </c>
      <c r="P30" s="46">
        <f t="shared" si="12"/>
        <v>151.45556198187779</v>
      </c>
      <c r="Q30" s="46">
        <f t="shared" si="12"/>
        <v>151.63690476190479</v>
      </c>
      <c r="R30" s="46">
        <f t="shared" si="12"/>
        <v>151.47849462365591</v>
      </c>
      <c r="S30" s="47">
        <f t="shared" si="12"/>
        <v>151.47849462365591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91.2</v>
      </c>
      <c r="C39" s="78">
        <v>83.4</v>
      </c>
      <c r="D39" s="78">
        <v>86.9</v>
      </c>
      <c r="E39" s="78">
        <v>28.5</v>
      </c>
      <c r="F39" s="78">
        <v>94.5</v>
      </c>
      <c r="G39" s="78">
        <v>93.8</v>
      </c>
      <c r="H39" s="78"/>
      <c r="I39" s="78"/>
      <c r="J39" s="99">
        <f t="shared" ref="J39:J46" si="13">SUM(B39:I39)</f>
        <v>478.3</v>
      </c>
      <c r="K39" s="2"/>
      <c r="L39" s="89" t="s">
        <v>12</v>
      </c>
      <c r="M39" s="78">
        <v>6.3</v>
      </c>
      <c r="N39" s="78">
        <v>5.6</v>
      </c>
      <c r="O39" s="78">
        <v>5.9</v>
      </c>
      <c r="P39" s="78">
        <v>1.9</v>
      </c>
      <c r="Q39" s="78">
        <v>6.2</v>
      </c>
      <c r="R39" s="78">
        <v>6.1</v>
      </c>
      <c r="S39" s="99">
        <f t="shared" ref="S39:S46" si="14">SUM(M39:R39)</f>
        <v>31.999999999999993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91.2</v>
      </c>
      <c r="C40" s="78">
        <v>83.4</v>
      </c>
      <c r="D40" s="78">
        <v>86.9</v>
      </c>
      <c r="E40" s="78">
        <v>28.5</v>
      </c>
      <c r="F40" s="78">
        <v>94.5</v>
      </c>
      <c r="G40" s="78">
        <v>93.8</v>
      </c>
      <c r="H40" s="78"/>
      <c r="I40" s="78"/>
      <c r="J40" s="99">
        <f t="shared" si="13"/>
        <v>478.3</v>
      </c>
      <c r="K40" s="2"/>
      <c r="L40" s="90" t="s">
        <v>13</v>
      </c>
      <c r="M40" s="78">
        <v>6.3</v>
      </c>
      <c r="N40" s="78">
        <v>5.6</v>
      </c>
      <c r="O40" s="78">
        <v>5.9</v>
      </c>
      <c r="P40" s="78">
        <v>1.9</v>
      </c>
      <c r="Q40" s="78">
        <v>6.2</v>
      </c>
      <c r="R40" s="78">
        <v>6.1</v>
      </c>
      <c r="S40" s="99">
        <f t="shared" si="14"/>
        <v>31.999999999999993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6.2</v>
      </c>
      <c r="N41" s="78">
        <v>5.6</v>
      </c>
      <c r="O41" s="78">
        <v>5.8</v>
      </c>
      <c r="P41" s="78">
        <v>1.9</v>
      </c>
      <c r="Q41" s="78">
        <v>6.3</v>
      </c>
      <c r="R41" s="78">
        <v>6.2</v>
      </c>
      <c r="S41" s="99">
        <f t="shared" si="14"/>
        <v>32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6.2</v>
      </c>
      <c r="N42" s="78">
        <v>5.6</v>
      </c>
      <c r="O42" s="78">
        <v>5.9</v>
      </c>
      <c r="P42" s="78">
        <v>1.9</v>
      </c>
      <c r="Q42" s="78">
        <v>6.3</v>
      </c>
      <c r="R42" s="78">
        <v>6.2</v>
      </c>
      <c r="S42" s="99">
        <f t="shared" si="14"/>
        <v>32.1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6.2</v>
      </c>
      <c r="N43" s="78">
        <v>5.6</v>
      </c>
      <c r="O43" s="78">
        <v>5.9</v>
      </c>
      <c r="P43" s="78">
        <v>2</v>
      </c>
      <c r="Q43" s="78">
        <v>6.3</v>
      </c>
      <c r="R43" s="78">
        <v>6.3</v>
      </c>
      <c r="S43" s="99">
        <f t="shared" si="14"/>
        <v>32.300000000000004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6.2</v>
      </c>
      <c r="N44" s="78">
        <v>5.6</v>
      </c>
      <c r="O44" s="78">
        <v>5.9</v>
      </c>
      <c r="P44" s="78">
        <v>2</v>
      </c>
      <c r="Q44" s="78">
        <v>6.3</v>
      </c>
      <c r="R44" s="78">
        <v>6.3</v>
      </c>
      <c r="S44" s="99">
        <f t="shared" si="14"/>
        <v>32.300000000000004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6.2</v>
      </c>
      <c r="N45" s="78">
        <v>5.6</v>
      </c>
      <c r="O45" s="78">
        <v>5.9</v>
      </c>
      <c r="P45" s="78">
        <v>2</v>
      </c>
      <c r="Q45" s="78">
        <v>6.3</v>
      </c>
      <c r="R45" s="78">
        <v>6.3</v>
      </c>
      <c r="S45" s="99">
        <f t="shared" si="14"/>
        <v>32.300000000000004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182.4</v>
      </c>
      <c r="C46" s="26">
        <f t="shared" si="15"/>
        <v>166.8</v>
      </c>
      <c r="D46" s="26">
        <f t="shared" si="15"/>
        <v>173.8</v>
      </c>
      <c r="E46" s="26">
        <f t="shared" si="15"/>
        <v>57</v>
      </c>
      <c r="F46" s="26">
        <f t="shared" si="15"/>
        <v>189</v>
      </c>
      <c r="G46" s="26">
        <f t="shared" si="15"/>
        <v>187.6</v>
      </c>
      <c r="H46" s="26">
        <f t="shared" si="15"/>
        <v>0</v>
      </c>
      <c r="I46" s="26">
        <f t="shared" si="15"/>
        <v>0</v>
      </c>
      <c r="J46" s="99">
        <f t="shared" si="13"/>
        <v>956.6</v>
      </c>
      <c r="L46" s="76" t="s">
        <v>10</v>
      </c>
      <c r="M46" s="79">
        <f t="shared" ref="M46:R46" si="16">SUM(M39:M45)</f>
        <v>43.6</v>
      </c>
      <c r="N46" s="26">
        <f t="shared" si="16"/>
        <v>39.200000000000003</v>
      </c>
      <c r="O46" s="26">
        <f t="shared" si="16"/>
        <v>41.199999999999996</v>
      </c>
      <c r="P46" s="26">
        <f t="shared" si="16"/>
        <v>13.6</v>
      </c>
      <c r="Q46" s="26">
        <f t="shared" si="16"/>
        <v>43.9</v>
      </c>
      <c r="R46" s="26">
        <f t="shared" si="16"/>
        <v>43.499999999999993</v>
      </c>
      <c r="S46" s="99">
        <f t="shared" si="14"/>
        <v>225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155.1</v>
      </c>
      <c r="C47" s="29">
        <v>155.1</v>
      </c>
      <c r="D47" s="29">
        <v>155.1</v>
      </c>
      <c r="E47" s="29">
        <v>155.1</v>
      </c>
      <c r="F47" s="29">
        <v>155.1</v>
      </c>
      <c r="G47" s="29">
        <v>155.1</v>
      </c>
      <c r="H47" s="29"/>
      <c r="I47" s="29"/>
      <c r="J47" s="100">
        <f>+((J46/J48)/7)*1000</f>
        <v>44.311654622938669</v>
      </c>
      <c r="L47" s="108" t="s">
        <v>19</v>
      </c>
      <c r="M47" s="80">
        <v>141.5</v>
      </c>
      <c r="N47" s="29">
        <v>136.5</v>
      </c>
      <c r="O47" s="29">
        <v>137</v>
      </c>
      <c r="P47" s="29">
        <v>138.5</v>
      </c>
      <c r="Q47" s="29">
        <v>136.5</v>
      </c>
      <c r="R47" s="29">
        <v>135</v>
      </c>
      <c r="S47" s="100">
        <f>+((S46/S48)/7)*1000</f>
        <v>137.36263736263737</v>
      </c>
      <c r="T47" s="62"/>
    </row>
    <row r="48" spans="1:30" ht="33.75" customHeight="1" x14ac:dyDescent="0.25">
      <c r="A48" s="92" t="s">
        <v>20</v>
      </c>
      <c r="B48" s="81">
        <v>588</v>
      </c>
      <c r="C48" s="33">
        <v>538</v>
      </c>
      <c r="D48" s="33">
        <v>560</v>
      </c>
      <c r="E48" s="33">
        <v>184</v>
      </c>
      <c r="F48" s="33">
        <v>609</v>
      </c>
      <c r="G48" s="33">
        <v>605</v>
      </c>
      <c r="H48" s="33"/>
      <c r="I48" s="33"/>
      <c r="J48" s="101">
        <f>SUM(B48:I48)</f>
        <v>3084</v>
      </c>
      <c r="K48" s="63"/>
      <c r="L48" s="92" t="s">
        <v>20</v>
      </c>
      <c r="M48" s="104">
        <v>44</v>
      </c>
      <c r="N48" s="64">
        <v>41</v>
      </c>
      <c r="O48" s="64">
        <v>43</v>
      </c>
      <c r="P48" s="64">
        <v>14</v>
      </c>
      <c r="Q48" s="64">
        <v>46</v>
      </c>
      <c r="R48" s="64">
        <v>46</v>
      </c>
      <c r="S48" s="110">
        <f>SUM(M48:R48)</f>
        <v>234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91.198799999999991</v>
      </c>
      <c r="C49" s="37">
        <f t="shared" si="17"/>
        <v>83.443799999999996</v>
      </c>
      <c r="D49" s="37">
        <f t="shared" si="17"/>
        <v>86.855999999999995</v>
      </c>
      <c r="E49" s="37">
        <f t="shared" si="17"/>
        <v>28.538399999999999</v>
      </c>
      <c r="F49" s="37">
        <f t="shared" si="17"/>
        <v>94.4559</v>
      </c>
      <c r="G49" s="37">
        <f t="shared" si="17"/>
        <v>93.835499999999996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44.311654622938669</v>
      </c>
      <c r="L49" s="93" t="s">
        <v>21</v>
      </c>
      <c r="M49" s="82">
        <f>((M48*M47)*7/1000-M39-M40)/5</f>
        <v>6.1964000000000006</v>
      </c>
      <c r="N49" s="37">
        <f t="shared" ref="N49:R49" si="19">((N48*N47)*7/1000-N39-N40)/5</f>
        <v>5.5950999999999995</v>
      </c>
      <c r="O49" s="37">
        <f t="shared" si="19"/>
        <v>5.8874000000000013</v>
      </c>
      <c r="P49" s="37">
        <f t="shared" si="19"/>
        <v>1.9545999999999999</v>
      </c>
      <c r="Q49" s="37">
        <f t="shared" si="19"/>
        <v>6.3106</v>
      </c>
      <c r="R49" s="37">
        <f t="shared" si="19"/>
        <v>6.2539999999999996</v>
      </c>
      <c r="S49" s="111">
        <f>((S46*1000)/S48)/7</f>
        <v>137.36263736263737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638.39159999999993</v>
      </c>
      <c r="C50" s="41">
        <f t="shared" si="20"/>
        <v>584.10659999999996</v>
      </c>
      <c r="D50" s="41">
        <f t="shared" si="20"/>
        <v>607.99199999999996</v>
      </c>
      <c r="E50" s="41">
        <f t="shared" si="20"/>
        <v>199.7688</v>
      </c>
      <c r="F50" s="41">
        <f t="shared" si="20"/>
        <v>661.19129999999996</v>
      </c>
      <c r="G50" s="41">
        <f t="shared" si="20"/>
        <v>656.84849999999994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43.582000000000001</v>
      </c>
      <c r="N50" s="41">
        <f t="shared" si="21"/>
        <v>39.1755</v>
      </c>
      <c r="O50" s="41">
        <f t="shared" si="21"/>
        <v>41.237000000000002</v>
      </c>
      <c r="P50" s="41">
        <f t="shared" si="21"/>
        <v>13.573</v>
      </c>
      <c r="Q50" s="41">
        <f t="shared" si="21"/>
        <v>43.953000000000003</v>
      </c>
      <c r="R50" s="41">
        <f t="shared" si="21"/>
        <v>43.47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44.314868804664727</v>
      </c>
      <c r="C51" s="46">
        <f t="shared" si="22"/>
        <v>44.291024960169949</v>
      </c>
      <c r="D51" s="46">
        <f t="shared" si="22"/>
        <v>44.336734693877553</v>
      </c>
      <c r="E51" s="46">
        <f t="shared" si="22"/>
        <v>44.254658385093165</v>
      </c>
      <c r="F51" s="46">
        <f t="shared" si="22"/>
        <v>44.334975369458128</v>
      </c>
      <c r="G51" s="46">
        <f t="shared" si="22"/>
        <v>44.297520661157016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141.55844155844159</v>
      </c>
      <c r="N51" s="46">
        <f t="shared" si="23"/>
        <v>136.58536585365854</v>
      </c>
      <c r="O51" s="46">
        <f t="shared" si="23"/>
        <v>136.87707641196013</v>
      </c>
      <c r="P51" s="46">
        <f t="shared" si="23"/>
        <v>138.77551020408163</v>
      </c>
      <c r="Q51" s="46">
        <f t="shared" si="23"/>
        <v>136.33540372670808</v>
      </c>
      <c r="R51" s="46">
        <f t="shared" si="23"/>
        <v>135.09316770186334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8.1</v>
      </c>
      <c r="C58" s="78">
        <v>8.1999999999999993</v>
      </c>
      <c r="D58" s="78">
        <v>8.3000000000000007</v>
      </c>
      <c r="E58" s="78">
        <v>2.2000000000000002</v>
      </c>
      <c r="F58" s="78">
        <v>8.4</v>
      </c>
      <c r="G58" s="182">
        <v>8</v>
      </c>
      <c r="H58" s="21">
        <v>7.8</v>
      </c>
      <c r="I58" s="78">
        <v>7.9</v>
      </c>
      <c r="J58" s="78">
        <v>7.8</v>
      </c>
      <c r="K58" s="78">
        <v>1.9</v>
      </c>
      <c r="L58" s="78">
        <v>8</v>
      </c>
      <c r="M58" s="182">
        <v>7.9</v>
      </c>
      <c r="N58" s="21">
        <v>8.1</v>
      </c>
      <c r="O58" s="78">
        <v>8</v>
      </c>
      <c r="P58" s="78">
        <v>8.1</v>
      </c>
      <c r="Q58" s="78">
        <v>2.2000000000000002</v>
      </c>
      <c r="R58" s="78">
        <v>7.9</v>
      </c>
      <c r="S58" s="182">
        <v>8.1</v>
      </c>
      <c r="T58" s="24">
        <f t="shared" ref="T58:T65" si="24">SUM(B58:S58)</f>
        <v>126.89999999999999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8.1</v>
      </c>
      <c r="C59" s="78">
        <v>8.1999999999999993</v>
      </c>
      <c r="D59" s="78">
        <v>8.3000000000000007</v>
      </c>
      <c r="E59" s="78">
        <v>2.2000000000000002</v>
      </c>
      <c r="F59" s="78">
        <v>8.4</v>
      </c>
      <c r="G59" s="182">
        <v>8</v>
      </c>
      <c r="H59" s="21">
        <v>7.8</v>
      </c>
      <c r="I59" s="78">
        <v>7.9</v>
      </c>
      <c r="J59" s="78">
        <v>7.8</v>
      </c>
      <c r="K59" s="78">
        <v>1.9</v>
      </c>
      <c r="L59" s="78">
        <v>8</v>
      </c>
      <c r="M59" s="182">
        <v>7.9</v>
      </c>
      <c r="N59" s="21">
        <v>8.1</v>
      </c>
      <c r="O59" s="78">
        <v>8</v>
      </c>
      <c r="P59" s="78">
        <v>8.1</v>
      </c>
      <c r="Q59" s="78">
        <v>2.2000000000000002</v>
      </c>
      <c r="R59" s="78">
        <v>7.9</v>
      </c>
      <c r="S59" s="182">
        <v>8.1</v>
      </c>
      <c r="T59" s="24">
        <f t="shared" si="24"/>
        <v>126.89999999999999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8</v>
      </c>
      <c r="C60" s="78">
        <v>8.1</v>
      </c>
      <c r="D60" s="78">
        <v>8.1999999999999993</v>
      </c>
      <c r="E60" s="78">
        <v>2.1</v>
      </c>
      <c r="F60" s="78">
        <v>8.1999999999999993</v>
      </c>
      <c r="G60" s="182">
        <v>8</v>
      </c>
      <c r="H60" s="21">
        <v>7.8</v>
      </c>
      <c r="I60" s="78">
        <v>7.9</v>
      </c>
      <c r="J60" s="78">
        <v>7.8</v>
      </c>
      <c r="K60" s="78">
        <v>1.8</v>
      </c>
      <c r="L60" s="78">
        <v>8</v>
      </c>
      <c r="M60" s="182">
        <v>7.7</v>
      </c>
      <c r="N60" s="21">
        <v>8</v>
      </c>
      <c r="O60" s="78">
        <v>8</v>
      </c>
      <c r="P60" s="78">
        <v>8.1</v>
      </c>
      <c r="Q60" s="78">
        <v>2.1</v>
      </c>
      <c r="R60" s="78">
        <v>7.8</v>
      </c>
      <c r="S60" s="182">
        <v>8.1</v>
      </c>
      <c r="T60" s="24">
        <f t="shared" si="24"/>
        <v>125.69999999999997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8</v>
      </c>
      <c r="C61" s="78">
        <v>8.1</v>
      </c>
      <c r="D61" s="78">
        <v>8.1999999999999993</v>
      </c>
      <c r="E61" s="78">
        <v>2.1</v>
      </c>
      <c r="F61" s="78">
        <v>8.1999999999999993</v>
      </c>
      <c r="G61" s="182">
        <v>8</v>
      </c>
      <c r="H61" s="21">
        <v>7.8</v>
      </c>
      <c r="I61" s="78">
        <v>7.9</v>
      </c>
      <c r="J61" s="78">
        <v>7.8</v>
      </c>
      <c r="K61" s="78">
        <v>1.8</v>
      </c>
      <c r="L61" s="78">
        <v>8</v>
      </c>
      <c r="M61" s="182">
        <v>7.8</v>
      </c>
      <c r="N61" s="21">
        <v>8</v>
      </c>
      <c r="O61" s="78">
        <v>8</v>
      </c>
      <c r="P61" s="78">
        <v>8.1</v>
      </c>
      <c r="Q61" s="78">
        <v>2.1</v>
      </c>
      <c r="R61" s="78">
        <v>7.8</v>
      </c>
      <c r="S61" s="182">
        <v>8.1</v>
      </c>
      <c r="T61" s="24">
        <f t="shared" si="24"/>
        <v>125.79999999999997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8</v>
      </c>
      <c r="C62" s="78">
        <v>8.1999999999999993</v>
      </c>
      <c r="D62" s="78">
        <v>8.1999999999999993</v>
      </c>
      <c r="E62" s="78">
        <v>2.1</v>
      </c>
      <c r="F62" s="78">
        <v>8.1999999999999993</v>
      </c>
      <c r="G62" s="182">
        <v>8</v>
      </c>
      <c r="H62" s="21">
        <v>7.8</v>
      </c>
      <c r="I62" s="78">
        <v>7.9</v>
      </c>
      <c r="J62" s="78">
        <v>7.9</v>
      </c>
      <c r="K62" s="78">
        <v>1.8</v>
      </c>
      <c r="L62" s="78">
        <v>8</v>
      </c>
      <c r="M62" s="182">
        <v>7.8</v>
      </c>
      <c r="N62" s="21">
        <v>8</v>
      </c>
      <c r="O62" s="78">
        <v>8</v>
      </c>
      <c r="P62" s="78">
        <v>8.1</v>
      </c>
      <c r="Q62" s="78">
        <v>2.1</v>
      </c>
      <c r="R62" s="78">
        <v>7.8</v>
      </c>
      <c r="S62" s="182">
        <v>8.1</v>
      </c>
      <c r="T62" s="24">
        <f t="shared" si="24"/>
        <v>125.99999999999997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8.1</v>
      </c>
      <c r="C63" s="78">
        <v>8.1999999999999993</v>
      </c>
      <c r="D63" s="78">
        <v>8.3000000000000007</v>
      </c>
      <c r="E63" s="78">
        <v>2.2000000000000002</v>
      </c>
      <c r="F63" s="78">
        <v>8.1999999999999993</v>
      </c>
      <c r="G63" s="182">
        <v>8</v>
      </c>
      <c r="H63" s="21">
        <v>7.8</v>
      </c>
      <c r="I63" s="78">
        <v>8</v>
      </c>
      <c r="J63" s="78">
        <v>7.9</v>
      </c>
      <c r="K63" s="78">
        <v>1.9</v>
      </c>
      <c r="L63" s="78">
        <v>8</v>
      </c>
      <c r="M63" s="182">
        <v>7.8</v>
      </c>
      <c r="N63" s="21">
        <v>8.1</v>
      </c>
      <c r="O63" s="78">
        <v>8</v>
      </c>
      <c r="P63" s="78">
        <v>8.1</v>
      </c>
      <c r="Q63" s="78">
        <v>2.2000000000000002</v>
      </c>
      <c r="R63" s="78">
        <v>7.8</v>
      </c>
      <c r="S63" s="182">
        <v>8.1</v>
      </c>
      <c r="T63" s="24">
        <f t="shared" si="24"/>
        <v>126.69999999999999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8.1</v>
      </c>
      <c r="C64" s="78">
        <v>8.1999999999999993</v>
      </c>
      <c r="D64" s="78">
        <v>8.3000000000000007</v>
      </c>
      <c r="E64" s="78">
        <v>2.2000000000000002</v>
      </c>
      <c r="F64" s="78">
        <v>8.1999999999999993</v>
      </c>
      <c r="G64" s="182">
        <v>8</v>
      </c>
      <c r="H64" s="21">
        <v>7.9</v>
      </c>
      <c r="I64" s="78">
        <v>8</v>
      </c>
      <c r="J64" s="78">
        <v>7.9</v>
      </c>
      <c r="K64" s="78">
        <v>1.9</v>
      </c>
      <c r="L64" s="78">
        <v>8</v>
      </c>
      <c r="M64" s="182">
        <v>7.8</v>
      </c>
      <c r="N64" s="21">
        <v>8.1</v>
      </c>
      <c r="O64" s="78">
        <v>8</v>
      </c>
      <c r="P64" s="78">
        <v>8.1999999999999993</v>
      </c>
      <c r="Q64" s="78">
        <v>2.2000000000000002</v>
      </c>
      <c r="R64" s="78">
        <v>7.9</v>
      </c>
      <c r="S64" s="182">
        <v>8.1999999999999993</v>
      </c>
      <c r="T64" s="24">
        <f t="shared" si="24"/>
        <v>127.10000000000001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56.400000000000006</v>
      </c>
      <c r="C65" s="26">
        <f t="shared" ref="C65:R65" si="25">SUM(C58:C64)</f>
        <v>57.2</v>
      </c>
      <c r="D65" s="26">
        <f t="shared" si="25"/>
        <v>57.8</v>
      </c>
      <c r="E65" s="26">
        <f t="shared" si="25"/>
        <v>15.099999999999998</v>
      </c>
      <c r="F65" s="26">
        <f t="shared" si="25"/>
        <v>57.800000000000011</v>
      </c>
      <c r="G65" s="27">
        <f t="shared" si="25"/>
        <v>56</v>
      </c>
      <c r="H65" s="25">
        <f t="shared" si="25"/>
        <v>54.699999999999996</v>
      </c>
      <c r="I65" s="26">
        <f t="shared" si="25"/>
        <v>55.5</v>
      </c>
      <c r="J65" s="26">
        <f t="shared" si="25"/>
        <v>54.9</v>
      </c>
      <c r="K65" s="26">
        <f t="shared" si="25"/>
        <v>13</v>
      </c>
      <c r="L65" s="26">
        <f t="shared" si="25"/>
        <v>56</v>
      </c>
      <c r="M65" s="27">
        <f t="shared" si="25"/>
        <v>54.699999999999996</v>
      </c>
      <c r="N65" s="25">
        <f t="shared" si="25"/>
        <v>56.400000000000006</v>
      </c>
      <c r="O65" s="26">
        <f t="shared" si="25"/>
        <v>56</v>
      </c>
      <c r="P65" s="26">
        <f t="shared" si="25"/>
        <v>56.8</v>
      </c>
      <c r="Q65" s="26">
        <f t="shared" si="25"/>
        <v>15.099999999999998</v>
      </c>
      <c r="R65" s="26">
        <f t="shared" si="25"/>
        <v>54.9</v>
      </c>
      <c r="S65" s="27">
        <f>SUM(S58:S64)</f>
        <v>56.8</v>
      </c>
      <c r="T65" s="24">
        <f t="shared" si="24"/>
        <v>885.09999999999991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144</v>
      </c>
      <c r="C66" s="29">
        <v>143.5</v>
      </c>
      <c r="D66" s="29">
        <v>142.5</v>
      </c>
      <c r="E66" s="29">
        <v>143.5</v>
      </c>
      <c r="F66" s="29">
        <v>142.5</v>
      </c>
      <c r="G66" s="30">
        <v>140.5</v>
      </c>
      <c r="H66" s="28">
        <v>142</v>
      </c>
      <c r="I66" s="29">
        <v>141.5</v>
      </c>
      <c r="J66" s="29">
        <v>140</v>
      </c>
      <c r="K66" s="29">
        <v>142.5</v>
      </c>
      <c r="L66" s="29">
        <v>140.5</v>
      </c>
      <c r="M66" s="30">
        <v>139.5</v>
      </c>
      <c r="N66" s="28">
        <v>144</v>
      </c>
      <c r="O66" s="29">
        <v>143</v>
      </c>
      <c r="P66" s="29">
        <v>142.5</v>
      </c>
      <c r="Q66" s="29">
        <v>143.5</v>
      </c>
      <c r="R66" s="29">
        <v>140</v>
      </c>
      <c r="S66" s="30">
        <v>140</v>
      </c>
      <c r="T66" s="304">
        <f>+((T65/T67)/7)*1000</f>
        <v>141.75208199871875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56</v>
      </c>
      <c r="C67" s="64">
        <v>57</v>
      </c>
      <c r="D67" s="64">
        <v>58</v>
      </c>
      <c r="E67" s="64">
        <v>15</v>
      </c>
      <c r="F67" s="64">
        <v>58</v>
      </c>
      <c r="G67" s="446">
        <v>57</v>
      </c>
      <c r="H67" s="303">
        <v>55</v>
      </c>
      <c r="I67" s="64">
        <v>56</v>
      </c>
      <c r="J67" s="64">
        <v>56</v>
      </c>
      <c r="K67" s="64">
        <v>13</v>
      </c>
      <c r="L67" s="64">
        <v>57</v>
      </c>
      <c r="M67" s="446">
        <v>56</v>
      </c>
      <c r="N67" s="303">
        <v>56</v>
      </c>
      <c r="O67" s="64">
        <v>56</v>
      </c>
      <c r="P67" s="64">
        <v>57</v>
      </c>
      <c r="Q67" s="64">
        <v>15</v>
      </c>
      <c r="R67" s="64">
        <v>56</v>
      </c>
      <c r="S67" s="446">
        <v>58</v>
      </c>
      <c r="T67" s="305">
        <f>SUM(B67:S67)</f>
        <v>892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8.0495999999999999</v>
      </c>
      <c r="C68" s="82">
        <f t="shared" si="26"/>
        <v>8.1712999999999987</v>
      </c>
      <c r="D68" s="82">
        <f t="shared" si="26"/>
        <v>8.2509999999999994</v>
      </c>
      <c r="E68" s="82">
        <f t="shared" si="26"/>
        <v>2.1335000000000002</v>
      </c>
      <c r="F68" s="82">
        <f t="shared" si="26"/>
        <v>8.2110000000000003</v>
      </c>
      <c r="G68" s="186">
        <f t="shared" si="26"/>
        <v>8.0119000000000007</v>
      </c>
      <c r="H68" s="36">
        <f t="shared" si="26"/>
        <v>7.8140000000000018</v>
      </c>
      <c r="I68" s="82">
        <f t="shared" si="26"/>
        <v>7.9336000000000011</v>
      </c>
      <c r="J68" s="82">
        <f t="shared" si="26"/>
        <v>7.8560000000000016</v>
      </c>
      <c r="K68" s="82">
        <f t="shared" si="26"/>
        <v>1.8334999999999997</v>
      </c>
      <c r="L68" s="82">
        <f t="shared" si="26"/>
        <v>8.0119000000000007</v>
      </c>
      <c r="M68" s="186">
        <f t="shared" si="26"/>
        <v>7.7767999999999997</v>
      </c>
      <c r="N68" s="36">
        <f t="shared" si="26"/>
        <v>8.0495999999999999</v>
      </c>
      <c r="O68" s="82">
        <f t="shared" si="26"/>
        <v>8.0111999999999988</v>
      </c>
      <c r="P68" s="82">
        <f t="shared" si="26"/>
        <v>8.1314999999999991</v>
      </c>
      <c r="Q68" s="82">
        <f t="shared" si="26"/>
        <v>2.1335000000000002</v>
      </c>
      <c r="R68" s="82">
        <f t="shared" si="26"/>
        <v>7.8160000000000007</v>
      </c>
      <c r="S68" s="186">
        <f t="shared" si="26"/>
        <v>8.1280000000000001</v>
      </c>
      <c r="T68" s="306">
        <f>((T65*1000)/T67)/7</f>
        <v>141.75208199871875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56.448</v>
      </c>
      <c r="C69" s="83">
        <f t="shared" ref="C69:R69" si="27">((C67*C66)*7)/1000</f>
        <v>57.256500000000003</v>
      </c>
      <c r="D69" s="83">
        <f t="shared" si="27"/>
        <v>57.854999999999997</v>
      </c>
      <c r="E69" s="83">
        <f t="shared" si="27"/>
        <v>15.067500000000001</v>
      </c>
      <c r="F69" s="83">
        <f t="shared" si="27"/>
        <v>57.854999999999997</v>
      </c>
      <c r="G69" s="307">
        <f t="shared" si="27"/>
        <v>56.0595</v>
      </c>
      <c r="H69" s="40">
        <f t="shared" si="27"/>
        <v>54.67</v>
      </c>
      <c r="I69" s="83">
        <f t="shared" si="27"/>
        <v>55.468000000000004</v>
      </c>
      <c r="J69" s="83">
        <f t="shared" si="27"/>
        <v>54.88</v>
      </c>
      <c r="K69" s="83">
        <f t="shared" si="27"/>
        <v>12.967499999999999</v>
      </c>
      <c r="L69" s="83">
        <f t="shared" si="27"/>
        <v>56.0595</v>
      </c>
      <c r="M69" s="307">
        <f t="shared" si="27"/>
        <v>54.683999999999997</v>
      </c>
      <c r="N69" s="40">
        <f t="shared" si="27"/>
        <v>56.448</v>
      </c>
      <c r="O69" s="83">
        <f t="shared" si="27"/>
        <v>56.055999999999997</v>
      </c>
      <c r="P69" s="83">
        <f t="shared" si="27"/>
        <v>56.857500000000002</v>
      </c>
      <c r="Q69" s="83">
        <f t="shared" si="27"/>
        <v>15.067500000000001</v>
      </c>
      <c r="R69" s="83">
        <f t="shared" si="27"/>
        <v>54.88</v>
      </c>
      <c r="S69" s="85">
        <f>((S67*S66)*7)/1000</f>
        <v>56.84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143.87755102040819</v>
      </c>
      <c r="C70" s="84">
        <f t="shared" ref="C70:R70" si="28">+(C65/C67)/7*1000</f>
        <v>143.35839598997492</v>
      </c>
      <c r="D70" s="84">
        <f t="shared" si="28"/>
        <v>142.36453201970443</v>
      </c>
      <c r="E70" s="84">
        <f t="shared" si="28"/>
        <v>143.8095238095238</v>
      </c>
      <c r="F70" s="84">
        <f t="shared" si="28"/>
        <v>142.36453201970448</v>
      </c>
      <c r="G70" s="188">
        <f t="shared" si="28"/>
        <v>140.35087719298244</v>
      </c>
      <c r="H70" s="45">
        <f t="shared" si="28"/>
        <v>142.07792207792207</v>
      </c>
      <c r="I70" s="84">
        <f t="shared" si="28"/>
        <v>141.58163265306123</v>
      </c>
      <c r="J70" s="84">
        <f t="shared" si="28"/>
        <v>140.05102040816325</v>
      </c>
      <c r="K70" s="84">
        <f t="shared" si="28"/>
        <v>142.85714285714286</v>
      </c>
      <c r="L70" s="84">
        <f t="shared" si="28"/>
        <v>140.35087719298244</v>
      </c>
      <c r="M70" s="188">
        <f t="shared" si="28"/>
        <v>139.54081632653063</v>
      </c>
      <c r="N70" s="45">
        <f t="shared" si="28"/>
        <v>143.87755102040819</v>
      </c>
      <c r="O70" s="84">
        <f t="shared" si="28"/>
        <v>142.85714285714286</v>
      </c>
      <c r="P70" s="84">
        <f t="shared" si="28"/>
        <v>142.35588972431077</v>
      </c>
      <c r="Q70" s="84">
        <f t="shared" si="28"/>
        <v>143.8095238095238</v>
      </c>
      <c r="R70" s="84">
        <f t="shared" si="28"/>
        <v>140.05102040816325</v>
      </c>
      <c r="S70" s="47">
        <f>+(S65/S67)/7*1000</f>
        <v>139.90147783251231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39"/>
  <sheetViews>
    <sheetView topLeftCell="A54" zoomScale="30" zoomScaleNormal="30" workbookViewId="0">
      <selection activeCell="G66" sqref="G6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  <c r="W3" s="146"/>
      <c r="X3" s="146"/>
      <c r="Y3" s="2"/>
      <c r="Z3" s="2"/>
      <c r="AA3" s="2"/>
      <c r="AB3" s="2"/>
      <c r="AC3" s="2"/>
      <c r="AD3" s="14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6" t="s">
        <v>1</v>
      </c>
      <c r="B9" s="146"/>
      <c r="C9" s="146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6"/>
      <c r="B10" s="146"/>
      <c r="C10" s="14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6" t="s">
        <v>4</v>
      </c>
      <c r="B11" s="146"/>
      <c r="C11" s="146"/>
      <c r="D11" s="1"/>
      <c r="E11" s="144">
        <v>3</v>
      </c>
      <c r="F11" s="1"/>
      <c r="G11" s="1"/>
      <c r="H11" s="1"/>
      <c r="I11" s="1"/>
      <c r="J11" s="1"/>
      <c r="K11" s="489" t="s">
        <v>55</v>
      </c>
      <c r="L11" s="489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6"/>
      <c r="B12" s="146"/>
      <c r="C12" s="146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7" thickBot="1" x14ac:dyDescent="0.3">
      <c r="A14" s="14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98" t="s">
        <v>8</v>
      </c>
      <c r="C15" s="499"/>
      <c r="D15" s="499"/>
      <c r="E15" s="499"/>
      <c r="F15" s="499"/>
      <c r="G15" s="499"/>
      <c r="H15" s="499"/>
      <c r="I15" s="499"/>
      <c r="J15" s="499"/>
      <c r="K15" s="500"/>
      <c r="L15" s="492" t="s">
        <v>50</v>
      </c>
      <c r="M15" s="493"/>
      <c r="N15" s="493"/>
      <c r="O15" s="493"/>
      <c r="P15" s="493"/>
      <c r="Q15" s="493"/>
      <c r="R15" s="493"/>
      <c r="S15" s="493"/>
      <c r="T15" s="493"/>
      <c r="U15" s="494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21.9</v>
      </c>
      <c r="C18" s="22">
        <v>33.299999999999997</v>
      </c>
      <c r="D18" s="22">
        <v>25.2</v>
      </c>
      <c r="E18" s="22">
        <v>25.2</v>
      </c>
      <c r="F18" s="22">
        <v>17.5</v>
      </c>
      <c r="G18" s="22">
        <v>17.600000000000001</v>
      </c>
      <c r="H18" s="22">
        <v>32.700000000000003</v>
      </c>
      <c r="I18" s="22">
        <v>25.4</v>
      </c>
      <c r="J18" s="22">
        <v>17.899999999999999</v>
      </c>
      <c r="K18" s="23">
        <v>20.5</v>
      </c>
      <c r="L18" s="21">
        <v>14.2</v>
      </c>
      <c r="M18" s="22">
        <v>22.2</v>
      </c>
      <c r="N18" s="22">
        <v>21.1</v>
      </c>
      <c r="O18" s="22">
        <v>21.1</v>
      </c>
      <c r="P18" s="22">
        <v>27.3</v>
      </c>
      <c r="Q18" s="22">
        <v>27.3</v>
      </c>
      <c r="R18" s="22">
        <v>33.9</v>
      </c>
      <c r="S18" s="22">
        <v>28.6</v>
      </c>
      <c r="T18" s="22">
        <v>24.8</v>
      </c>
      <c r="U18" s="23">
        <v>17</v>
      </c>
      <c r="V18" s="24">
        <f t="shared" ref="V18:V25" si="0">SUM(B18:U18)</f>
        <v>474.70000000000005</v>
      </c>
      <c r="X18" s="2"/>
      <c r="Y18" s="18"/>
    </row>
    <row r="19" spans="1:30" ht="39.950000000000003" customHeight="1" x14ac:dyDescent="0.25">
      <c r="A19" s="90" t="s">
        <v>13</v>
      </c>
      <c r="B19" s="21">
        <v>21.9</v>
      </c>
      <c r="C19" s="22">
        <v>33.299999999999997</v>
      </c>
      <c r="D19" s="22">
        <v>25.2</v>
      </c>
      <c r="E19" s="22">
        <v>25.2</v>
      </c>
      <c r="F19" s="22">
        <v>17.5</v>
      </c>
      <c r="G19" s="22">
        <v>17.600000000000001</v>
      </c>
      <c r="H19" s="22">
        <v>32.700000000000003</v>
      </c>
      <c r="I19" s="22">
        <v>25.4</v>
      </c>
      <c r="J19" s="22">
        <v>17.899999999999999</v>
      </c>
      <c r="K19" s="23">
        <v>20.5</v>
      </c>
      <c r="L19" s="21">
        <v>14.2</v>
      </c>
      <c r="M19" s="22">
        <v>22.2</v>
      </c>
      <c r="N19" s="22">
        <v>21.1</v>
      </c>
      <c r="O19" s="22">
        <v>21.1</v>
      </c>
      <c r="P19" s="22">
        <v>27.3</v>
      </c>
      <c r="Q19" s="22">
        <v>27.3</v>
      </c>
      <c r="R19" s="22">
        <v>33.9</v>
      </c>
      <c r="S19" s="22">
        <v>28.6</v>
      </c>
      <c r="T19" s="22">
        <v>24.8</v>
      </c>
      <c r="U19" s="23">
        <v>17</v>
      </c>
      <c r="V19" s="24">
        <f t="shared" si="0"/>
        <v>474.70000000000005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31.553999999999995</v>
      </c>
      <c r="C21" s="22">
        <v>48.59174999999999</v>
      </c>
      <c r="D21" s="22">
        <v>36.190000000000005</v>
      </c>
      <c r="E21" s="22">
        <v>36.190000000000005</v>
      </c>
      <c r="F21" s="22">
        <v>24.512250000000002</v>
      </c>
      <c r="G21" s="22">
        <v>24.534875</v>
      </c>
      <c r="H21" s="22">
        <v>44.709249999999997</v>
      </c>
      <c r="I21" s="22">
        <v>33.64</v>
      </c>
      <c r="J21" s="22">
        <v>23.809999999999995</v>
      </c>
      <c r="K21" s="23">
        <v>27.270000000000003</v>
      </c>
      <c r="L21" s="21">
        <v>21.158999999999999</v>
      </c>
      <c r="M21" s="22">
        <v>32.093500000000006</v>
      </c>
      <c r="N21" s="22">
        <v>30.058750000000003</v>
      </c>
      <c r="O21" s="22">
        <v>30.058750000000003</v>
      </c>
      <c r="P21" s="22">
        <v>38.314499999999995</v>
      </c>
      <c r="Q21" s="22">
        <v>38.314499999999995</v>
      </c>
      <c r="R21" s="22">
        <v>46.118249999999996</v>
      </c>
      <c r="S21" s="22">
        <v>38.218375000000002</v>
      </c>
      <c r="T21" s="22">
        <v>33.101749999999996</v>
      </c>
      <c r="U21" s="23">
        <v>22.16</v>
      </c>
      <c r="V21" s="24">
        <f t="shared" si="0"/>
        <v>660.59950000000003</v>
      </c>
      <c r="X21" s="2"/>
      <c r="Y21" s="18"/>
    </row>
    <row r="22" spans="1:30" ht="39.950000000000003" customHeight="1" x14ac:dyDescent="0.25">
      <c r="A22" s="89" t="s">
        <v>16</v>
      </c>
      <c r="B22" s="21">
        <v>31.553999999999995</v>
      </c>
      <c r="C22" s="22">
        <v>48.59174999999999</v>
      </c>
      <c r="D22" s="22">
        <v>36.190000000000005</v>
      </c>
      <c r="E22" s="22">
        <v>36.190000000000005</v>
      </c>
      <c r="F22" s="22">
        <v>24.512250000000002</v>
      </c>
      <c r="G22" s="22">
        <v>24.534875</v>
      </c>
      <c r="H22" s="22">
        <v>44.709249999999997</v>
      </c>
      <c r="I22" s="22">
        <v>33.64</v>
      </c>
      <c r="J22" s="22">
        <v>23.809999999999995</v>
      </c>
      <c r="K22" s="23">
        <v>27.270000000000003</v>
      </c>
      <c r="L22" s="21">
        <v>21.158999999999999</v>
      </c>
      <c r="M22" s="22">
        <v>32.093500000000006</v>
      </c>
      <c r="N22" s="22">
        <v>30.058750000000003</v>
      </c>
      <c r="O22" s="22">
        <v>30.058750000000003</v>
      </c>
      <c r="P22" s="22">
        <v>38.314499999999995</v>
      </c>
      <c r="Q22" s="22">
        <v>38.314499999999995</v>
      </c>
      <c r="R22" s="22">
        <v>46.118249999999996</v>
      </c>
      <c r="S22" s="22">
        <v>38.218375000000002</v>
      </c>
      <c r="T22" s="22">
        <v>33.101749999999996</v>
      </c>
      <c r="U22" s="23">
        <v>22.16</v>
      </c>
      <c r="V22" s="24">
        <f t="shared" si="0"/>
        <v>660.59950000000003</v>
      </c>
      <c r="X22" s="2"/>
      <c r="Y22" s="18"/>
    </row>
    <row r="23" spans="1:30" ht="39.950000000000003" customHeight="1" x14ac:dyDescent="0.25">
      <c r="A23" s="90" t="s">
        <v>17</v>
      </c>
      <c r="B23" s="21">
        <v>31.553999999999995</v>
      </c>
      <c r="C23" s="22">
        <v>48.59174999999999</v>
      </c>
      <c r="D23" s="22">
        <v>36.190000000000005</v>
      </c>
      <c r="E23" s="22">
        <v>36.190000000000005</v>
      </c>
      <c r="F23" s="22">
        <v>24.512250000000002</v>
      </c>
      <c r="G23" s="22">
        <v>24.534875</v>
      </c>
      <c r="H23" s="22">
        <v>44.709249999999997</v>
      </c>
      <c r="I23" s="22">
        <v>33.64</v>
      </c>
      <c r="J23" s="22">
        <v>23.809999999999995</v>
      </c>
      <c r="K23" s="23">
        <v>27.270000000000003</v>
      </c>
      <c r="L23" s="21">
        <v>21.158999999999999</v>
      </c>
      <c r="M23" s="22">
        <v>32.093500000000006</v>
      </c>
      <c r="N23" s="22">
        <v>30.058750000000003</v>
      </c>
      <c r="O23" s="22">
        <v>30.058750000000003</v>
      </c>
      <c r="P23" s="22">
        <v>38.314499999999995</v>
      </c>
      <c r="Q23" s="22">
        <v>38.314499999999995</v>
      </c>
      <c r="R23" s="22">
        <v>46.118249999999996</v>
      </c>
      <c r="S23" s="22">
        <v>38.218375000000002</v>
      </c>
      <c r="T23" s="22">
        <v>33.101749999999996</v>
      </c>
      <c r="U23" s="23">
        <v>22.16</v>
      </c>
      <c r="V23" s="24">
        <f t="shared" si="0"/>
        <v>660.59950000000003</v>
      </c>
      <c r="X23" s="2"/>
      <c r="Y23" s="18"/>
    </row>
    <row r="24" spans="1:30" ht="39.950000000000003" customHeight="1" x14ac:dyDescent="0.25">
      <c r="A24" s="89" t="s">
        <v>18</v>
      </c>
      <c r="B24" s="21">
        <v>31.553999999999995</v>
      </c>
      <c r="C24" s="22">
        <v>48.59174999999999</v>
      </c>
      <c r="D24" s="22">
        <v>36.190000000000005</v>
      </c>
      <c r="E24" s="22">
        <v>36.190000000000005</v>
      </c>
      <c r="F24" s="22">
        <v>24.512250000000002</v>
      </c>
      <c r="G24" s="22">
        <v>24.534875</v>
      </c>
      <c r="H24" s="22">
        <v>44.709249999999997</v>
      </c>
      <c r="I24" s="22">
        <v>33.64</v>
      </c>
      <c r="J24" s="22">
        <v>23.809999999999995</v>
      </c>
      <c r="K24" s="23">
        <v>27.270000000000003</v>
      </c>
      <c r="L24" s="21">
        <v>21.158999999999999</v>
      </c>
      <c r="M24" s="22">
        <v>32.093500000000006</v>
      </c>
      <c r="N24" s="22">
        <v>30.058750000000003</v>
      </c>
      <c r="O24" s="22">
        <v>30.058750000000003</v>
      </c>
      <c r="P24" s="22">
        <v>38.314499999999995</v>
      </c>
      <c r="Q24" s="22">
        <v>38.314499999999995</v>
      </c>
      <c r="R24" s="22">
        <v>46.118249999999996</v>
      </c>
      <c r="S24" s="22">
        <v>38.218375000000002</v>
      </c>
      <c r="T24" s="22">
        <v>33.101749999999996</v>
      </c>
      <c r="U24" s="23">
        <v>22.16</v>
      </c>
      <c r="V24" s="24">
        <f t="shared" si="0"/>
        <v>660.59950000000003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170.01599999999999</v>
      </c>
      <c r="C25" s="26">
        <f t="shared" si="1"/>
        <v>260.96699999999998</v>
      </c>
      <c r="D25" s="26">
        <f>SUM(D18:D24)</f>
        <v>195.16</v>
      </c>
      <c r="E25" s="26">
        <f t="shared" ref="E25:K25" si="2">SUM(E18:E24)</f>
        <v>195.16</v>
      </c>
      <c r="F25" s="26">
        <f t="shared" si="2"/>
        <v>133.04900000000001</v>
      </c>
      <c r="G25" s="26">
        <f t="shared" si="2"/>
        <v>133.33949999999999</v>
      </c>
      <c r="H25" s="26">
        <f t="shared" si="2"/>
        <v>244.23699999999999</v>
      </c>
      <c r="I25" s="26">
        <f t="shared" si="2"/>
        <v>185.36</v>
      </c>
      <c r="J25" s="26">
        <f t="shared" si="2"/>
        <v>131.04</v>
      </c>
      <c r="K25" s="27">
        <f t="shared" si="2"/>
        <v>150.08000000000004</v>
      </c>
      <c r="L25" s="25">
        <f>SUM(L18:L24)</f>
        <v>113.03599999999997</v>
      </c>
      <c r="M25" s="26">
        <f t="shared" ref="M25:O25" si="3">SUM(M18:M24)</f>
        <v>172.77400000000003</v>
      </c>
      <c r="N25" s="26">
        <f t="shared" si="3"/>
        <v>162.43500000000003</v>
      </c>
      <c r="O25" s="26">
        <f t="shared" si="3"/>
        <v>162.43500000000003</v>
      </c>
      <c r="P25" s="26">
        <f>SUM(P18:P24)</f>
        <v>207.858</v>
      </c>
      <c r="Q25" s="26">
        <f t="shared" ref="Q25:S25" si="4">SUM(Q18:Q24)</f>
        <v>207.858</v>
      </c>
      <c r="R25" s="26">
        <f t="shared" si="4"/>
        <v>252.27299999999997</v>
      </c>
      <c r="S25" s="26">
        <f t="shared" si="4"/>
        <v>210.07350000000002</v>
      </c>
      <c r="T25" s="26">
        <f>SUM(T18:T24)</f>
        <v>182.00700000000001</v>
      </c>
      <c r="U25" s="27">
        <f t="shared" ref="U25" si="5">SUM(U18:U24)</f>
        <v>122.63999999999999</v>
      </c>
      <c r="V25" s="24">
        <f t="shared" si="0"/>
        <v>3591.7980000000002</v>
      </c>
    </row>
    <row r="26" spans="1:30" s="2" customFormat="1" ht="36.75" customHeight="1" x14ac:dyDescent="0.25">
      <c r="A26" s="91" t="s">
        <v>19</v>
      </c>
      <c r="B26" s="28">
        <v>44</v>
      </c>
      <c r="C26" s="29">
        <v>43</v>
      </c>
      <c r="D26" s="29">
        <v>42.5</v>
      </c>
      <c r="E26" s="29">
        <v>42.5</v>
      </c>
      <c r="F26" s="29">
        <v>41.5</v>
      </c>
      <c r="G26" s="29">
        <v>41.5</v>
      </c>
      <c r="H26" s="29">
        <v>41</v>
      </c>
      <c r="I26" s="29">
        <v>40</v>
      </c>
      <c r="J26" s="29">
        <v>40</v>
      </c>
      <c r="K26" s="30">
        <v>40</v>
      </c>
      <c r="L26" s="28">
        <v>44</v>
      </c>
      <c r="M26" s="29">
        <v>43</v>
      </c>
      <c r="N26" s="29">
        <v>42.5</v>
      </c>
      <c r="O26" s="29">
        <v>42.5</v>
      </c>
      <c r="P26" s="29">
        <v>42</v>
      </c>
      <c r="Q26" s="29">
        <v>42</v>
      </c>
      <c r="R26" s="29">
        <v>41</v>
      </c>
      <c r="S26" s="29">
        <v>40.5</v>
      </c>
      <c r="T26" s="29">
        <v>40.5</v>
      </c>
      <c r="U26" s="30">
        <v>40</v>
      </c>
      <c r="V26" s="31">
        <f>+((V25/V27)/7)*1000</f>
        <v>41.675925925925931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867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468</v>
      </c>
      <c r="K27" s="34">
        <v>536</v>
      </c>
      <c r="L27" s="32">
        <v>367</v>
      </c>
      <c r="M27" s="33">
        <v>574</v>
      </c>
      <c r="N27" s="33">
        <v>546</v>
      </c>
      <c r="O27" s="33">
        <v>546</v>
      </c>
      <c r="P27" s="33">
        <v>707</v>
      </c>
      <c r="Q27" s="33">
        <v>707</v>
      </c>
      <c r="R27" s="33">
        <v>879</v>
      </c>
      <c r="S27" s="33">
        <v>741</v>
      </c>
      <c r="T27" s="33">
        <v>642</v>
      </c>
      <c r="U27" s="34">
        <v>438</v>
      </c>
      <c r="V27" s="35">
        <f>SUM(B27:U27)</f>
        <v>12312</v>
      </c>
      <c r="W27" s="2">
        <f>((V25*1000)/V27)/7</f>
        <v>41.675925925925924</v>
      </c>
    </row>
    <row r="28" spans="1:30" s="2" customFormat="1" ht="33" customHeight="1" x14ac:dyDescent="0.25">
      <c r="A28" s="93" t="s">
        <v>21</v>
      </c>
      <c r="B28" s="36">
        <f>((B27*B26)*7/1000-B18-B19)/4</f>
        <v>31.553999999999995</v>
      </c>
      <c r="C28" s="37">
        <f t="shared" ref="C28:U28" si="6">((C27*C26)*7/1000-C18-C19)/4</f>
        <v>48.59174999999999</v>
      </c>
      <c r="D28" s="37">
        <f t="shared" si="6"/>
        <v>36.190000000000005</v>
      </c>
      <c r="E28" s="37">
        <f t="shared" si="6"/>
        <v>36.190000000000005</v>
      </c>
      <c r="F28" s="37">
        <f t="shared" si="6"/>
        <v>24.512250000000002</v>
      </c>
      <c r="G28" s="37">
        <f t="shared" si="6"/>
        <v>24.534875</v>
      </c>
      <c r="H28" s="37">
        <f t="shared" si="6"/>
        <v>44.709249999999997</v>
      </c>
      <c r="I28" s="37">
        <f t="shared" si="6"/>
        <v>33.64</v>
      </c>
      <c r="J28" s="37">
        <f t="shared" si="6"/>
        <v>23.809999999999995</v>
      </c>
      <c r="K28" s="38">
        <f t="shared" si="6"/>
        <v>27.270000000000003</v>
      </c>
      <c r="L28" s="36">
        <f t="shared" si="6"/>
        <v>21.158999999999999</v>
      </c>
      <c r="M28" s="37">
        <f t="shared" si="6"/>
        <v>32.093500000000006</v>
      </c>
      <c r="N28" s="37">
        <f t="shared" si="6"/>
        <v>30.058750000000003</v>
      </c>
      <c r="O28" s="37">
        <f t="shared" si="6"/>
        <v>30.058750000000003</v>
      </c>
      <c r="P28" s="37">
        <f t="shared" si="6"/>
        <v>38.314499999999995</v>
      </c>
      <c r="Q28" s="37">
        <f t="shared" si="6"/>
        <v>38.314499999999995</v>
      </c>
      <c r="R28" s="37">
        <f t="shared" si="6"/>
        <v>46.118249999999996</v>
      </c>
      <c r="S28" s="37">
        <f t="shared" si="6"/>
        <v>38.218375000000002</v>
      </c>
      <c r="T28" s="37">
        <f t="shared" si="6"/>
        <v>33.101749999999996</v>
      </c>
      <c r="U28" s="38">
        <f t="shared" si="6"/>
        <v>22.16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170.01599999999999</v>
      </c>
      <c r="C29" s="41">
        <f t="shared" si="7"/>
        <v>260.96699999999998</v>
      </c>
      <c r="D29" s="41">
        <f>((D27*D26)*7)/1000</f>
        <v>195.16</v>
      </c>
      <c r="E29" s="41">
        <f>((E27*E26)*7)/1000</f>
        <v>195.16</v>
      </c>
      <c r="F29" s="41">
        <f t="shared" ref="F29:J29" si="8">((F27*F26)*7)/1000</f>
        <v>133.04900000000001</v>
      </c>
      <c r="G29" s="41">
        <f t="shared" si="8"/>
        <v>133.33949999999999</v>
      </c>
      <c r="H29" s="41">
        <f t="shared" si="8"/>
        <v>244.23699999999999</v>
      </c>
      <c r="I29" s="41">
        <f t="shared" si="8"/>
        <v>185.36</v>
      </c>
      <c r="J29" s="41">
        <f t="shared" si="8"/>
        <v>131.04</v>
      </c>
      <c r="K29" s="85">
        <f>((K27*K26)*7)/1000</f>
        <v>150.08000000000001</v>
      </c>
      <c r="L29" s="40">
        <f>((L27*L26)*7)/1000</f>
        <v>113.036</v>
      </c>
      <c r="M29" s="41">
        <f>((M27*M26)*7)/1000</f>
        <v>172.774</v>
      </c>
      <c r="N29" s="41">
        <f t="shared" ref="N29:U29" si="9">((N27*N26)*7)/1000</f>
        <v>162.435</v>
      </c>
      <c r="O29" s="41">
        <f t="shared" si="9"/>
        <v>162.435</v>
      </c>
      <c r="P29" s="42">
        <f t="shared" si="9"/>
        <v>207.858</v>
      </c>
      <c r="Q29" s="42">
        <f t="shared" si="9"/>
        <v>207.858</v>
      </c>
      <c r="R29" s="42">
        <f t="shared" ref="R29:S29" si="10">((R27*R26)*7)/1000</f>
        <v>252.273</v>
      </c>
      <c r="S29" s="42">
        <f t="shared" si="10"/>
        <v>210.0735</v>
      </c>
      <c r="T29" s="42">
        <f t="shared" si="9"/>
        <v>182.00700000000001</v>
      </c>
      <c r="U29" s="43">
        <f t="shared" si="9"/>
        <v>122.64</v>
      </c>
      <c r="V29" s="44"/>
    </row>
    <row r="30" spans="1:30" ht="33.75" customHeight="1" thickBot="1" x14ac:dyDescent="0.3">
      <c r="A30" s="95" t="s">
        <v>23</v>
      </c>
      <c r="B30" s="45">
        <f t="shared" ref="B30:C30" si="11">+(B25/B27)/7*1000</f>
        <v>44</v>
      </c>
      <c r="C30" s="46">
        <f t="shared" si="11"/>
        <v>43</v>
      </c>
      <c r="D30" s="46">
        <f>+(D25/D27)/7*1000</f>
        <v>42.499999999999993</v>
      </c>
      <c r="E30" s="46">
        <f t="shared" ref="E30:K30" si="12">+(E25/E27)/7*1000</f>
        <v>42.499999999999993</v>
      </c>
      <c r="F30" s="46">
        <f t="shared" si="12"/>
        <v>41.5</v>
      </c>
      <c r="G30" s="46">
        <f t="shared" si="12"/>
        <v>41.499999999999993</v>
      </c>
      <c r="H30" s="46">
        <f t="shared" si="12"/>
        <v>40.999999999999993</v>
      </c>
      <c r="I30" s="46">
        <f t="shared" si="12"/>
        <v>40</v>
      </c>
      <c r="J30" s="46">
        <f t="shared" si="12"/>
        <v>39.999999999999993</v>
      </c>
      <c r="K30" s="47">
        <f t="shared" si="12"/>
        <v>40.000000000000014</v>
      </c>
      <c r="L30" s="45">
        <f>+(L25/L27)/7*1000</f>
        <v>43.999999999999993</v>
      </c>
      <c r="M30" s="46">
        <f t="shared" ref="M30:U30" si="13">+(M25/M27)/7*1000</f>
        <v>43</v>
      </c>
      <c r="N30" s="46">
        <f t="shared" si="13"/>
        <v>42.5</v>
      </c>
      <c r="O30" s="46">
        <f t="shared" si="13"/>
        <v>42.5</v>
      </c>
      <c r="P30" s="46">
        <f t="shared" si="13"/>
        <v>41.999999999999993</v>
      </c>
      <c r="Q30" s="46">
        <f t="shared" si="13"/>
        <v>41.999999999999993</v>
      </c>
      <c r="R30" s="46">
        <f t="shared" ref="R30:S30" si="14">+(R25/R27)/7*1000</f>
        <v>40.999999999999993</v>
      </c>
      <c r="S30" s="46">
        <f t="shared" si="14"/>
        <v>40.5</v>
      </c>
      <c r="T30" s="46">
        <f t="shared" si="13"/>
        <v>40.5</v>
      </c>
      <c r="U30" s="47">
        <f t="shared" si="13"/>
        <v>39.999999999999993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0"/>
      <c r="I36" s="97"/>
      <c r="J36" s="52" t="s">
        <v>26</v>
      </c>
      <c r="K36" s="105"/>
      <c r="L36" s="496" t="s">
        <v>25</v>
      </c>
      <c r="M36" s="496"/>
      <c r="N36" s="496"/>
      <c r="O36" s="496"/>
      <c r="P36" s="49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11.7</v>
      </c>
      <c r="C39" s="78">
        <v>15.5</v>
      </c>
      <c r="D39" s="78">
        <v>19.3</v>
      </c>
      <c r="E39" s="78">
        <v>19.3</v>
      </c>
      <c r="F39" s="78">
        <v>31.1</v>
      </c>
      <c r="G39" s="78">
        <v>30.9</v>
      </c>
      <c r="H39" s="78">
        <v>16.2</v>
      </c>
      <c r="I39" s="99">
        <f t="shared" ref="I39:I46" si="15">SUM(B39:H39)</f>
        <v>144</v>
      </c>
      <c r="J39" s="2"/>
      <c r="K39" s="89" t="s">
        <v>12</v>
      </c>
      <c r="L39" s="78">
        <v>328.4</v>
      </c>
      <c r="M39" s="78"/>
      <c r="N39" s="78"/>
      <c r="O39" s="78"/>
      <c r="P39" s="78">
        <f>$P$48*R39/1000</f>
        <v>0</v>
      </c>
      <c r="Q39" s="99">
        <f t="shared" ref="Q39:Q46" si="16">SUM(L39:P39)</f>
        <v>328.4</v>
      </c>
      <c r="R39" s="2">
        <v>100</v>
      </c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11.7</v>
      </c>
      <c r="C40" s="78">
        <v>15.5</v>
      </c>
      <c r="D40" s="78">
        <v>19.3</v>
      </c>
      <c r="E40" s="78">
        <v>19.3</v>
      </c>
      <c r="F40" s="78">
        <v>31.1</v>
      </c>
      <c r="G40" s="78">
        <v>30.9</v>
      </c>
      <c r="H40" s="78">
        <v>16.2</v>
      </c>
      <c r="I40" s="99">
        <f t="shared" si="15"/>
        <v>144</v>
      </c>
      <c r="J40" s="2"/>
      <c r="K40" s="90" t="s">
        <v>13</v>
      </c>
      <c r="L40" s="78">
        <f>$L$48*R40/1000</f>
        <v>22</v>
      </c>
      <c r="M40" s="78">
        <f>$M$48*R40/1000</f>
        <v>14.3</v>
      </c>
      <c r="N40" s="78">
        <f>$N$48*R40/1000</f>
        <v>16.8</v>
      </c>
      <c r="O40" s="78">
        <v>274.3</v>
      </c>
      <c r="P40" s="78">
        <f>$P$48*R40/1000</f>
        <v>0</v>
      </c>
      <c r="Q40" s="99">
        <f t="shared" si="16"/>
        <v>327.39999999999998</v>
      </c>
      <c r="R40" s="2">
        <v>100</v>
      </c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5"/>
        <v>0</v>
      </c>
      <c r="J41" s="2"/>
      <c r="K41" s="89" t="s">
        <v>14</v>
      </c>
      <c r="L41" s="78">
        <f>$L$48*R41/1000</f>
        <v>22</v>
      </c>
      <c r="M41" s="78">
        <f>$M$48*R41/1000</f>
        <v>14.3</v>
      </c>
      <c r="N41" s="78">
        <f>$N$48*R41/1000</f>
        <v>16.8</v>
      </c>
      <c r="O41" s="78">
        <f>$O$48*R41/1000</f>
        <v>274.89999999999998</v>
      </c>
      <c r="P41" s="78">
        <f>$P$48*R41/1000</f>
        <v>0</v>
      </c>
      <c r="Q41" s="99">
        <f t="shared" si="16"/>
        <v>328</v>
      </c>
      <c r="R41" s="2">
        <v>100</v>
      </c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17.798624999999998</v>
      </c>
      <c r="C42" s="22">
        <v>23.010625000000001</v>
      </c>
      <c r="D42" s="22">
        <v>27.727374999999999</v>
      </c>
      <c r="E42" s="22">
        <v>27.727374999999999</v>
      </c>
      <c r="F42" s="22">
        <v>42.588500000000003</v>
      </c>
      <c r="G42" s="22">
        <v>41.560624999999995</v>
      </c>
      <c r="H42" s="22">
        <v>21.171374999999998</v>
      </c>
      <c r="I42" s="99">
        <f t="shared" si="15"/>
        <v>201.58449999999999</v>
      </c>
      <c r="J42" s="2"/>
      <c r="K42" s="90" t="s">
        <v>15</v>
      </c>
      <c r="L42" s="78">
        <f>L48*$R$42/1000</f>
        <v>22</v>
      </c>
      <c r="M42" s="78">
        <f>$M$48*R42/1000</f>
        <v>14.3</v>
      </c>
      <c r="N42" s="78">
        <f>$N$48*R42/1000</f>
        <v>16.8</v>
      </c>
      <c r="O42" s="78">
        <f>$O$48*R42/1000</f>
        <v>274.89999999999998</v>
      </c>
      <c r="P42" s="78">
        <f>$P$48*R42/1000</f>
        <v>0</v>
      </c>
      <c r="Q42" s="99">
        <f t="shared" si="16"/>
        <v>328</v>
      </c>
      <c r="R42" s="2">
        <v>100</v>
      </c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17.798624999999998</v>
      </c>
      <c r="C43" s="22">
        <v>23.010625000000001</v>
      </c>
      <c r="D43" s="22">
        <v>27.727374999999999</v>
      </c>
      <c r="E43" s="22">
        <v>27.727374999999999</v>
      </c>
      <c r="F43" s="22">
        <v>42.588500000000003</v>
      </c>
      <c r="G43" s="22">
        <v>41.560624999999995</v>
      </c>
      <c r="H43" s="22">
        <v>21.171374999999998</v>
      </c>
      <c r="I43" s="99">
        <f t="shared" si="15"/>
        <v>201.58449999999999</v>
      </c>
      <c r="J43" s="2"/>
      <c r="K43" s="89" t="s">
        <v>16</v>
      </c>
      <c r="L43" s="78">
        <f>L48*$R$43/1000</f>
        <v>12.54</v>
      </c>
      <c r="M43" s="78">
        <f>M48*$R$43/1000</f>
        <v>8.1509999999999998</v>
      </c>
      <c r="N43" s="78">
        <f>N48*$R$43/1000</f>
        <v>9.5760000000000005</v>
      </c>
      <c r="O43" s="78">
        <f>O48*$R$43/1000</f>
        <v>156.69300000000001</v>
      </c>
      <c r="P43" s="78">
        <f>P48*$R$43/1000</f>
        <v>0</v>
      </c>
      <c r="Q43" s="99">
        <f t="shared" si="16"/>
        <v>186.96</v>
      </c>
      <c r="R43" s="2">
        <v>57</v>
      </c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>
        <v>17.798624999999998</v>
      </c>
      <c r="C44" s="78">
        <v>23.010625000000001</v>
      </c>
      <c r="D44" s="78">
        <v>27.727374999999999</v>
      </c>
      <c r="E44" s="78">
        <v>27.727374999999999</v>
      </c>
      <c r="F44" s="78">
        <v>42.588500000000003</v>
      </c>
      <c r="G44" s="78">
        <v>41.560624999999995</v>
      </c>
      <c r="H44" s="78">
        <v>21.171374999999998</v>
      </c>
      <c r="I44" s="99">
        <f t="shared" si="15"/>
        <v>201.58449999999999</v>
      </c>
      <c r="J44" s="2"/>
      <c r="K44" s="90" t="s">
        <v>17</v>
      </c>
      <c r="L44" s="78">
        <f>L48*$R$44/1000</f>
        <v>12.32</v>
      </c>
      <c r="M44" s="78">
        <f>M48*$R$44/1000</f>
        <v>8.0079999999999991</v>
      </c>
      <c r="N44" s="78">
        <f>N48*$R$44/1000</f>
        <v>9.4079999999999995</v>
      </c>
      <c r="O44" s="78">
        <f>O48*$R$44/1000</f>
        <v>153.94399999999999</v>
      </c>
      <c r="P44" s="78">
        <f>P48*$R$44/1000</f>
        <v>0</v>
      </c>
      <c r="Q44" s="99">
        <f t="shared" si="16"/>
        <v>183.67999999999998</v>
      </c>
      <c r="R44" s="2">
        <v>56</v>
      </c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17.798624999999998</v>
      </c>
      <c r="C45" s="78">
        <v>23.010625000000001</v>
      </c>
      <c r="D45" s="78">
        <v>27.727374999999999</v>
      </c>
      <c r="E45" s="78">
        <v>27.727374999999999</v>
      </c>
      <c r="F45" s="78">
        <v>42.588500000000003</v>
      </c>
      <c r="G45" s="78">
        <v>41.560624999999995</v>
      </c>
      <c r="H45" s="78">
        <v>21.171374999999998</v>
      </c>
      <c r="I45" s="99">
        <f t="shared" si="15"/>
        <v>201.58449999999999</v>
      </c>
      <c r="J45" s="2"/>
      <c r="K45" s="89" t="s">
        <v>18</v>
      </c>
      <c r="L45" s="78">
        <f>L48*$R$45/1000</f>
        <v>12.32</v>
      </c>
      <c r="M45" s="78">
        <f>M48*$R$45/1000</f>
        <v>8.0079999999999991</v>
      </c>
      <c r="N45" s="78">
        <f>N48*$R$45/1000</f>
        <v>9.4079999999999995</v>
      </c>
      <c r="O45" s="78">
        <f>O48*$R$45/1000</f>
        <v>153.94399999999999</v>
      </c>
      <c r="P45" s="78">
        <f>P48*$R$45/1000</f>
        <v>0</v>
      </c>
      <c r="Q45" s="99">
        <f t="shared" si="16"/>
        <v>183.67999999999998</v>
      </c>
      <c r="R45" s="2">
        <v>56</v>
      </c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7">SUM(B39:B45)</f>
        <v>94.594499999999996</v>
      </c>
      <c r="C46" s="26">
        <f t="shared" si="17"/>
        <v>123.04250000000002</v>
      </c>
      <c r="D46" s="26">
        <f t="shared" si="17"/>
        <v>149.5095</v>
      </c>
      <c r="E46" s="26">
        <f t="shared" si="17"/>
        <v>149.5095</v>
      </c>
      <c r="F46" s="26">
        <f t="shared" si="17"/>
        <v>232.55400000000003</v>
      </c>
      <c r="G46" s="26">
        <f t="shared" si="17"/>
        <v>228.04249999999996</v>
      </c>
      <c r="H46" s="26">
        <f t="shared" si="17"/>
        <v>117.0855</v>
      </c>
      <c r="I46" s="99">
        <f t="shared" si="15"/>
        <v>1094.338</v>
      </c>
      <c r="K46" s="76" t="s">
        <v>10</v>
      </c>
      <c r="L46" s="79">
        <f>SUM(L39:L45)</f>
        <v>431.58</v>
      </c>
      <c r="M46" s="26">
        <f>SUM(M39:M45)</f>
        <v>67.066999999999993</v>
      </c>
      <c r="N46" s="26">
        <f>SUM(N39:N45)</f>
        <v>78.792000000000002</v>
      </c>
      <c r="O46" s="26">
        <f>SUM(O39:O45)</f>
        <v>1288.681</v>
      </c>
      <c r="P46" s="26">
        <f>SUM(P39:P45)</f>
        <v>0</v>
      </c>
      <c r="Q46" s="99">
        <f t="shared" si="16"/>
        <v>1866.12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45.5</v>
      </c>
      <c r="C47" s="29">
        <v>44.5</v>
      </c>
      <c r="D47" s="29">
        <v>43.5</v>
      </c>
      <c r="E47" s="29">
        <v>43.5</v>
      </c>
      <c r="F47" s="29">
        <v>42</v>
      </c>
      <c r="G47" s="29">
        <v>41.5</v>
      </c>
      <c r="H47" s="29">
        <v>40.5</v>
      </c>
      <c r="I47" s="100">
        <f>+((I46/I48)/7)*1000</f>
        <v>42.679224679224681</v>
      </c>
      <c r="K47" s="108" t="s">
        <v>19</v>
      </c>
      <c r="L47" s="80"/>
      <c r="M47" s="29"/>
      <c r="N47" s="29"/>
      <c r="O47" s="29"/>
      <c r="P47" s="29"/>
      <c r="Q47" s="100">
        <f>+((Q46/Q48)/7)*1000</f>
        <v>81.277003484320559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395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3663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>
        <v>2749</v>
      </c>
      <c r="P48" s="64"/>
      <c r="Q48" s="110">
        <f>SUM(L48:P48)</f>
        <v>3280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8">((B48*B47)*7/1000-B39-B40)/4</f>
        <v>17.798624999999998</v>
      </c>
      <c r="C49" s="37">
        <f t="shared" si="18"/>
        <v>23.010625000000001</v>
      </c>
      <c r="D49" s="37">
        <f t="shared" si="18"/>
        <v>27.727374999999999</v>
      </c>
      <c r="E49" s="37">
        <f t="shared" si="18"/>
        <v>27.727374999999999</v>
      </c>
      <c r="F49" s="37">
        <f t="shared" si="18"/>
        <v>42.588500000000003</v>
      </c>
      <c r="G49" s="37">
        <f t="shared" si="18"/>
        <v>41.560624999999995</v>
      </c>
      <c r="H49" s="37">
        <f t="shared" si="18"/>
        <v>21.171374999999998</v>
      </c>
      <c r="I49" s="102">
        <f>((I46*1000)/I48)/7</f>
        <v>42.679224679224674</v>
      </c>
      <c r="K49" s="93" t="s">
        <v>21</v>
      </c>
      <c r="L49" s="82">
        <f>(L48*L47)/1000</f>
        <v>0</v>
      </c>
      <c r="M49" s="37">
        <f>(M48*M47)/1000</f>
        <v>0</v>
      </c>
      <c r="N49" s="37">
        <f>(N48*N47)/1000</f>
        <v>0</v>
      </c>
      <c r="O49" s="37">
        <f>(O48*O47)/1000</f>
        <v>0</v>
      </c>
      <c r="P49" s="37">
        <f>(P48*P47)/1000</f>
        <v>0</v>
      </c>
      <c r="Q49" s="111">
        <f>((Q46*1000)/Q48)/7</f>
        <v>81.277003484320559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9">((B48*B47)*7)/1000</f>
        <v>94.594499999999996</v>
      </c>
      <c r="C50" s="41">
        <f t="shared" si="19"/>
        <v>123.0425</v>
      </c>
      <c r="D50" s="41">
        <f t="shared" si="19"/>
        <v>149.5095</v>
      </c>
      <c r="E50" s="41">
        <f t="shared" si="19"/>
        <v>149.5095</v>
      </c>
      <c r="F50" s="41">
        <f t="shared" si="19"/>
        <v>232.554</v>
      </c>
      <c r="G50" s="41">
        <f t="shared" si="19"/>
        <v>228.04249999999999</v>
      </c>
      <c r="H50" s="41">
        <f t="shared" si="19"/>
        <v>117.0855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0">+(B46/B48)/7*1000</f>
        <v>45.5</v>
      </c>
      <c r="C51" s="46">
        <f t="shared" si="20"/>
        <v>44.500000000000007</v>
      </c>
      <c r="D51" s="46">
        <f t="shared" si="20"/>
        <v>43.5</v>
      </c>
      <c r="E51" s="46">
        <f t="shared" si="20"/>
        <v>43.5</v>
      </c>
      <c r="F51" s="46">
        <f t="shared" si="20"/>
        <v>42</v>
      </c>
      <c r="G51" s="46">
        <f t="shared" si="20"/>
        <v>41.499999999999986</v>
      </c>
      <c r="H51" s="46">
        <f t="shared" si="20"/>
        <v>40.499999999999993</v>
      </c>
      <c r="I51" s="103"/>
      <c r="J51" s="49"/>
      <c r="K51" s="95" t="s">
        <v>23</v>
      </c>
      <c r="L51" s="84">
        <f>+(L46/L48)/7*1000</f>
        <v>280.24675324675326</v>
      </c>
      <c r="M51" s="46">
        <f>+(M46/M48)/7*1000</f>
        <v>66.999999999999986</v>
      </c>
      <c r="N51" s="46">
        <f>+(N46/N48)/7*1000</f>
        <v>67</v>
      </c>
      <c r="O51" s="46">
        <f>+(O46/O48)/7*1000</f>
        <v>66.968819830587748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306.3</v>
      </c>
      <c r="C58" s="78"/>
      <c r="D58" s="78"/>
      <c r="E58" s="78"/>
      <c r="F58" s="78"/>
      <c r="G58" s="99">
        <f t="shared" ref="G58:G65" si="21">SUM(B58:F58)</f>
        <v>306.3</v>
      </c>
      <c r="H58" s="73"/>
      <c r="I58" s="2">
        <v>100</v>
      </c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305.5</v>
      </c>
      <c r="C59" s="78"/>
      <c r="D59" s="78"/>
      <c r="E59" s="78"/>
      <c r="F59" s="78"/>
      <c r="G59" s="99">
        <f t="shared" si="21"/>
        <v>305.5</v>
      </c>
      <c r="H59" s="73"/>
      <c r="I59" s="2">
        <v>100</v>
      </c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>
        <v>305.5</v>
      </c>
      <c r="C60" s="78"/>
      <c r="D60" s="78"/>
      <c r="E60" s="78"/>
      <c r="F60" s="78"/>
      <c r="G60" s="99">
        <f t="shared" si="21"/>
        <v>305.5</v>
      </c>
      <c r="H60" s="73"/>
      <c r="I60" s="2">
        <v>100</v>
      </c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f>$B$67*I61/1000</f>
        <v>39.996000000000002</v>
      </c>
      <c r="C61" s="78">
        <f>$C$67*I61/1000</f>
        <v>52.271999999999998</v>
      </c>
      <c r="D61" s="78">
        <f>$D$67*I61/1000</f>
        <v>46.134</v>
      </c>
      <c r="E61" s="78">
        <f>$E$67*I61/1000</f>
        <v>44.747999999999998</v>
      </c>
      <c r="F61" s="78">
        <f>$F$67*I61/1000</f>
        <v>117.90900000000001</v>
      </c>
      <c r="G61" s="99">
        <f t="shared" si="21"/>
        <v>301.05899999999997</v>
      </c>
      <c r="H61" s="73"/>
      <c r="I61" s="2">
        <v>99</v>
      </c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f>B67*$I$62/1000</f>
        <v>25.452000000000002</v>
      </c>
      <c r="C62" s="78">
        <f t="shared" ref="C62:F62" si="22">C67*$I$62/1000</f>
        <v>33.264000000000003</v>
      </c>
      <c r="D62" s="78">
        <f t="shared" si="22"/>
        <v>29.358000000000001</v>
      </c>
      <c r="E62" s="78">
        <f t="shared" si="22"/>
        <v>28.475999999999999</v>
      </c>
      <c r="F62" s="78">
        <f t="shared" si="22"/>
        <v>75.033000000000001</v>
      </c>
      <c r="G62" s="99">
        <f t="shared" si="21"/>
        <v>191.58300000000003</v>
      </c>
      <c r="H62" s="73"/>
      <c r="I62" s="2">
        <v>63</v>
      </c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f>B67*$I$63/1000</f>
        <v>25.452000000000002</v>
      </c>
      <c r="C63" s="78">
        <f t="shared" ref="C63:F63" si="23">C67*$I$63/1000</f>
        <v>33.264000000000003</v>
      </c>
      <c r="D63" s="78">
        <f t="shared" si="23"/>
        <v>29.358000000000001</v>
      </c>
      <c r="E63" s="78">
        <f t="shared" si="23"/>
        <v>28.475999999999999</v>
      </c>
      <c r="F63" s="78">
        <f t="shared" si="23"/>
        <v>75.033000000000001</v>
      </c>
      <c r="G63" s="99">
        <f t="shared" si="21"/>
        <v>191.58300000000003</v>
      </c>
      <c r="H63" s="73"/>
      <c r="I63" s="2">
        <v>63</v>
      </c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f>B67*$I$64/1000</f>
        <v>25.452000000000002</v>
      </c>
      <c r="C64" s="78">
        <f t="shared" ref="C64:F64" si="24">C67*$I$64/1000</f>
        <v>33.264000000000003</v>
      </c>
      <c r="D64" s="78">
        <f t="shared" si="24"/>
        <v>29.358000000000001</v>
      </c>
      <c r="E64" s="78">
        <f t="shared" si="24"/>
        <v>28.475999999999999</v>
      </c>
      <c r="F64" s="78">
        <f t="shared" si="24"/>
        <v>75.033000000000001</v>
      </c>
      <c r="G64" s="99">
        <f t="shared" si="21"/>
        <v>191.58300000000003</v>
      </c>
      <c r="H64" s="73"/>
      <c r="I64" s="2">
        <v>63</v>
      </c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1033.652</v>
      </c>
      <c r="C65" s="26">
        <f>SUM(C58:C64)</f>
        <v>152.06400000000002</v>
      </c>
      <c r="D65" s="26">
        <f>SUM(D58:D64)</f>
        <v>134.208</v>
      </c>
      <c r="E65" s="26">
        <f>SUM(E58:E64)</f>
        <v>130.17599999999999</v>
      </c>
      <c r="F65" s="26">
        <f>SUM(F58:F64)</f>
        <v>343.00800000000004</v>
      </c>
      <c r="G65" s="99">
        <f t="shared" si="21"/>
        <v>1793.1080000000002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84.234885141165975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>
        <v>1191</v>
      </c>
      <c r="G67" s="110">
        <f>SUM(B67:F67)</f>
        <v>3041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>(B67*B66)/1000</f>
        <v>0</v>
      </c>
      <c r="C68" s="37">
        <f>(C67*C66)/1000</f>
        <v>0</v>
      </c>
      <c r="D68" s="37">
        <f>(D67*D66)/1000</f>
        <v>0</v>
      </c>
      <c r="E68" s="37">
        <f>(E67*E66)/1000</f>
        <v>0</v>
      </c>
      <c r="F68" s="37">
        <f>(F67*F66)/1000</f>
        <v>0</v>
      </c>
      <c r="G68" s="114">
        <f>((G65*1000)/G67)/7</f>
        <v>84.234885141165975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365.5063649222065</v>
      </c>
      <c r="C70" s="46">
        <f>+(C65/C67)/7*1000</f>
        <v>41.142857142857146</v>
      </c>
      <c r="D70" s="46">
        <f>+(D65/D67)/7*1000</f>
        <v>41.142857142857139</v>
      </c>
      <c r="E70" s="46">
        <f>+(E65/E67)/7*1000</f>
        <v>41.142857142857139</v>
      </c>
      <c r="F70" s="46">
        <f>+(F65/F67)/7*1000</f>
        <v>41.142857142857146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L15:U15"/>
    <mergeCell ref="R9:S9"/>
    <mergeCell ref="K11:L11"/>
    <mergeCell ref="B15:K15"/>
    <mergeCell ref="B36:H36"/>
    <mergeCell ref="L36:P3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B516C-F20A-445B-A5B1-F539EAD4CE77}">
  <dimension ref="A1:AQ239"/>
  <sheetViews>
    <sheetView view="pageBreakPreview" topLeftCell="A33" zoomScale="30" zoomScaleNormal="30" zoomScaleSheetLayoutView="30" workbookViewId="0">
      <selection activeCell="M48" sqref="M48:R48"/>
    </sheetView>
  </sheetViews>
  <sheetFormatPr baseColWidth="10" defaultRowHeight="15" x14ac:dyDescent="0.25"/>
  <cols>
    <col min="1" max="1" width="52.42578125" style="17" bestFit="1" customWidth="1"/>
    <col min="2" max="10" width="21.140625" style="17" customWidth="1"/>
    <col min="11" max="11" width="28.28515625" style="17" bestFit="1" customWidth="1"/>
    <col min="12" max="12" width="26.28515625" style="17" bestFit="1" customWidth="1"/>
    <col min="13" max="19" width="21.140625" style="17" customWidth="1"/>
    <col min="20" max="20" width="27.28515625" style="17" customWidth="1"/>
    <col min="21" max="25" width="21.140625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485"/>
      <c r="E3" s="485"/>
      <c r="F3" s="485"/>
      <c r="G3" s="485"/>
      <c r="H3" s="485"/>
      <c r="I3" s="485"/>
      <c r="J3" s="485"/>
      <c r="K3" s="485"/>
      <c r="L3" s="485"/>
      <c r="M3" s="485"/>
      <c r="N3" s="485"/>
      <c r="O3" s="485"/>
      <c r="P3" s="485"/>
      <c r="Q3" s="485"/>
      <c r="R3" s="485"/>
      <c r="S3" s="485"/>
      <c r="T3" s="485"/>
      <c r="U3" s="485"/>
      <c r="V3" s="485"/>
      <c r="W3" s="485"/>
      <c r="X3" s="485"/>
      <c r="Y3" s="2"/>
      <c r="Z3" s="2"/>
      <c r="AA3" s="2"/>
      <c r="AB3" s="2"/>
      <c r="AC3" s="2"/>
      <c r="AD3" s="48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85" t="s">
        <v>1</v>
      </c>
      <c r="B9" s="485"/>
      <c r="C9" s="485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85"/>
      <c r="B10" s="485"/>
      <c r="C10" s="4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85" t="s">
        <v>4</v>
      </c>
      <c r="B11" s="485"/>
      <c r="C11" s="485"/>
      <c r="D11" s="1"/>
      <c r="E11" s="486">
        <v>3</v>
      </c>
      <c r="F11" s="1"/>
      <c r="G11" s="1"/>
      <c r="H11" s="1"/>
      <c r="I11" s="1"/>
      <c r="J11" s="1"/>
      <c r="K11" s="489" t="s">
        <v>160</v>
      </c>
      <c r="L11" s="489"/>
      <c r="M11" s="487"/>
      <c r="N11" s="4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85"/>
      <c r="B12" s="485"/>
      <c r="C12" s="485"/>
      <c r="D12" s="1"/>
      <c r="E12" s="5"/>
      <c r="F12" s="1"/>
      <c r="G12" s="1"/>
      <c r="H12" s="1"/>
      <c r="I12" s="1"/>
      <c r="J12" s="1"/>
      <c r="K12" s="487"/>
      <c r="L12" s="487"/>
      <c r="M12" s="487"/>
      <c r="N12" s="4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85"/>
      <c r="B13" s="485"/>
      <c r="C13" s="485"/>
      <c r="D13" s="485"/>
      <c r="E13" s="485"/>
      <c r="F13" s="485"/>
      <c r="G13" s="485"/>
      <c r="H13" s="485"/>
      <c r="I13" s="485"/>
      <c r="J13" s="485"/>
      <c r="K13" s="485"/>
      <c r="L13" s="487"/>
      <c r="M13" s="487"/>
      <c r="N13" s="487"/>
      <c r="O13" s="487"/>
      <c r="P13" s="487"/>
      <c r="Q13" s="487"/>
      <c r="R13" s="487"/>
      <c r="S13" s="487"/>
      <c r="T13" s="487"/>
      <c r="U13" s="487"/>
      <c r="V13" s="487"/>
      <c r="W13" s="1"/>
      <c r="X13" s="1"/>
      <c r="Y13" s="1"/>
    </row>
    <row r="14" spans="1:30" s="3" customFormat="1" ht="27" thickBot="1" x14ac:dyDescent="0.3">
      <c r="A14" s="485"/>
      <c r="B14" s="9"/>
      <c r="C14" s="10"/>
      <c r="D14" s="11"/>
      <c r="E14" s="11"/>
      <c r="F14" s="11"/>
      <c r="G14" s="11"/>
      <c r="H14" s="415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4"/>
      <c r="H15" s="505" t="s">
        <v>51</v>
      </c>
      <c r="I15" s="506"/>
      <c r="J15" s="506"/>
      <c r="K15" s="506"/>
      <c r="L15" s="506"/>
      <c r="M15" s="507"/>
      <c r="N15" s="510" t="s">
        <v>50</v>
      </c>
      <c r="O15" s="508"/>
      <c r="P15" s="508"/>
      <c r="Q15" s="508"/>
      <c r="R15" s="508"/>
      <c r="S15" s="509"/>
      <c r="T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4"/>
      <c r="I16" s="77"/>
      <c r="J16" s="77"/>
      <c r="K16" s="77"/>
      <c r="L16" s="15"/>
      <c r="M16" s="19"/>
      <c r="N16" s="163"/>
      <c r="O16" s="165"/>
      <c r="P16" s="15"/>
      <c r="Q16" s="15"/>
      <c r="R16" s="15"/>
      <c r="S16" s="164"/>
      <c r="T16" s="16" t="s">
        <v>10</v>
      </c>
      <c r="V16" s="18"/>
      <c r="W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4">
        <v>7</v>
      </c>
      <c r="I17" s="19">
        <v>8</v>
      </c>
      <c r="J17" s="19">
        <v>9</v>
      </c>
      <c r="K17" s="118">
        <v>10</v>
      </c>
      <c r="L17" s="19">
        <v>11</v>
      </c>
      <c r="M17" s="19">
        <v>12</v>
      </c>
      <c r="N17" s="14">
        <v>13</v>
      </c>
      <c r="O17" s="77">
        <v>14</v>
      </c>
      <c r="P17" s="19">
        <v>15</v>
      </c>
      <c r="Q17" s="19">
        <v>16</v>
      </c>
      <c r="R17" s="19">
        <v>17</v>
      </c>
      <c r="S17" s="20">
        <v>18</v>
      </c>
      <c r="T17" s="16"/>
      <c r="V17" s="2"/>
      <c r="W17" s="18"/>
    </row>
    <row r="18" spans="1:30" ht="39.950000000000003" customHeight="1" x14ac:dyDescent="0.25">
      <c r="A18" s="156" t="s">
        <v>12</v>
      </c>
      <c r="B18" s="21">
        <v>104.5</v>
      </c>
      <c r="C18" s="78">
        <v>105.8</v>
      </c>
      <c r="D18" s="22">
        <v>108.8</v>
      </c>
      <c r="E18" s="22">
        <v>28.2</v>
      </c>
      <c r="F18" s="22">
        <v>111.7</v>
      </c>
      <c r="G18" s="22">
        <v>110.7</v>
      </c>
      <c r="H18" s="21">
        <v>108.1</v>
      </c>
      <c r="I18" s="22">
        <v>110.4</v>
      </c>
      <c r="J18" s="22">
        <v>109.6</v>
      </c>
      <c r="K18" s="119">
        <v>25.1</v>
      </c>
      <c r="L18" s="22">
        <v>112.4</v>
      </c>
      <c r="M18" s="22">
        <v>112.6</v>
      </c>
      <c r="N18" s="21">
        <v>108.7</v>
      </c>
      <c r="O18" s="78">
        <v>110.2</v>
      </c>
      <c r="P18" s="22">
        <v>112</v>
      </c>
      <c r="Q18" s="22">
        <v>29</v>
      </c>
      <c r="R18" s="22">
        <v>112.5</v>
      </c>
      <c r="S18" s="23">
        <v>112.5</v>
      </c>
      <c r="T18" s="24">
        <f t="shared" ref="T18:T25" si="0">SUM(B18:S18)</f>
        <v>1732.8000000000002</v>
      </c>
      <c r="V18" s="2"/>
      <c r="W18" s="18"/>
    </row>
    <row r="19" spans="1:30" ht="39.950000000000003" customHeight="1" x14ac:dyDescent="0.25">
      <c r="A19" s="157" t="s">
        <v>13</v>
      </c>
      <c r="B19" s="21">
        <v>104.5</v>
      </c>
      <c r="C19" s="78">
        <v>105.8</v>
      </c>
      <c r="D19" s="22">
        <v>108.8</v>
      </c>
      <c r="E19" s="22">
        <v>28.2</v>
      </c>
      <c r="F19" s="22">
        <v>111.7</v>
      </c>
      <c r="G19" s="22">
        <v>110.7</v>
      </c>
      <c r="H19" s="21">
        <v>108.1</v>
      </c>
      <c r="I19" s="22">
        <v>110.4</v>
      </c>
      <c r="J19" s="22">
        <v>109.6</v>
      </c>
      <c r="K19" s="119">
        <v>25.1</v>
      </c>
      <c r="L19" s="22">
        <v>112.4</v>
      </c>
      <c r="M19" s="22">
        <v>112.6</v>
      </c>
      <c r="N19" s="21">
        <v>108.7</v>
      </c>
      <c r="O19" s="78">
        <v>110.2</v>
      </c>
      <c r="P19" s="22">
        <v>112</v>
      </c>
      <c r="Q19" s="22">
        <v>29</v>
      </c>
      <c r="R19" s="22">
        <v>112.5</v>
      </c>
      <c r="S19" s="23">
        <v>112.5</v>
      </c>
      <c r="T19" s="24">
        <f t="shared" si="0"/>
        <v>1732.8000000000002</v>
      </c>
      <c r="V19" s="2"/>
      <c r="W19" s="18"/>
    </row>
    <row r="20" spans="1:30" ht="39.75" customHeight="1" x14ac:dyDescent="0.25">
      <c r="A20" s="156" t="s">
        <v>14</v>
      </c>
      <c r="B20" s="21">
        <v>103.6</v>
      </c>
      <c r="C20" s="78">
        <v>105.4</v>
      </c>
      <c r="D20" s="22">
        <v>108</v>
      </c>
      <c r="E20" s="22">
        <v>27.3</v>
      </c>
      <c r="F20" s="22">
        <v>110.4</v>
      </c>
      <c r="G20" s="22">
        <v>109.9</v>
      </c>
      <c r="H20" s="21">
        <v>107.8</v>
      </c>
      <c r="I20" s="22">
        <v>109.4</v>
      </c>
      <c r="J20" s="22">
        <v>109.1</v>
      </c>
      <c r="K20" s="119">
        <v>24.6</v>
      </c>
      <c r="L20" s="22">
        <v>111.8</v>
      </c>
      <c r="M20" s="22">
        <v>111.7</v>
      </c>
      <c r="N20" s="21">
        <v>108.4</v>
      </c>
      <c r="O20" s="78">
        <v>109.5</v>
      </c>
      <c r="P20" s="22">
        <v>111.5</v>
      </c>
      <c r="Q20" s="22">
        <v>28.1</v>
      </c>
      <c r="R20" s="22">
        <v>112</v>
      </c>
      <c r="S20" s="23">
        <v>112</v>
      </c>
      <c r="T20" s="24">
        <f t="shared" si="0"/>
        <v>1720.5</v>
      </c>
      <c r="V20" s="2"/>
      <c r="W20" s="18"/>
    </row>
    <row r="21" spans="1:30" ht="39.950000000000003" customHeight="1" x14ac:dyDescent="0.25">
      <c r="A21" s="157" t="s">
        <v>15</v>
      </c>
      <c r="B21" s="21">
        <v>103.6</v>
      </c>
      <c r="C21" s="78">
        <v>105.4</v>
      </c>
      <c r="D21" s="22">
        <v>108</v>
      </c>
      <c r="E21" s="22">
        <v>27.3</v>
      </c>
      <c r="F21" s="22">
        <v>110.4</v>
      </c>
      <c r="G21" s="22">
        <v>109.9</v>
      </c>
      <c r="H21" s="21">
        <v>107.8</v>
      </c>
      <c r="I21" s="22">
        <v>109.4</v>
      </c>
      <c r="J21" s="22">
        <v>109.1</v>
      </c>
      <c r="K21" s="119">
        <v>24.6</v>
      </c>
      <c r="L21" s="22">
        <v>111.8</v>
      </c>
      <c r="M21" s="22">
        <v>111.7</v>
      </c>
      <c r="N21" s="21">
        <v>108.4</v>
      </c>
      <c r="O21" s="78">
        <v>109.5</v>
      </c>
      <c r="P21" s="22">
        <v>111.5</v>
      </c>
      <c r="Q21" s="22">
        <v>28.1</v>
      </c>
      <c r="R21" s="22">
        <v>112</v>
      </c>
      <c r="S21" s="23">
        <v>112</v>
      </c>
      <c r="T21" s="24">
        <f t="shared" si="0"/>
        <v>1720.5</v>
      </c>
      <c r="V21" s="2"/>
      <c r="W21" s="18"/>
    </row>
    <row r="22" spans="1:30" ht="39.950000000000003" customHeight="1" x14ac:dyDescent="0.25">
      <c r="A22" s="156" t="s">
        <v>16</v>
      </c>
      <c r="B22" s="21">
        <v>103.6</v>
      </c>
      <c r="C22" s="78">
        <v>105.4</v>
      </c>
      <c r="D22" s="22">
        <v>108</v>
      </c>
      <c r="E22" s="22">
        <v>27.3</v>
      </c>
      <c r="F22" s="22">
        <v>110.4</v>
      </c>
      <c r="G22" s="22">
        <v>109.9</v>
      </c>
      <c r="H22" s="21">
        <v>107.8</v>
      </c>
      <c r="I22" s="22">
        <v>109.4</v>
      </c>
      <c r="J22" s="22">
        <v>109.1</v>
      </c>
      <c r="K22" s="119">
        <v>24.6</v>
      </c>
      <c r="L22" s="22">
        <v>111.8</v>
      </c>
      <c r="M22" s="22">
        <v>111.7</v>
      </c>
      <c r="N22" s="21">
        <v>108.4</v>
      </c>
      <c r="O22" s="78">
        <v>109.5</v>
      </c>
      <c r="P22" s="22">
        <v>111.5</v>
      </c>
      <c r="Q22" s="22">
        <v>28.1</v>
      </c>
      <c r="R22" s="22">
        <v>112</v>
      </c>
      <c r="S22" s="23">
        <v>112</v>
      </c>
      <c r="T22" s="24">
        <f t="shared" si="0"/>
        <v>1720.5</v>
      </c>
      <c r="V22" s="2"/>
      <c r="W22" s="18"/>
    </row>
    <row r="23" spans="1:30" ht="39.950000000000003" customHeight="1" x14ac:dyDescent="0.25">
      <c r="A23" s="157" t="s">
        <v>17</v>
      </c>
      <c r="B23" s="21">
        <v>103.6</v>
      </c>
      <c r="C23" s="78">
        <v>105.4</v>
      </c>
      <c r="D23" s="22">
        <v>108</v>
      </c>
      <c r="E23" s="22">
        <v>27.3</v>
      </c>
      <c r="F23" s="22">
        <v>110.4</v>
      </c>
      <c r="G23" s="22">
        <v>109.9</v>
      </c>
      <c r="H23" s="21">
        <v>107.8</v>
      </c>
      <c r="I23" s="22">
        <v>109.4</v>
      </c>
      <c r="J23" s="22">
        <v>109.1</v>
      </c>
      <c r="K23" s="119">
        <v>24.6</v>
      </c>
      <c r="L23" s="22">
        <v>111.8</v>
      </c>
      <c r="M23" s="22">
        <v>111.7</v>
      </c>
      <c r="N23" s="21">
        <v>108.4</v>
      </c>
      <c r="O23" s="78">
        <v>109.5</v>
      </c>
      <c r="P23" s="22">
        <v>111.5</v>
      </c>
      <c r="Q23" s="22">
        <v>28.1</v>
      </c>
      <c r="R23" s="22">
        <v>112</v>
      </c>
      <c r="S23" s="23">
        <v>112</v>
      </c>
      <c r="T23" s="24">
        <f t="shared" si="0"/>
        <v>1720.5</v>
      </c>
      <c r="V23" s="2"/>
      <c r="W23" s="18"/>
    </row>
    <row r="24" spans="1:30" ht="39.950000000000003" customHeight="1" x14ac:dyDescent="0.25">
      <c r="A24" s="156" t="s">
        <v>18</v>
      </c>
      <c r="B24" s="21">
        <v>103.6</v>
      </c>
      <c r="C24" s="78">
        <v>105.4</v>
      </c>
      <c r="D24" s="22">
        <v>108</v>
      </c>
      <c r="E24" s="22">
        <v>27.3</v>
      </c>
      <c r="F24" s="22">
        <v>110.4</v>
      </c>
      <c r="G24" s="22">
        <v>109.9</v>
      </c>
      <c r="H24" s="21">
        <v>107.8</v>
      </c>
      <c r="I24" s="22">
        <v>109.4</v>
      </c>
      <c r="J24" s="22">
        <v>109.1</v>
      </c>
      <c r="K24" s="119">
        <v>24.6</v>
      </c>
      <c r="L24" s="22">
        <v>111.8</v>
      </c>
      <c r="M24" s="22">
        <v>111.7</v>
      </c>
      <c r="N24" s="21">
        <v>108.4</v>
      </c>
      <c r="O24" s="78">
        <v>109.5</v>
      </c>
      <c r="P24" s="22">
        <v>111.5</v>
      </c>
      <c r="Q24" s="22">
        <v>28.1</v>
      </c>
      <c r="R24" s="22">
        <v>112</v>
      </c>
      <c r="S24" s="23">
        <v>112</v>
      </c>
      <c r="T24" s="24">
        <f t="shared" si="0"/>
        <v>1720.5</v>
      </c>
      <c r="V24" s="2"/>
    </row>
    <row r="25" spans="1:30" ht="41.45" customHeight="1" x14ac:dyDescent="0.25">
      <c r="A25" s="157" t="s">
        <v>10</v>
      </c>
      <c r="B25" s="25">
        <f t="shared" ref="B25:D25" si="1">SUM(B18:B24)</f>
        <v>727.00000000000011</v>
      </c>
      <c r="C25" s="26">
        <f t="shared" si="1"/>
        <v>738.59999999999991</v>
      </c>
      <c r="D25" s="26">
        <f t="shared" si="1"/>
        <v>757.6</v>
      </c>
      <c r="E25" s="26">
        <f>SUM(E18:E24)</f>
        <v>192.90000000000003</v>
      </c>
      <c r="F25" s="26">
        <f t="shared" ref="F25:L25" si="2">SUM(F18:F24)</f>
        <v>775.4</v>
      </c>
      <c r="G25" s="26">
        <f t="shared" si="2"/>
        <v>770.9</v>
      </c>
      <c r="H25" s="25">
        <f t="shared" si="2"/>
        <v>755.19999999999993</v>
      </c>
      <c r="I25" s="26">
        <f t="shared" si="2"/>
        <v>767.8</v>
      </c>
      <c r="J25" s="26">
        <f>SUM(J18:J24)</f>
        <v>764.7</v>
      </c>
      <c r="K25" s="120">
        <f t="shared" ref="K25" si="3">SUM(K18:K24)</f>
        <v>173.2</v>
      </c>
      <c r="L25" s="26">
        <f t="shared" si="2"/>
        <v>783.8</v>
      </c>
      <c r="M25" s="26">
        <f>SUM(M18:M24)</f>
        <v>783.7</v>
      </c>
      <c r="N25" s="25">
        <f t="shared" ref="N25:P25" si="4">SUM(N18:N24)</f>
        <v>759.4</v>
      </c>
      <c r="O25" s="26">
        <f t="shared" si="4"/>
        <v>767.9</v>
      </c>
      <c r="P25" s="26">
        <f t="shared" si="4"/>
        <v>781.5</v>
      </c>
      <c r="Q25" s="26">
        <f>SUM(Q18:Q24)</f>
        <v>198.49999999999997</v>
      </c>
      <c r="R25" s="26">
        <f t="shared" ref="R25:S25" si="5">SUM(R18:R24)</f>
        <v>785</v>
      </c>
      <c r="S25" s="27">
        <f t="shared" si="5"/>
        <v>785</v>
      </c>
      <c r="T25" s="24">
        <f t="shared" si="0"/>
        <v>12068.1</v>
      </c>
    </row>
    <row r="26" spans="1:30" s="2" customFormat="1" ht="36.75" customHeight="1" x14ac:dyDescent="0.25">
      <c r="A26" s="158" t="s">
        <v>19</v>
      </c>
      <c r="B26" s="402">
        <v>150.69999999999999</v>
      </c>
      <c r="C26" s="405">
        <v>150.69999999999999</v>
      </c>
      <c r="D26" s="29">
        <v>150.69999999999999</v>
      </c>
      <c r="E26" s="29">
        <v>150.69999999999999</v>
      </c>
      <c r="F26" s="401">
        <v>150.69999999999999</v>
      </c>
      <c r="G26" s="401">
        <v>150.69999999999999</v>
      </c>
      <c r="H26" s="402">
        <v>150.69999999999999</v>
      </c>
      <c r="I26" s="401">
        <v>150.69999999999999</v>
      </c>
      <c r="J26" s="401">
        <v>150.69999999999999</v>
      </c>
      <c r="K26" s="401">
        <v>150.69999999999999</v>
      </c>
      <c r="L26" s="401">
        <v>150.69999999999999</v>
      </c>
      <c r="M26" s="401">
        <v>150.69999999999999</v>
      </c>
      <c r="N26" s="402">
        <v>150.69999999999999</v>
      </c>
      <c r="O26" s="401">
        <v>150.69999999999999</v>
      </c>
      <c r="P26" s="401">
        <v>150.69999999999999</v>
      </c>
      <c r="Q26" s="401">
        <v>150.69999999999999</v>
      </c>
      <c r="R26" s="401">
        <v>150.69999999999999</v>
      </c>
      <c r="S26" s="404">
        <v>150.69999999999999</v>
      </c>
      <c r="T26" s="31">
        <f>+((T25/T27)/7)*1000</f>
        <v>150.70054945054949</v>
      </c>
    </row>
    <row r="27" spans="1:30" s="2" customFormat="1" ht="33" customHeight="1" x14ac:dyDescent="0.25">
      <c r="A27" s="159" t="s">
        <v>20</v>
      </c>
      <c r="B27" s="32">
        <v>689</v>
      </c>
      <c r="C27" s="81">
        <v>700</v>
      </c>
      <c r="D27" s="33">
        <v>718</v>
      </c>
      <c r="E27" s="33">
        <v>183</v>
      </c>
      <c r="F27" s="33">
        <v>735</v>
      </c>
      <c r="G27" s="33">
        <v>731</v>
      </c>
      <c r="H27" s="32">
        <v>716</v>
      </c>
      <c r="I27" s="33">
        <v>728</v>
      </c>
      <c r="J27" s="33">
        <v>725</v>
      </c>
      <c r="K27" s="122">
        <v>164</v>
      </c>
      <c r="L27" s="33">
        <v>743</v>
      </c>
      <c r="M27" s="33">
        <v>743</v>
      </c>
      <c r="N27" s="32">
        <v>720</v>
      </c>
      <c r="O27" s="33">
        <v>728</v>
      </c>
      <c r="P27" s="33">
        <v>741</v>
      </c>
      <c r="Q27" s="33">
        <v>188</v>
      </c>
      <c r="R27" s="33">
        <v>744</v>
      </c>
      <c r="S27" s="34">
        <v>744</v>
      </c>
      <c r="T27" s="35">
        <f>SUM(B27:S27)</f>
        <v>11440</v>
      </c>
      <c r="U27" s="2">
        <f>((T25*1000)/T27)/7</f>
        <v>150.70054945054946</v>
      </c>
    </row>
    <row r="28" spans="1:30" s="2" customFormat="1" ht="33" customHeight="1" x14ac:dyDescent="0.25">
      <c r="A28" s="160" t="s">
        <v>21</v>
      </c>
      <c r="B28" s="36">
        <f t="shared" ref="B28:S28" si="6">((B27*B26)*7/1000-B18-B19)/5</f>
        <v>103.56521999999998</v>
      </c>
      <c r="C28" s="37">
        <f t="shared" si="6"/>
        <v>105.36599999999999</v>
      </c>
      <c r="D28" s="37">
        <f t="shared" si="6"/>
        <v>107.96364000000001</v>
      </c>
      <c r="E28" s="37">
        <f t="shared" si="6"/>
        <v>27.329340000000002</v>
      </c>
      <c r="F28" s="37">
        <f t="shared" si="6"/>
        <v>110.39029999999995</v>
      </c>
      <c r="G28" s="37">
        <f t="shared" si="6"/>
        <v>109.94637999999998</v>
      </c>
      <c r="H28" s="36">
        <f t="shared" si="6"/>
        <v>107.82167999999999</v>
      </c>
      <c r="I28" s="37">
        <f t="shared" si="6"/>
        <v>109.43343999999999</v>
      </c>
      <c r="J28" s="37">
        <f t="shared" si="6"/>
        <v>109.12049999999996</v>
      </c>
      <c r="K28" s="123">
        <f t="shared" si="6"/>
        <v>24.560720000000003</v>
      </c>
      <c r="L28" s="37">
        <f t="shared" si="6"/>
        <v>111.79813999999999</v>
      </c>
      <c r="M28" s="37">
        <f t="shared" si="6"/>
        <v>111.71813999999998</v>
      </c>
      <c r="N28" s="36">
        <f t="shared" si="6"/>
        <v>108.42559999999996</v>
      </c>
      <c r="O28" s="37">
        <f t="shared" si="6"/>
        <v>109.51343999999997</v>
      </c>
      <c r="P28" s="37">
        <f t="shared" si="6"/>
        <v>111.53618000000002</v>
      </c>
      <c r="Q28" s="37">
        <f t="shared" si="6"/>
        <v>28.064239999999995</v>
      </c>
      <c r="R28" s="37">
        <f t="shared" si="6"/>
        <v>111.96911999999998</v>
      </c>
      <c r="S28" s="38">
        <f t="shared" si="6"/>
        <v>111.96911999999998</v>
      </c>
      <c r="T28" s="39"/>
    </row>
    <row r="29" spans="1:30" ht="33.75" customHeight="1" x14ac:dyDescent="0.25">
      <c r="A29" s="161" t="s">
        <v>22</v>
      </c>
      <c r="B29" s="40">
        <f t="shared" ref="B29:D29" si="7">((B27*B26)*7)/1000</f>
        <v>726.82609999999988</v>
      </c>
      <c r="C29" s="41">
        <f t="shared" si="7"/>
        <v>738.42999999999984</v>
      </c>
      <c r="D29" s="41">
        <f t="shared" si="7"/>
        <v>757.41819999999996</v>
      </c>
      <c r="E29" s="41">
        <f>((E27*E26)*7)/1000</f>
        <v>193.04669999999999</v>
      </c>
      <c r="F29" s="41">
        <f>((F27*F26)*7)/1000</f>
        <v>775.35149999999987</v>
      </c>
      <c r="G29" s="41">
        <f t="shared" ref="G29:S29" si="8">((G27*G26)*7)/1000</f>
        <v>771.13189999999997</v>
      </c>
      <c r="H29" s="40">
        <f t="shared" si="8"/>
        <v>755.30840000000001</v>
      </c>
      <c r="I29" s="41">
        <f t="shared" si="8"/>
        <v>767.96719999999993</v>
      </c>
      <c r="J29" s="41">
        <f t="shared" si="8"/>
        <v>764.8024999999999</v>
      </c>
      <c r="K29" s="124">
        <f t="shared" si="8"/>
        <v>173.00360000000001</v>
      </c>
      <c r="L29" s="41">
        <f t="shared" si="8"/>
        <v>783.7906999999999</v>
      </c>
      <c r="M29" s="41">
        <f t="shared" si="8"/>
        <v>783.7906999999999</v>
      </c>
      <c r="N29" s="40">
        <f t="shared" si="8"/>
        <v>759.52799999999991</v>
      </c>
      <c r="O29" s="41">
        <f t="shared" si="8"/>
        <v>767.96719999999993</v>
      </c>
      <c r="P29" s="41">
        <f t="shared" si="8"/>
        <v>781.68090000000007</v>
      </c>
      <c r="Q29" s="42">
        <f t="shared" si="8"/>
        <v>198.32119999999998</v>
      </c>
      <c r="R29" s="42">
        <f t="shared" si="8"/>
        <v>784.84559999999988</v>
      </c>
      <c r="S29" s="43">
        <f t="shared" si="8"/>
        <v>784.84559999999988</v>
      </c>
      <c r="T29" s="44"/>
    </row>
    <row r="30" spans="1:30" ht="33.75" customHeight="1" thickBot="1" x14ac:dyDescent="0.3">
      <c r="A30" s="162" t="s">
        <v>23</v>
      </c>
      <c r="B30" s="45">
        <f t="shared" ref="B30:D30" si="9">+(B25/B27)/7*1000</f>
        <v>150.73605639643378</v>
      </c>
      <c r="C30" s="46">
        <f t="shared" si="9"/>
        <v>150.73469387755097</v>
      </c>
      <c r="D30" s="46">
        <f t="shared" si="9"/>
        <v>150.73617190608832</v>
      </c>
      <c r="E30" s="46">
        <f>+(E25/E27)/7*1000</f>
        <v>150.58548009367684</v>
      </c>
      <c r="F30" s="46">
        <f t="shared" ref="F30:L30" si="10">+(F25/F27)/7*1000</f>
        <v>150.70942662779396</v>
      </c>
      <c r="G30" s="46">
        <f t="shared" si="10"/>
        <v>150.65468047684189</v>
      </c>
      <c r="H30" s="45">
        <f t="shared" si="10"/>
        <v>150.67837190742219</v>
      </c>
      <c r="I30" s="46">
        <f t="shared" si="10"/>
        <v>150.66718995290424</v>
      </c>
      <c r="J30" s="46">
        <f>+(J25/J27)/7*1000</f>
        <v>150.67980295566505</v>
      </c>
      <c r="K30" s="125">
        <f t="shared" ref="K30" si="11">+(K25/K27)/7*1000</f>
        <v>150.87108013937282</v>
      </c>
      <c r="L30" s="46">
        <f t="shared" si="10"/>
        <v>150.70178811766968</v>
      </c>
      <c r="M30" s="46">
        <f>+(M25/M27)/7*1000</f>
        <v>150.6825610459527</v>
      </c>
      <c r="N30" s="45">
        <f t="shared" ref="N30:S30" si="12">+(N25/N27)/7*1000</f>
        <v>150.67460317460316</v>
      </c>
      <c r="O30" s="46">
        <f t="shared" si="12"/>
        <v>150.68681318681317</v>
      </c>
      <c r="P30" s="46">
        <f t="shared" si="12"/>
        <v>150.66512434933489</v>
      </c>
      <c r="Q30" s="46">
        <f t="shared" si="12"/>
        <v>150.83586626139817</v>
      </c>
      <c r="R30" s="46">
        <f t="shared" si="12"/>
        <v>150.72964669738863</v>
      </c>
      <c r="S30" s="47">
        <f t="shared" si="12"/>
        <v>150.72964669738863</v>
      </c>
      <c r="T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6"/>
      <c r="I36" s="490"/>
      <c r="J36" s="97"/>
      <c r="K36" s="52" t="s">
        <v>26</v>
      </c>
      <c r="L36" s="105"/>
      <c r="M36" s="495" t="s">
        <v>25</v>
      </c>
      <c r="N36" s="496"/>
      <c r="O36" s="496"/>
      <c r="P36" s="496"/>
      <c r="Q36" s="496"/>
      <c r="R36" s="490"/>
      <c r="S36" s="109"/>
      <c r="T36" s="53"/>
      <c r="U36" s="3"/>
      <c r="V36" s="3"/>
      <c r="W36" s="54"/>
      <c r="X36" s="3"/>
      <c r="Y36" s="53"/>
      <c r="Z36" s="53"/>
      <c r="AA36" s="53"/>
      <c r="AB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15"/>
      <c r="J37" s="98" t="s">
        <v>10</v>
      </c>
      <c r="L37" s="106"/>
      <c r="M37" s="96"/>
      <c r="N37" s="15"/>
      <c r="O37" s="15"/>
      <c r="P37" s="15"/>
      <c r="Q37" s="15"/>
      <c r="R37" s="15"/>
      <c r="S37" s="98" t="s">
        <v>10</v>
      </c>
      <c r="T37" s="56"/>
      <c r="U37" s="57"/>
      <c r="V37" s="3"/>
      <c r="W37" s="3"/>
      <c r="X37" s="54"/>
      <c r="Y37" s="3"/>
      <c r="Z37" s="53"/>
      <c r="AA37" s="53"/>
      <c r="AB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98"/>
      <c r="L38" s="107" t="s">
        <v>41</v>
      </c>
      <c r="M38" s="96">
        <v>1</v>
      </c>
      <c r="N38" s="55">
        <v>2</v>
      </c>
      <c r="O38" s="55">
        <v>3</v>
      </c>
      <c r="P38" s="55">
        <v>4</v>
      </c>
      <c r="Q38" s="55">
        <v>5</v>
      </c>
      <c r="R38" s="55">
        <v>6</v>
      </c>
      <c r="S38" s="98"/>
      <c r="T38" s="56"/>
      <c r="U38" s="58"/>
      <c r="V38" s="2"/>
      <c r="W38" s="59"/>
      <c r="X38" s="59"/>
      <c r="Y38" s="2"/>
      <c r="Z38" s="2"/>
      <c r="AA38" s="2"/>
      <c r="AB38" s="2"/>
    </row>
    <row r="39" spans="1:30" ht="33.75" customHeight="1" x14ac:dyDescent="0.25">
      <c r="A39" s="89" t="s">
        <v>12</v>
      </c>
      <c r="B39" s="78">
        <v>90.6</v>
      </c>
      <c r="C39" s="78">
        <v>82.9</v>
      </c>
      <c r="D39" s="78">
        <v>86.1</v>
      </c>
      <c r="E39" s="78">
        <v>27.7</v>
      </c>
      <c r="F39" s="78">
        <v>94</v>
      </c>
      <c r="G39" s="78">
        <v>92.9</v>
      </c>
      <c r="H39" s="78"/>
      <c r="I39" s="78"/>
      <c r="J39" s="99">
        <f t="shared" ref="J39:J46" si="13">SUM(B39:I39)</f>
        <v>474.20000000000005</v>
      </c>
      <c r="K39" s="2"/>
      <c r="L39" s="89" t="s">
        <v>12</v>
      </c>
      <c r="M39" s="78">
        <v>6.2</v>
      </c>
      <c r="N39" s="78">
        <v>5.6</v>
      </c>
      <c r="O39" s="78">
        <v>5.9</v>
      </c>
      <c r="P39" s="78">
        <v>2</v>
      </c>
      <c r="Q39" s="78">
        <v>6.3</v>
      </c>
      <c r="R39" s="78">
        <v>6.3</v>
      </c>
      <c r="S39" s="99">
        <f t="shared" ref="S39:S46" si="14">SUM(M39:R39)</f>
        <v>32.300000000000004</v>
      </c>
      <c r="T39" s="60"/>
      <c r="U39" s="61"/>
      <c r="V39" s="2"/>
      <c r="W39" s="59"/>
      <c r="X39" s="59"/>
      <c r="Y39" s="2"/>
      <c r="Z39" s="2"/>
      <c r="AA39" s="2"/>
      <c r="AB39" s="2"/>
    </row>
    <row r="40" spans="1:30" ht="33.75" customHeight="1" x14ac:dyDescent="0.25">
      <c r="A40" s="90" t="s">
        <v>13</v>
      </c>
      <c r="B40" s="78">
        <v>90.6</v>
      </c>
      <c r="C40" s="78">
        <v>82.9</v>
      </c>
      <c r="D40" s="78">
        <v>86.1</v>
      </c>
      <c r="E40" s="78">
        <v>27.7</v>
      </c>
      <c r="F40" s="78">
        <v>94</v>
      </c>
      <c r="G40" s="78">
        <v>92.9</v>
      </c>
      <c r="H40" s="78"/>
      <c r="I40" s="78"/>
      <c r="J40" s="99">
        <f t="shared" si="13"/>
        <v>474.20000000000005</v>
      </c>
      <c r="K40" s="2"/>
      <c r="L40" s="90" t="s">
        <v>13</v>
      </c>
      <c r="M40" s="78">
        <v>6.2</v>
      </c>
      <c r="N40" s="78">
        <v>5.6</v>
      </c>
      <c r="O40" s="78">
        <v>5.9</v>
      </c>
      <c r="P40" s="78">
        <v>2</v>
      </c>
      <c r="Q40" s="78">
        <v>6.3</v>
      </c>
      <c r="R40" s="78">
        <v>6.3</v>
      </c>
      <c r="S40" s="99">
        <f t="shared" si="14"/>
        <v>32.300000000000004</v>
      </c>
      <c r="T40" s="60"/>
      <c r="U40" s="58"/>
      <c r="V40" s="2"/>
      <c r="W40" s="59"/>
      <c r="X40" s="59"/>
      <c r="Y40" s="2"/>
      <c r="Z40" s="2"/>
      <c r="AA40" s="2"/>
      <c r="AB40" s="2"/>
    </row>
    <row r="41" spans="1:30" ht="33.75" customHeight="1" x14ac:dyDescent="0.25">
      <c r="A41" s="89" t="s">
        <v>14</v>
      </c>
      <c r="B41" s="78"/>
      <c r="C41" s="78"/>
      <c r="D41" s="78"/>
      <c r="E41" s="78"/>
      <c r="F41" s="78"/>
      <c r="G41" s="78"/>
      <c r="H41" s="22"/>
      <c r="I41" s="22"/>
      <c r="J41" s="99">
        <f t="shared" si="13"/>
        <v>0</v>
      </c>
      <c r="K41" s="2"/>
      <c r="L41" s="89" t="s">
        <v>14</v>
      </c>
      <c r="M41" s="78">
        <v>6.2</v>
      </c>
      <c r="N41" s="78">
        <v>5.6</v>
      </c>
      <c r="O41" s="78">
        <v>5.8</v>
      </c>
      <c r="P41" s="78">
        <v>1.9</v>
      </c>
      <c r="Q41" s="78">
        <v>6.2</v>
      </c>
      <c r="R41" s="78">
        <v>6.1</v>
      </c>
      <c r="S41" s="99">
        <f t="shared" si="14"/>
        <v>31.799999999999997</v>
      </c>
      <c r="T41" s="60"/>
      <c r="U41" s="51"/>
      <c r="V41" s="2"/>
      <c r="W41" s="59"/>
      <c r="X41" s="59"/>
      <c r="Y41" s="2"/>
      <c r="Z41" s="2"/>
      <c r="AA41" s="2"/>
      <c r="AB41" s="2"/>
    </row>
    <row r="42" spans="1:30" ht="33.75" customHeight="1" x14ac:dyDescent="0.25">
      <c r="A42" s="90" t="s">
        <v>15</v>
      </c>
      <c r="B42" s="78"/>
      <c r="C42" s="78"/>
      <c r="D42" s="78"/>
      <c r="E42" s="78"/>
      <c r="F42" s="78"/>
      <c r="G42" s="78"/>
      <c r="H42" s="22"/>
      <c r="I42" s="22"/>
      <c r="J42" s="99">
        <f t="shared" si="13"/>
        <v>0</v>
      </c>
      <c r="K42" s="2"/>
      <c r="L42" s="90" t="s">
        <v>15</v>
      </c>
      <c r="M42" s="78">
        <v>6.2</v>
      </c>
      <c r="N42" s="78">
        <v>5.6</v>
      </c>
      <c r="O42" s="78">
        <v>5.9</v>
      </c>
      <c r="P42" s="78">
        <v>1.9</v>
      </c>
      <c r="Q42" s="78">
        <v>6.3</v>
      </c>
      <c r="R42" s="78">
        <v>6.1</v>
      </c>
      <c r="S42" s="99">
        <f t="shared" si="14"/>
        <v>32</v>
      </c>
      <c r="T42" s="60"/>
      <c r="U42" s="51"/>
      <c r="V42" s="2"/>
      <c r="W42" s="59"/>
      <c r="X42" s="59"/>
      <c r="Y42" s="2"/>
      <c r="Z42" s="2"/>
      <c r="AA42" s="2"/>
      <c r="AB42" s="2"/>
    </row>
    <row r="43" spans="1:30" ht="33.75" customHeight="1" x14ac:dyDescent="0.25">
      <c r="A43" s="89" t="s">
        <v>16</v>
      </c>
      <c r="B43" s="78"/>
      <c r="C43" s="78"/>
      <c r="D43" s="78"/>
      <c r="E43" s="78"/>
      <c r="F43" s="78"/>
      <c r="G43" s="78"/>
      <c r="H43" s="22"/>
      <c r="I43" s="22"/>
      <c r="J43" s="99">
        <f t="shared" si="13"/>
        <v>0</v>
      </c>
      <c r="K43" s="2"/>
      <c r="L43" s="89" t="s">
        <v>16</v>
      </c>
      <c r="M43" s="78">
        <v>6.2</v>
      </c>
      <c r="N43" s="78">
        <v>5.6</v>
      </c>
      <c r="O43" s="78">
        <v>5.9</v>
      </c>
      <c r="P43" s="78">
        <v>1.9</v>
      </c>
      <c r="Q43" s="78">
        <v>6.3</v>
      </c>
      <c r="R43" s="78">
        <v>6.2</v>
      </c>
      <c r="S43" s="99">
        <f t="shared" si="14"/>
        <v>32.1</v>
      </c>
      <c r="T43" s="60"/>
      <c r="U43" s="51"/>
      <c r="V43" s="2"/>
      <c r="W43" s="59"/>
      <c r="X43" s="59"/>
      <c r="Y43" s="2"/>
      <c r="Z43" s="2"/>
      <c r="AA43" s="2"/>
      <c r="AB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78"/>
      <c r="J44" s="99">
        <f t="shared" si="13"/>
        <v>0</v>
      </c>
      <c r="K44" s="2"/>
      <c r="L44" s="90" t="s">
        <v>17</v>
      </c>
      <c r="M44" s="78">
        <v>6.3</v>
      </c>
      <c r="N44" s="78">
        <v>5.6</v>
      </c>
      <c r="O44" s="78">
        <v>5.9</v>
      </c>
      <c r="P44" s="78">
        <v>1.9</v>
      </c>
      <c r="Q44" s="78">
        <v>6.3</v>
      </c>
      <c r="R44" s="78">
        <v>6.2</v>
      </c>
      <c r="S44" s="99">
        <f t="shared" si="14"/>
        <v>32.199999999999996</v>
      </c>
      <c r="T44" s="60"/>
      <c r="U44" s="51"/>
      <c r="V44" s="2"/>
      <c r="W44" s="59"/>
      <c r="X44" s="59"/>
      <c r="Y44" s="2"/>
      <c r="Z44" s="2"/>
      <c r="AA44" s="2"/>
      <c r="AB44" s="2"/>
    </row>
    <row r="45" spans="1:30" ht="33.75" customHeight="1" x14ac:dyDescent="0.25">
      <c r="A45" s="89" t="s">
        <v>18</v>
      </c>
      <c r="B45" s="78"/>
      <c r="C45" s="78"/>
      <c r="D45" s="78"/>
      <c r="E45" s="78"/>
      <c r="F45" s="78"/>
      <c r="G45" s="78"/>
      <c r="H45" s="78"/>
      <c r="I45" s="78"/>
      <c r="J45" s="99">
        <f t="shared" si="13"/>
        <v>0</v>
      </c>
      <c r="K45" s="2"/>
      <c r="L45" s="89" t="s">
        <v>18</v>
      </c>
      <c r="M45" s="78">
        <v>6.3</v>
      </c>
      <c r="N45" s="78">
        <v>5.6</v>
      </c>
      <c r="O45" s="78">
        <v>5.9</v>
      </c>
      <c r="P45" s="78">
        <v>2</v>
      </c>
      <c r="Q45" s="78">
        <v>6.3</v>
      </c>
      <c r="R45" s="78">
        <v>6.2</v>
      </c>
      <c r="S45" s="99">
        <f t="shared" si="14"/>
        <v>32.299999999999997</v>
      </c>
      <c r="T45" s="60"/>
      <c r="U45" s="51"/>
      <c r="V45" s="2"/>
      <c r="W45" s="59"/>
      <c r="X45" s="59"/>
      <c r="Y45" s="2"/>
      <c r="Z45" s="2"/>
      <c r="AA45" s="2"/>
      <c r="AB45" s="2"/>
    </row>
    <row r="46" spans="1:30" ht="33.75" customHeight="1" x14ac:dyDescent="0.25">
      <c r="A46" s="90" t="s">
        <v>10</v>
      </c>
      <c r="B46" s="79">
        <f t="shared" ref="B46:I46" si="15">SUM(B39:B45)</f>
        <v>181.2</v>
      </c>
      <c r="C46" s="26">
        <f t="shared" si="15"/>
        <v>165.8</v>
      </c>
      <c r="D46" s="26">
        <f t="shared" si="15"/>
        <v>172.2</v>
      </c>
      <c r="E46" s="26">
        <f t="shared" si="15"/>
        <v>55.4</v>
      </c>
      <c r="F46" s="26">
        <f t="shared" si="15"/>
        <v>188</v>
      </c>
      <c r="G46" s="26">
        <f t="shared" si="15"/>
        <v>185.8</v>
      </c>
      <c r="H46" s="26">
        <f t="shared" si="15"/>
        <v>0</v>
      </c>
      <c r="I46" s="26">
        <f t="shared" si="15"/>
        <v>0</v>
      </c>
      <c r="J46" s="99">
        <f t="shared" si="13"/>
        <v>948.40000000000009</v>
      </c>
      <c r="L46" s="76" t="s">
        <v>10</v>
      </c>
      <c r="M46" s="79">
        <f t="shared" ref="M46:R46" si="16">SUM(M39:M45)</f>
        <v>43.599999999999994</v>
      </c>
      <c r="N46" s="26">
        <f t="shared" si="16"/>
        <v>39.200000000000003</v>
      </c>
      <c r="O46" s="26">
        <f t="shared" si="16"/>
        <v>41.199999999999996</v>
      </c>
      <c r="P46" s="26">
        <f t="shared" si="16"/>
        <v>13.600000000000001</v>
      </c>
      <c r="Q46" s="26">
        <f t="shared" si="16"/>
        <v>44</v>
      </c>
      <c r="R46" s="26">
        <f t="shared" si="16"/>
        <v>43.4</v>
      </c>
      <c r="S46" s="99">
        <f t="shared" si="14"/>
        <v>225</v>
      </c>
      <c r="T46" s="60"/>
      <c r="U46" s="2"/>
      <c r="V46" s="2"/>
      <c r="W46" s="2"/>
      <c r="X46" s="2"/>
      <c r="Y46" s="2"/>
      <c r="Z46" s="2"/>
      <c r="AA46" s="2"/>
      <c r="AB46" s="2"/>
    </row>
    <row r="47" spans="1:30" ht="33.75" customHeight="1" x14ac:dyDescent="0.25">
      <c r="A47" s="91" t="s">
        <v>19</v>
      </c>
      <c r="B47" s="29">
        <v>154.9</v>
      </c>
      <c r="C47" s="29">
        <v>154.9</v>
      </c>
      <c r="D47" s="29">
        <v>154.9</v>
      </c>
      <c r="E47" s="29">
        <v>154.9</v>
      </c>
      <c r="F47" s="29">
        <v>154.9</v>
      </c>
      <c r="G47" s="29">
        <v>154.9</v>
      </c>
      <c r="H47" s="29"/>
      <c r="I47" s="29"/>
      <c r="J47" s="100">
        <f>+((J46/J48)/7)*1000</f>
        <v>44.247457310814596</v>
      </c>
      <c r="L47" s="108" t="s">
        <v>19</v>
      </c>
      <c r="M47" s="80">
        <v>141.5</v>
      </c>
      <c r="N47" s="29">
        <v>136.5</v>
      </c>
      <c r="O47" s="29">
        <v>137</v>
      </c>
      <c r="P47" s="29">
        <v>138.5</v>
      </c>
      <c r="Q47" s="29">
        <v>136.5</v>
      </c>
      <c r="R47" s="29">
        <v>135</v>
      </c>
      <c r="S47" s="100">
        <f>+((S46/S48)/7)*1000</f>
        <v>137.36263736263737</v>
      </c>
      <c r="T47" s="62"/>
    </row>
    <row r="48" spans="1:30" ht="33.75" customHeight="1" x14ac:dyDescent="0.25">
      <c r="A48" s="92" t="s">
        <v>20</v>
      </c>
      <c r="B48" s="81">
        <v>585</v>
      </c>
      <c r="C48" s="33">
        <v>535</v>
      </c>
      <c r="D48" s="33">
        <v>556</v>
      </c>
      <c r="E48" s="33">
        <v>179</v>
      </c>
      <c r="F48" s="33">
        <v>607</v>
      </c>
      <c r="G48" s="33">
        <v>600</v>
      </c>
      <c r="H48" s="33"/>
      <c r="I48" s="33"/>
      <c r="J48" s="101">
        <f>SUM(B48:I48)</f>
        <v>3062</v>
      </c>
      <c r="K48" s="63"/>
      <c r="L48" s="92" t="s">
        <v>20</v>
      </c>
      <c r="M48" s="104">
        <v>44</v>
      </c>
      <c r="N48" s="64">
        <v>41</v>
      </c>
      <c r="O48" s="64">
        <v>43</v>
      </c>
      <c r="P48" s="64">
        <v>14</v>
      </c>
      <c r="Q48" s="64">
        <v>46</v>
      </c>
      <c r="R48" s="64">
        <v>46</v>
      </c>
      <c r="S48" s="110">
        <f>SUM(M48:R48)</f>
        <v>234</v>
      </c>
      <c r="T48" s="65"/>
    </row>
    <row r="49" spans="1:43" ht="33.75" customHeight="1" x14ac:dyDescent="0.25">
      <c r="A49" s="93" t="s">
        <v>21</v>
      </c>
      <c r="B49" s="82">
        <f t="shared" ref="B49:G49" si="17">((B48*B47)*7/1000)/7</f>
        <v>90.616500000000002</v>
      </c>
      <c r="C49" s="37">
        <f t="shared" si="17"/>
        <v>82.871499999999997</v>
      </c>
      <c r="D49" s="37">
        <f t="shared" si="17"/>
        <v>86.124400000000009</v>
      </c>
      <c r="E49" s="37">
        <f t="shared" si="17"/>
        <v>27.727100000000004</v>
      </c>
      <c r="F49" s="37">
        <f t="shared" si="17"/>
        <v>94.024299999999997</v>
      </c>
      <c r="G49" s="37">
        <f t="shared" si="17"/>
        <v>92.940000000000012</v>
      </c>
      <c r="H49" s="37">
        <f t="shared" ref="H49:I49" si="18">((H48*H47)*7/1000-H39-H40)/5</f>
        <v>0</v>
      </c>
      <c r="I49" s="37">
        <f t="shared" si="18"/>
        <v>0</v>
      </c>
      <c r="J49" s="102">
        <f>((J46*1000)/J48)/7</f>
        <v>44.247457310814596</v>
      </c>
      <c r="L49" s="93" t="s">
        <v>21</v>
      </c>
      <c r="M49" s="82">
        <f>((M48*M47)*7/1000-M39-M40)/5</f>
        <v>6.2363999999999997</v>
      </c>
      <c r="N49" s="37">
        <f t="shared" ref="N49:R49" si="19">((N48*N47)*7/1000-N39-N40)/5</f>
        <v>5.5950999999999995</v>
      </c>
      <c r="O49" s="37">
        <f t="shared" si="19"/>
        <v>5.8874000000000013</v>
      </c>
      <c r="P49" s="37">
        <f t="shared" si="19"/>
        <v>1.9146000000000001</v>
      </c>
      <c r="Q49" s="37">
        <f t="shared" si="19"/>
        <v>6.2706000000000008</v>
      </c>
      <c r="R49" s="37">
        <f t="shared" si="19"/>
        <v>6.1740000000000004</v>
      </c>
      <c r="S49" s="111">
        <f>((S46*1000)/S48)/7</f>
        <v>137.36263736263737</v>
      </c>
      <c r="T49" s="65"/>
    </row>
    <row r="50" spans="1:43" ht="33.75" customHeight="1" x14ac:dyDescent="0.25">
      <c r="A50" s="94" t="s">
        <v>22</v>
      </c>
      <c r="B50" s="83">
        <f t="shared" ref="B50:I50" si="20">((B48*B47)*7)/1000</f>
        <v>634.31550000000004</v>
      </c>
      <c r="C50" s="41">
        <f t="shared" si="20"/>
        <v>580.10050000000001</v>
      </c>
      <c r="D50" s="41">
        <f t="shared" si="20"/>
        <v>602.87080000000003</v>
      </c>
      <c r="E50" s="41">
        <f t="shared" si="20"/>
        <v>194.08970000000002</v>
      </c>
      <c r="F50" s="41">
        <f t="shared" si="20"/>
        <v>658.17009999999993</v>
      </c>
      <c r="G50" s="41">
        <f t="shared" si="20"/>
        <v>650.58000000000004</v>
      </c>
      <c r="H50" s="41">
        <f t="shared" si="20"/>
        <v>0</v>
      </c>
      <c r="I50" s="41">
        <f t="shared" si="20"/>
        <v>0</v>
      </c>
      <c r="J50" s="85"/>
      <c r="L50" s="94" t="s">
        <v>22</v>
      </c>
      <c r="M50" s="83">
        <f t="shared" ref="M50:R50" si="21">((M48*M47)*7)/1000</f>
        <v>43.582000000000001</v>
      </c>
      <c r="N50" s="41">
        <f t="shared" si="21"/>
        <v>39.1755</v>
      </c>
      <c r="O50" s="41">
        <f t="shared" si="21"/>
        <v>41.237000000000002</v>
      </c>
      <c r="P50" s="41">
        <f t="shared" si="21"/>
        <v>13.573</v>
      </c>
      <c r="Q50" s="41">
        <f t="shared" si="21"/>
        <v>43.953000000000003</v>
      </c>
      <c r="R50" s="41">
        <f t="shared" si="21"/>
        <v>43.47</v>
      </c>
      <c r="S50" s="112"/>
    </row>
    <row r="51" spans="1:43" ht="33.75" customHeight="1" thickBot="1" x14ac:dyDescent="0.3">
      <c r="A51" s="95" t="s">
        <v>23</v>
      </c>
      <c r="B51" s="84">
        <f t="shared" ref="B51:I51" si="22">+(B46/B48)/7*1000</f>
        <v>44.249084249084248</v>
      </c>
      <c r="C51" s="46">
        <f t="shared" si="22"/>
        <v>44.272363150867818</v>
      </c>
      <c r="D51" s="46">
        <f t="shared" si="22"/>
        <v>44.244604316546763</v>
      </c>
      <c r="E51" s="46">
        <f t="shared" si="22"/>
        <v>44.213886671987233</v>
      </c>
      <c r="F51" s="46">
        <f t="shared" si="22"/>
        <v>44.245704871734524</v>
      </c>
      <c r="G51" s="46">
        <f t="shared" si="22"/>
        <v>44.238095238095241</v>
      </c>
      <c r="H51" s="46" t="e">
        <f t="shared" si="22"/>
        <v>#DIV/0!</v>
      </c>
      <c r="I51" s="46" t="e">
        <f t="shared" si="22"/>
        <v>#DIV/0!</v>
      </c>
      <c r="J51" s="103"/>
      <c r="K51" s="49"/>
      <c r="L51" s="95" t="s">
        <v>23</v>
      </c>
      <c r="M51" s="84">
        <f t="shared" ref="M51:R51" si="23">+(M46/M48)/7*1000</f>
        <v>141.55844155844153</v>
      </c>
      <c r="N51" s="46">
        <f t="shared" si="23"/>
        <v>136.58536585365854</v>
      </c>
      <c r="O51" s="46">
        <f t="shared" si="23"/>
        <v>136.87707641196013</v>
      </c>
      <c r="P51" s="46">
        <f t="shared" si="23"/>
        <v>138.77551020408166</v>
      </c>
      <c r="Q51" s="46">
        <f t="shared" si="23"/>
        <v>136.64596273291926</v>
      </c>
      <c r="R51" s="46">
        <f t="shared" si="23"/>
        <v>134.78260869565219</v>
      </c>
      <c r="S51" s="47"/>
      <c r="T51" s="50"/>
    </row>
    <row r="52" spans="1:43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43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43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43" ht="33.75" customHeight="1" thickBot="1" x14ac:dyDescent="0.3">
      <c r="A55" s="116" t="s">
        <v>28</v>
      </c>
      <c r="B55" s="511" t="s">
        <v>8</v>
      </c>
      <c r="C55" s="512"/>
      <c r="D55" s="512"/>
      <c r="E55" s="512"/>
      <c r="F55" s="512"/>
      <c r="G55" s="513"/>
      <c r="H55" s="511" t="s">
        <v>51</v>
      </c>
      <c r="I55" s="512"/>
      <c r="J55" s="512"/>
      <c r="K55" s="512"/>
      <c r="L55" s="512"/>
      <c r="M55" s="513"/>
      <c r="N55" s="512" t="s">
        <v>50</v>
      </c>
      <c r="O55" s="512"/>
      <c r="P55" s="512"/>
      <c r="Q55" s="512"/>
      <c r="R55" s="512"/>
      <c r="S55" s="513"/>
      <c r="T55" s="12"/>
      <c r="U55" s="69"/>
      <c r="V55" s="69"/>
      <c r="W55" s="70"/>
      <c r="X55" s="70"/>
      <c r="AG55" s="51"/>
      <c r="AH55" s="51"/>
      <c r="AI55" s="51"/>
      <c r="AJ55" s="2"/>
      <c r="AK55" s="2"/>
      <c r="AL55" s="2"/>
      <c r="AM55" s="2"/>
      <c r="AO55" s="2"/>
      <c r="AP55" s="2"/>
      <c r="AQ55" s="2"/>
    </row>
    <row r="56" spans="1:43" ht="33.75" customHeight="1" x14ac:dyDescent="0.25">
      <c r="A56" s="154" t="s">
        <v>27</v>
      </c>
      <c r="B56" s="313"/>
      <c r="C56" s="314"/>
      <c r="D56" s="314"/>
      <c r="E56" s="314"/>
      <c r="F56" s="314"/>
      <c r="G56" s="444"/>
      <c r="H56" s="313"/>
      <c r="I56" s="314"/>
      <c r="J56" s="314"/>
      <c r="K56" s="314"/>
      <c r="L56" s="314"/>
      <c r="M56" s="444"/>
      <c r="N56" s="313"/>
      <c r="O56" s="314"/>
      <c r="P56" s="314"/>
      <c r="Q56" s="314"/>
      <c r="R56" s="314"/>
      <c r="S56" s="128"/>
      <c r="T56" s="16" t="s">
        <v>10</v>
      </c>
      <c r="V56" s="53"/>
      <c r="W56" s="53"/>
      <c r="X56" s="53"/>
      <c r="Y56" s="53"/>
      <c r="Z56" s="71"/>
      <c r="AA56" s="71"/>
      <c r="AB56" s="71"/>
      <c r="AC56" s="53"/>
      <c r="AD56" s="53"/>
      <c r="AE56" s="72"/>
      <c r="AF56" s="72"/>
      <c r="AG56" s="72"/>
      <c r="AH56" s="2"/>
      <c r="AI56" s="2"/>
      <c r="AJ56" s="2"/>
      <c r="AK56" s="2"/>
      <c r="AM56" s="2"/>
      <c r="AN56" s="2"/>
      <c r="AO56" s="2"/>
    </row>
    <row r="57" spans="1:43" ht="33.75" customHeight="1" x14ac:dyDescent="0.25">
      <c r="A57" s="154" t="s">
        <v>11</v>
      </c>
      <c r="B57" s="302">
        <v>1</v>
      </c>
      <c r="C57" s="96">
        <v>2</v>
      </c>
      <c r="D57" s="96">
        <v>3</v>
      </c>
      <c r="E57" s="96">
        <v>4</v>
      </c>
      <c r="F57" s="96">
        <v>5</v>
      </c>
      <c r="G57" s="308">
        <v>6</v>
      </c>
      <c r="H57" s="302">
        <v>7</v>
      </c>
      <c r="I57" s="96">
        <v>8</v>
      </c>
      <c r="J57" s="96">
        <v>9</v>
      </c>
      <c r="K57" s="96">
        <v>10</v>
      </c>
      <c r="L57" s="96">
        <v>11</v>
      </c>
      <c r="M57" s="308">
        <v>12</v>
      </c>
      <c r="N57" s="302">
        <v>13</v>
      </c>
      <c r="O57" s="96">
        <v>14</v>
      </c>
      <c r="P57" s="96">
        <v>15</v>
      </c>
      <c r="Q57" s="96">
        <v>16</v>
      </c>
      <c r="R57" s="96">
        <v>17</v>
      </c>
      <c r="S57" s="308">
        <v>18</v>
      </c>
      <c r="T57" s="16"/>
      <c r="U57" s="53"/>
      <c r="V57" s="49"/>
      <c r="W57" s="53"/>
      <c r="X57" s="53"/>
      <c r="Y57" s="53"/>
      <c r="Z57" s="71"/>
      <c r="AA57" s="71"/>
      <c r="AB57" s="71"/>
      <c r="AC57" s="53"/>
      <c r="AD57" s="53"/>
      <c r="AE57" s="72"/>
      <c r="AF57" s="72"/>
      <c r="AG57" s="72"/>
      <c r="AH57" s="2"/>
      <c r="AI57" s="2"/>
      <c r="AJ57" s="2"/>
      <c r="AK57" s="2"/>
      <c r="AL57" s="2"/>
      <c r="AM57" s="2"/>
      <c r="AN57" s="2"/>
      <c r="AO57" s="2"/>
    </row>
    <row r="58" spans="1:43" ht="33.75" customHeight="1" x14ac:dyDescent="0.25">
      <c r="A58" s="156" t="s">
        <v>12</v>
      </c>
      <c r="B58" s="21">
        <v>8.1</v>
      </c>
      <c r="C58" s="78">
        <v>8.1999999999999993</v>
      </c>
      <c r="D58" s="78">
        <v>8.3000000000000007</v>
      </c>
      <c r="E58" s="78">
        <v>2.2000000000000002</v>
      </c>
      <c r="F58" s="78">
        <v>8.1999999999999993</v>
      </c>
      <c r="G58" s="182">
        <v>8</v>
      </c>
      <c r="H58" s="21">
        <v>7.9</v>
      </c>
      <c r="I58" s="78">
        <v>8</v>
      </c>
      <c r="J58" s="78">
        <v>7.9</v>
      </c>
      <c r="K58" s="78">
        <v>1.9</v>
      </c>
      <c r="L58" s="78">
        <v>8</v>
      </c>
      <c r="M58" s="182">
        <v>7.8</v>
      </c>
      <c r="N58" s="21">
        <v>8.1</v>
      </c>
      <c r="O58" s="78">
        <v>8</v>
      </c>
      <c r="P58" s="78">
        <v>8.1999999999999993</v>
      </c>
      <c r="Q58" s="78">
        <v>2.2000000000000002</v>
      </c>
      <c r="R58" s="78">
        <v>7.9</v>
      </c>
      <c r="S58" s="182">
        <v>8.1999999999999993</v>
      </c>
      <c r="T58" s="24">
        <f t="shared" ref="T58:T65" si="24">SUM(B58:S58)</f>
        <v>127.10000000000001</v>
      </c>
      <c r="U58" s="73"/>
      <c r="V58" s="2"/>
      <c r="W58" s="53"/>
      <c r="X58" s="53"/>
      <c r="Y58" s="53"/>
      <c r="Z58" s="71"/>
      <c r="AA58" s="71"/>
      <c r="AB58" s="71"/>
      <c r="AC58" s="53"/>
      <c r="AD58" s="53"/>
      <c r="AE58" s="72"/>
      <c r="AF58" s="72"/>
      <c r="AG58" s="72"/>
      <c r="AH58" s="2"/>
      <c r="AI58" s="2"/>
      <c r="AJ58" s="2"/>
      <c r="AK58" s="2"/>
      <c r="AL58" s="2"/>
      <c r="AM58" s="2"/>
      <c r="AN58" s="2"/>
      <c r="AO58" s="2"/>
    </row>
    <row r="59" spans="1:43" ht="33.75" customHeight="1" x14ac:dyDescent="0.25">
      <c r="A59" s="157" t="s">
        <v>13</v>
      </c>
      <c r="B59" s="21">
        <v>8.1</v>
      </c>
      <c r="C59" s="78">
        <v>8.1999999999999993</v>
      </c>
      <c r="D59" s="78">
        <v>8.3000000000000007</v>
      </c>
      <c r="E59" s="78">
        <v>2.2000000000000002</v>
      </c>
      <c r="F59" s="78">
        <v>8.1999999999999993</v>
      </c>
      <c r="G59" s="182">
        <v>8</v>
      </c>
      <c r="H59" s="21">
        <v>7.9</v>
      </c>
      <c r="I59" s="78">
        <v>8</v>
      </c>
      <c r="J59" s="78">
        <v>7.9</v>
      </c>
      <c r="K59" s="78">
        <v>1.9</v>
      </c>
      <c r="L59" s="78">
        <v>8</v>
      </c>
      <c r="M59" s="182">
        <v>7.8</v>
      </c>
      <c r="N59" s="21">
        <v>8.1</v>
      </c>
      <c r="O59" s="78">
        <v>8</v>
      </c>
      <c r="P59" s="78">
        <v>8.1999999999999993</v>
      </c>
      <c r="Q59" s="78">
        <v>2.2000000000000002</v>
      </c>
      <c r="R59" s="78">
        <v>7.9</v>
      </c>
      <c r="S59" s="182">
        <v>8.1999999999999993</v>
      </c>
      <c r="T59" s="24">
        <f t="shared" si="24"/>
        <v>127.10000000000001</v>
      </c>
      <c r="U59" s="73"/>
      <c r="V59" s="2"/>
      <c r="W59" s="53"/>
      <c r="X59" s="53"/>
      <c r="Y59" s="53"/>
      <c r="Z59" s="71"/>
      <c r="AA59" s="71"/>
      <c r="AB59" s="71"/>
      <c r="AC59" s="53"/>
      <c r="AD59" s="53"/>
      <c r="AE59" s="72"/>
      <c r="AF59" s="72"/>
      <c r="AG59" s="72"/>
      <c r="AH59" s="2"/>
      <c r="AI59" s="2"/>
      <c r="AJ59" s="2"/>
      <c r="AK59" s="2"/>
      <c r="AL59" s="2"/>
      <c r="AM59" s="2"/>
      <c r="AN59" s="2"/>
      <c r="AO59" s="2"/>
    </row>
    <row r="60" spans="1:43" ht="33.75" customHeight="1" x14ac:dyDescent="0.25">
      <c r="A60" s="156" t="s">
        <v>14</v>
      </c>
      <c r="B60" s="21">
        <v>7.8</v>
      </c>
      <c r="C60" s="78">
        <v>8.1</v>
      </c>
      <c r="D60" s="78">
        <v>8</v>
      </c>
      <c r="E60" s="78">
        <v>2.1</v>
      </c>
      <c r="F60" s="78">
        <v>8</v>
      </c>
      <c r="G60" s="182">
        <v>8</v>
      </c>
      <c r="H60" s="21">
        <v>7.7</v>
      </c>
      <c r="I60" s="78">
        <v>7.9</v>
      </c>
      <c r="J60" s="78">
        <v>7.8</v>
      </c>
      <c r="K60" s="78">
        <v>1.8</v>
      </c>
      <c r="L60" s="78">
        <v>7.8</v>
      </c>
      <c r="M60" s="182">
        <v>7.8</v>
      </c>
      <c r="N60" s="21">
        <v>8</v>
      </c>
      <c r="O60" s="78">
        <v>8</v>
      </c>
      <c r="P60" s="78">
        <v>8</v>
      </c>
      <c r="Q60" s="78">
        <v>2.1</v>
      </c>
      <c r="R60" s="78">
        <v>7.8</v>
      </c>
      <c r="S60" s="182">
        <v>8</v>
      </c>
      <c r="T60" s="24">
        <f t="shared" si="24"/>
        <v>124.69999999999999</v>
      </c>
      <c r="U60" s="73"/>
      <c r="V60" s="2"/>
      <c r="W60" s="53"/>
      <c r="X60" s="53"/>
      <c r="Y60" s="53"/>
      <c r="Z60" s="71"/>
      <c r="AA60" s="71"/>
      <c r="AB60" s="71"/>
      <c r="AC60" s="53"/>
      <c r="AD60" s="53"/>
      <c r="AE60" s="72"/>
      <c r="AF60" s="72"/>
      <c r="AG60" s="72"/>
      <c r="AH60" s="2"/>
      <c r="AI60" s="2"/>
      <c r="AJ60" s="2"/>
      <c r="AK60" s="2"/>
      <c r="AL60" s="2"/>
      <c r="AM60" s="2"/>
      <c r="AN60" s="2"/>
      <c r="AO60" s="2"/>
    </row>
    <row r="61" spans="1:43" ht="33.75" customHeight="1" x14ac:dyDescent="0.25">
      <c r="A61" s="157" t="s">
        <v>15</v>
      </c>
      <c r="B61" s="21">
        <v>7.8</v>
      </c>
      <c r="C61" s="78">
        <v>8.1</v>
      </c>
      <c r="D61" s="78">
        <v>8</v>
      </c>
      <c r="E61" s="78">
        <v>2.1</v>
      </c>
      <c r="F61" s="78">
        <v>8.1</v>
      </c>
      <c r="G61" s="182">
        <v>8</v>
      </c>
      <c r="H61" s="21">
        <v>7.8</v>
      </c>
      <c r="I61" s="78">
        <v>7.9</v>
      </c>
      <c r="J61" s="78">
        <v>7.8</v>
      </c>
      <c r="K61" s="78">
        <v>1.8</v>
      </c>
      <c r="L61" s="78">
        <v>7.8</v>
      </c>
      <c r="M61" s="182">
        <v>7.8</v>
      </c>
      <c r="N61" s="21">
        <v>8</v>
      </c>
      <c r="O61" s="78">
        <v>8</v>
      </c>
      <c r="P61" s="78">
        <v>8.1</v>
      </c>
      <c r="Q61" s="78">
        <v>2.1</v>
      </c>
      <c r="R61" s="78">
        <v>7.8</v>
      </c>
      <c r="S61" s="182">
        <v>8.1</v>
      </c>
      <c r="T61" s="24">
        <f t="shared" si="24"/>
        <v>125.09999999999997</v>
      </c>
      <c r="U61" s="73"/>
      <c r="V61" s="2"/>
      <c r="W61" s="53"/>
      <c r="X61" s="53"/>
      <c r="Y61" s="53"/>
      <c r="Z61" s="71"/>
      <c r="AA61" s="71"/>
      <c r="AB61" s="71"/>
      <c r="AC61" s="53"/>
      <c r="AD61" s="53"/>
      <c r="AE61" s="72"/>
      <c r="AF61" s="72"/>
      <c r="AG61" s="72"/>
      <c r="AH61" s="3"/>
      <c r="AI61" s="3"/>
      <c r="AJ61" s="2"/>
      <c r="AK61" s="2"/>
      <c r="AL61" s="2"/>
      <c r="AM61" s="2"/>
      <c r="AN61" s="2"/>
      <c r="AO61" s="2"/>
    </row>
    <row r="62" spans="1:43" ht="33.75" customHeight="1" x14ac:dyDescent="0.25">
      <c r="A62" s="156" t="s">
        <v>16</v>
      </c>
      <c r="B62" s="21">
        <v>7.8</v>
      </c>
      <c r="C62" s="78">
        <v>8.1999999999999993</v>
      </c>
      <c r="D62" s="78">
        <v>8</v>
      </c>
      <c r="E62" s="78">
        <v>2.1</v>
      </c>
      <c r="F62" s="78">
        <v>8.1</v>
      </c>
      <c r="G62" s="182">
        <v>8</v>
      </c>
      <c r="H62" s="21">
        <v>7.8</v>
      </c>
      <c r="I62" s="78">
        <v>7.9</v>
      </c>
      <c r="J62" s="78">
        <v>7.8</v>
      </c>
      <c r="K62" s="78">
        <v>1.8</v>
      </c>
      <c r="L62" s="78">
        <v>7.8</v>
      </c>
      <c r="M62" s="182">
        <v>7.8</v>
      </c>
      <c r="N62" s="21">
        <v>8</v>
      </c>
      <c r="O62" s="78">
        <v>8</v>
      </c>
      <c r="P62" s="78">
        <v>8.1</v>
      </c>
      <c r="Q62" s="78">
        <v>2.1</v>
      </c>
      <c r="R62" s="78">
        <v>7.8</v>
      </c>
      <c r="S62" s="182">
        <v>8.1</v>
      </c>
      <c r="T62" s="24">
        <f t="shared" si="24"/>
        <v>125.19999999999997</v>
      </c>
      <c r="U62" s="73"/>
      <c r="V62" s="2"/>
      <c r="W62" s="53"/>
      <c r="X62" s="53"/>
      <c r="Y62" s="53"/>
      <c r="Z62" s="71"/>
      <c r="AA62" s="71"/>
      <c r="AB62" s="71"/>
      <c r="AC62" s="53"/>
      <c r="AD62" s="53"/>
      <c r="AE62" s="72"/>
      <c r="AF62" s="72"/>
      <c r="AG62" s="72"/>
      <c r="AH62" s="3"/>
      <c r="AI62" s="3"/>
      <c r="AJ62" s="2"/>
      <c r="AK62" s="2"/>
      <c r="AL62" s="2"/>
      <c r="AM62" s="2"/>
      <c r="AN62" s="2"/>
      <c r="AO62" s="2"/>
    </row>
    <row r="63" spans="1:43" ht="33.75" customHeight="1" x14ac:dyDescent="0.25">
      <c r="A63" s="157" t="s">
        <v>17</v>
      </c>
      <c r="B63" s="21">
        <v>7.9</v>
      </c>
      <c r="C63" s="78">
        <v>8.1999999999999993</v>
      </c>
      <c r="D63" s="78">
        <v>8.1</v>
      </c>
      <c r="E63" s="78">
        <v>2.2000000000000002</v>
      </c>
      <c r="F63" s="78">
        <v>8.1</v>
      </c>
      <c r="G63" s="182">
        <v>8</v>
      </c>
      <c r="H63" s="21">
        <v>7.8</v>
      </c>
      <c r="I63" s="78">
        <v>7.9</v>
      </c>
      <c r="J63" s="78">
        <v>7.8</v>
      </c>
      <c r="K63" s="78">
        <v>1.9</v>
      </c>
      <c r="L63" s="78">
        <v>7.8</v>
      </c>
      <c r="M63" s="182">
        <v>7.8</v>
      </c>
      <c r="N63" s="21">
        <v>8.1</v>
      </c>
      <c r="O63" s="78">
        <v>8</v>
      </c>
      <c r="P63" s="78">
        <v>8.1</v>
      </c>
      <c r="Q63" s="78">
        <v>2.2000000000000002</v>
      </c>
      <c r="R63" s="78">
        <v>7.8</v>
      </c>
      <c r="S63" s="182">
        <v>8.1</v>
      </c>
      <c r="T63" s="24">
        <f t="shared" si="24"/>
        <v>125.79999999999998</v>
      </c>
      <c r="U63" s="73"/>
      <c r="V63" s="2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3"/>
      <c r="AI63" s="3"/>
      <c r="AL63" s="2"/>
      <c r="AM63" s="2"/>
      <c r="AN63" s="2"/>
      <c r="AO63" s="2"/>
    </row>
    <row r="64" spans="1:43" ht="33.75" customHeight="1" x14ac:dyDescent="0.25">
      <c r="A64" s="156" t="s">
        <v>18</v>
      </c>
      <c r="B64" s="21">
        <v>7.9</v>
      </c>
      <c r="C64" s="78">
        <v>8.1999999999999993</v>
      </c>
      <c r="D64" s="78">
        <v>8.1</v>
      </c>
      <c r="E64" s="78">
        <v>2.2000000000000002</v>
      </c>
      <c r="F64" s="78">
        <v>8.1</v>
      </c>
      <c r="G64" s="182">
        <v>8</v>
      </c>
      <c r="H64" s="21">
        <v>7.8</v>
      </c>
      <c r="I64" s="78">
        <v>7.9</v>
      </c>
      <c r="J64" s="78">
        <v>7.9</v>
      </c>
      <c r="K64" s="78">
        <v>1.9</v>
      </c>
      <c r="L64" s="78">
        <v>7.9</v>
      </c>
      <c r="M64" s="182">
        <v>7.9</v>
      </c>
      <c r="N64" s="21">
        <v>8.1</v>
      </c>
      <c r="O64" s="78">
        <v>8</v>
      </c>
      <c r="P64" s="78">
        <v>8.1</v>
      </c>
      <c r="Q64" s="78">
        <v>2.2000000000000002</v>
      </c>
      <c r="R64" s="78">
        <v>7.9</v>
      </c>
      <c r="S64" s="182">
        <v>8.1</v>
      </c>
      <c r="T64" s="24">
        <f t="shared" si="24"/>
        <v>126.2</v>
      </c>
      <c r="U64" s="73"/>
      <c r="V64" s="2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3"/>
      <c r="AI64" s="3"/>
      <c r="AL64" s="2"/>
      <c r="AM64" s="2"/>
      <c r="AN64" s="2"/>
      <c r="AO64" s="2"/>
    </row>
    <row r="65" spans="1:41" ht="33.75" customHeight="1" x14ac:dyDescent="0.25">
      <c r="A65" s="445" t="s">
        <v>10</v>
      </c>
      <c r="B65" s="25">
        <f>SUM(B58:B64)</f>
        <v>55.4</v>
      </c>
      <c r="C65" s="26">
        <f t="shared" ref="C65:R65" si="25">SUM(C58:C64)</f>
        <v>57.2</v>
      </c>
      <c r="D65" s="26">
        <f t="shared" si="25"/>
        <v>56.800000000000004</v>
      </c>
      <c r="E65" s="26">
        <f t="shared" si="25"/>
        <v>15.099999999999998</v>
      </c>
      <c r="F65" s="26">
        <f t="shared" si="25"/>
        <v>56.800000000000004</v>
      </c>
      <c r="G65" s="27">
        <f t="shared" si="25"/>
        <v>56</v>
      </c>
      <c r="H65" s="25">
        <f t="shared" si="25"/>
        <v>54.699999999999996</v>
      </c>
      <c r="I65" s="26">
        <f t="shared" si="25"/>
        <v>55.499999999999993</v>
      </c>
      <c r="J65" s="26">
        <f t="shared" si="25"/>
        <v>54.9</v>
      </c>
      <c r="K65" s="26">
        <f t="shared" si="25"/>
        <v>13</v>
      </c>
      <c r="L65" s="26">
        <f t="shared" si="25"/>
        <v>55.099999999999994</v>
      </c>
      <c r="M65" s="27">
        <f t="shared" si="25"/>
        <v>54.699999999999996</v>
      </c>
      <c r="N65" s="25">
        <f t="shared" si="25"/>
        <v>56.400000000000006</v>
      </c>
      <c r="O65" s="26">
        <f t="shared" si="25"/>
        <v>56</v>
      </c>
      <c r="P65" s="26">
        <f t="shared" si="25"/>
        <v>56.800000000000004</v>
      </c>
      <c r="Q65" s="26">
        <f t="shared" si="25"/>
        <v>15.099999999999998</v>
      </c>
      <c r="R65" s="26">
        <f t="shared" si="25"/>
        <v>54.9</v>
      </c>
      <c r="S65" s="27">
        <f>SUM(S58:S64)</f>
        <v>56.800000000000004</v>
      </c>
      <c r="T65" s="24">
        <f t="shared" si="24"/>
        <v>881.19999999999993</v>
      </c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3"/>
      <c r="AI65" s="3"/>
      <c r="AJ65" s="3"/>
      <c r="AK65" s="3"/>
      <c r="AL65" s="2"/>
      <c r="AM65" s="2"/>
      <c r="AN65" s="2"/>
      <c r="AO65" s="2"/>
    </row>
    <row r="66" spans="1:41" ht="33.75" customHeight="1" x14ac:dyDescent="0.25">
      <c r="A66" s="158" t="s">
        <v>19</v>
      </c>
      <c r="B66" s="28">
        <v>144</v>
      </c>
      <c r="C66" s="29">
        <v>143.5</v>
      </c>
      <c r="D66" s="29">
        <v>142.5</v>
      </c>
      <c r="E66" s="29">
        <v>143.5</v>
      </c>
      <c r="F66" s="29">
        <v>142.5</v>
      </c>
      <c r="G66" s="30">
        <v>140.5</v>
      </c>
      <c r="H66" s="28">
        <v>142</v>
      </c>
      <c r="I66" s="29">
        <v>141.5</v>
      </c>
      <c r="J66" s="29">
        <v>140</v>
      </c>
      <c r="K66" s="29">
        <v>142.5</v>
      </c>
      <c r="L66" s="29">
        <v>140.5</v>
      </c>
      <c r="M66" s="30">
        <v>139.5</v>
      </c>
      <c r="N66" s="28">
        <v>144</v>
      </c>
      <c r="O66" s="29">
        <v>143</v>
      </c>
      <c r="P66" s="29">
        <v>142.5</v>
      </c>
      <c r="Q66" s="29">
        <v>143.5</v>
      </c>
      <c r="R66" s="29">
        <v>140</v>
      </c>
      <c r="S66" s="30">
        <v>140</v>
      </c>
      <c r="T66" s="304">
        <f>+((T65/T67)/7)*1000</f>
        <v>141.76319176319177</v>
      </c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3"/>
      <c r="AI66" s="3"/>
      <c r="AJ66" s="3"/>
      <c r="AK66" s="3"/>
      <c r="AL66" s="2"/>
      <c r="AM66" s="2"/>
      <c r="AN66" s="2"/>
      <c r="AO66" s="2"/>
    </row>
    <row r="67" spans="1:41" ht="33.75" customHeight="1" x14ac:dyDescent="0.25">
      <c r="A67" s="159" t="s">
        <v>20</v>
      </c>
      <c r="B67" s="303">
        <v>55</v>
      </c>
      <c r="C67" s="64">
        <v>57</v>
      </c>
      <c r="D67" s="64">
        <v>57</v>
      </c>
      <c r="E67" s="64">
        <v>15</v>
      </c>
      <c r="F67" s="64">
        <v>57</v>
      </c>
      <c r="G67" s="446">
        <v>57</v>
      </c>
      <c r="H67" s="303">
        <v>55</v>
      </c>
      <c r="I67" s="64">
        <v>56</v>
      </c>
      <c r="J67" s="64">
        <v>56</v>
      </c>
      <c r="K67" s="64">
        <v>13</v>
      </c>
      <c r="L67" s="64">
        <v>56</v>
      </c>
      <c r="M67" s="446">
        <v>56</v>
      </c>
      <c r="N67" s="303">
        <v>56</v>
      </c>
      <c r="O67" s="64">
        <v>56</v>
      </c>
      <c r="P67" s="64">
        <v>57</v>
      </c>
      <c r="Q67" s="64">
        <v>15</v>
      </c>
      <c r="R67" s="64">
        <v>56</v>
      </c>
      <c r="S67" s="446">
        <v>58</v>
      </c>
      <c r="T67" s="305">
        <f>SUM(B67:S67)</f>
        <v>888</v>
      </c>
      <c r="V67" s="74"/>
      <c r="Z67" s="3"/>
      <c r="AA67" s="3"/>
      <c r="AB67" s="3"/>
      <c r="AC67" s="3"/>
      <c r="AD67" s="3"/>
    </row>
    <row r="68" spans="1:41" ht="33.75" customHeight="1" x14ac:dyDescent="0.25">
      <c r="A68" s="160" t="s">
        <v>21</v>
      </c>
      <c r="B68" s="36">
        <f t="shared" ref="B68:S68" si="26">((B67*B66)*7/1000-B58-B59)/5</f>
        <v>7.847999999999999</v>
      </c>
      <c r="C68" s="82">
        <f t="shared" si="26"/>
        <v>8.1712999999999987</v>
      </c>
      <c r="D68" s="82">
        <f t="shared" si="26"/>
        <v>8.0515000000000008</v>
      </c>
      <c r="E68" s="82">
        <f t="shared" si="26"/>
        <v>2.1335000000000002</v>
      </c>
      <c r="F68" s="82">
        <f t="shared" si="26"/>
        <v>8.0914999999999999</v>
      </c>
      <c r="G68" s="186">
        <f t="shared" si="26"/>
        <v>8.0119000000000007</v>
      </c>
      <c r="H68" s="36">
        <f t="shared" si="26"/>
        <v>7.7740000000000009</v>
      </c>
      <c r="I68" s="82">
        <f t="shared" si="26"/>
        <v>7.8936000000000011</v>
      </c>
      <c r="J68" s="82">
        <f t="shared" si="26"/>
        <v>7.8160000000000007</v>
      </c>
      <c r="K68" s="82">
        <f t="shared" si="26"/>
        <v>1.8334999999999997</v>
      </c>
      <c r="L68" s="82">
        <f t="shared" si="26"/>
        <v>7.8151999999999999</v>
      </c>
      <c r="M68" s="186">
        <f t="shared" si="26"/>
        <v>7.8168000000000006</v>
      </c>
      <c r="N68" s="36">
        <f t="shared" si="26"/>
        <v>8.0495999999999999</v>
      </c>
      <c r="O68" s="82">
        <f t="shared" si="26"/>
        <v>8.0111999999999988</v>
      </c>
      <c r="P68" s="82">
        <f t="shared" si="26"/>
        <v>8.0914999999999999</v>
      </c>
      <c r="Q68" s="82">
        <f t="shared" si="26"/>
        <v>2.1335000000000002</v>
      </c>
      <c r="R68" s="82">
        <f t="shared" si="26"/>
        <v>7.8160000000000007</v>
      </c>
      <c r="S68" s="186">
        <f t="shared" si="26"/>
        <v>8.0879999999999992</v>
      </c>
      <c r="T68" s="306">
        <f>((T65*1000)/T67)/7</f>
        <v>141.76319176319174</v>
      </c>
      <c r="Z68" s="3"/>
      <c r="AA68" s="3"/>
      <c r="AB68" s="3"/>
      <c r="AC68" s="3"/>
      <c r="AD68" s="3"/>
    </row>
    <row r="69" spans="1:41" ht="33.75" customHeight="1" x14ac:dyDescent="0.25">
      <c r="A69" s="161" t="s">
        <v>22</v>
      </c>
      <c r="B69" s="40">
        <f>((B67*B66)*7)/1000</f>
        <v>55.44</v>
      </c>
      <c r="C69" s="83">
        <f t="shared" ref="C69:R69" si="27">((C67*C66)*7)/1000</f>
        <v>57.256500000000003</v>
      </c>
      <c r="D69" s="83">
        <f t="shared" si="27"/>
        <v>56.857500000000002</v>
      </c>
      <c r="E69" s="83">
        <f t="shared" si="27"/>
        <v>15.067500000000001</v>
      </c>
      <c r="F69" s="83">
        <f t="shared" si="27"/>
        <v>56.857500000000002</v>
      </c>
      <c r="G69" s="307">
        <f t="shared" si="27"/>
        <v>56.0595</v>
      </c>
      <c r="H69" s="40">
        <f t="shared" si="27"/>
        <v>54.67</v>
      </c>
      <c r="I69" s="83">
        <f t="shared" si="27"/>
        <v>55.468000000000004</v>
      </c>
      <c r="J69" s="83">
        <f t="shared" si="27"/>
        <v>54.88</v>
      </c>
      <c r="K69" s="83">
        <f t="shared" si="27"/>
        <v>12.967499999999999</v>
      </c>
      <c r="L69" s="83">
        <f t="shared" si="27"/>
        <v>55.076000000000001</v>
      </c>
      <c r="M69" s="307">
        <f t="shared" si="27"/>
        <v>54.683999999999997</v>
      </c>
      <c r="N69" s="40">
        <f t="shared" si="27"/>
        <v>56.448</v>
      </c>
      <c r="O69" s="83">
        <f t="shared" si="27"/>
        <v>56.055999999999997</v>
      </c>
      <c r="P69" s="83">
        <f t="shared" si="27"/>
        <v>56.857500000000002</v>
      </c>
      <c r="Q69" s="83">
        <f t="shared" si="27"/>
        <v>15.067500000000001</v>
      </c>
      <c r="R69" s="83">
        <f t="shared" si="27"/>
        <v>54.88</v>
      </c>
      <c r="S69" s="85">
        <f>((S67*S66)*7)/1000</f>
        <v>56.84</v>
      </c>
      <c r="T69" s="307"/>
      <c r="U69" s="49"/>
      <c r="AD69" s="3"/>
    </row>
    <row r="70" spans="1:41" ht="33.75" customHeight="1" thickBot="1" x14ac:dyDescent="0.3">
      <c r="A70" s="162" t="s">
        <v>23</v>
      </c>
      <c r="B70" s="45">
        <f>+(B65/B67)/7*1000</f>
        <v>143.89610389610391</v>
      </c>
      <c r="C70" s="84">
        <f t="shared" ref="C70:R70" si="28">+(C65/C67)/7*1000</f>
        <v>143.35839598997492</v>
      </c>
      <c r="D70" s="84">
        <f t="shared" si="28"/>
        <v>142.3558897243108</v>
      </c>
      <c r="E70" s="84">
        <f t="shared" si="28"/>
        <v>143.8095238095238</v>
      </c>
      <c r="F70" s="84">
        <f t="shared" si="28"/>
        <v>142.3558897243108</v>
      </c>
      <c r="G70" s="188">
        <f t="shared" si="28"/>
        <v>140.35087719298244</v>
      </c>
      <c r="H70" s="45">
        <f t="shared" si="28"/>
        <v>142.07792207792207</v>
      </c>
      <c r="I70" s="84">
        <f t="shared" si="28"/>
        <v>141.58163265306121</v>
      </c>
      <c r="J70" s="84">
        <f t="shared" si="28"/>
        <v>140.05102040816325</v>
      </c>
      <c r="K70" s="84">
        <f t="shared" si="28"/>
        <v>142.85714285714286</v>
      </c>
      <c r="L70" s="84">
        <f t="shared" si="28"/>
        <v>140.5612244897959</v>
      </c>
      <c r="M70" s="188">
        <f t="shared" si="28"/>
        <v>139.54081632653063</v>
      </c>
      <c r="N70" s="45">
        <f t="shared" si="28"/>
        <v>143.87755102040819</v>
      </c>
      <c r="O70" s="84">
        <f t="shared" si="28"/>
        <v>142.85714285714286</v>
      </c>
      <c r="P70" s="84">
        <f t="shared" si="28"/>
        <v>142.3558897243108</v>
      </c>
      <c r="Q70" s="84">
        <f t="shared" si="28"/>
        <v>143.8095238095238</v>
      </c>
      <c r="R70" s="84">
        <f t="shared" si="28"/>
        <v>140.05102040816325</v>
      </c>
      <c r="S70" s="47">
        <f>+(S65/S67)/7*1000</f>
        <v>139.90147783251234</v>
      </c>
      <c r="T70" s="48"/>
      <c r="AD70" s="3"/>
    </row>
    <row r="71" spans="1:41" ht="33.75" customHeight="1" x14ac:dyDescent="0.25"/>
    <row r="72" spans="1:41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41" ht="33.75" customHeight="1" x14ac:dyDescent="0.25"/>
    <row r="74" spans="1:41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41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41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41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41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41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41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3">
    <mergeCell ref="B36:I36"/>
    <mergeCell ref="M36:R36"/>
    <mergeCell ref="J54:K54"/>
    <mergeCell ref="B55:G55"/>
    <mergeCell ref="H55:M55"/>
    <mergeCell ref="N55:S55"/>
    <mergeCell ref="A3:C3"/>
    <mergeCell ref="E9:G9"/>
    <mergeCell ref="R9:S9"/>
    <mergeCell ref="K11:L11"/>
    <mergeCell ref="B15:G15"/>
    <mergeCell ref="H15:M15"/>
    <mergeCell ref="N15:S15"/>
  </mergeCells>
  <pageMargins left="0.7" right="0.7" top="0.75" bottom="0.75" header="0.3" footer="0.3"/>
  <pageSetup paperSize="9" scale="16" orientation="portrait" horizontalDpi="300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U44"/>
  <sheetViews>
    <sheetView showGridLines="0" tabSelected="1" view="pageBreakPreview" zoomScale="60" zoomScaleNormal="70" workbookViewId="0">
      <selection activeCell="N14" sqref="N14"/>
    </sheetView>
  </sheetViews>
  <sheetFormatPr baseColWidth="10" defaultColWidth="11.42578125" defaultRowHeight="21" x14ac:dyDescent="0.25"/>
  <cols>
    <col min="1" max="1" width="41.85546875" style="202" bestFit="1" customWidth="1"/>
    <col min="2" max="5" width="10.28515625" style="202" customWidth="1"/>
    <col min="6" max="6" width="10.85546875" style="202" customWidth="1"/>
    <col min="7" max="8" width="14.5703125" style="202" customWidth="1"/>
    <col min="9" max="9" width="19.85546875" style="202" bestFit="1" customWidth="1"/>
    <col min="10" max="10" width="11.5703125" style="202" customWidth="1"/>
    <col min="11" max="16" width="10.42578125" style="202" customWidth="1"/>
    <col min="17" max="17" width="12" style="202" bestFit="1" customWidth="1"/>
    <col min="18" max="19" width="10.140625" style="202" customWidth="1"/>
    <col min="20" max="20" width="12.5703125" style="202" bestFit="1" customWidth="1"/>
    <col min="21" max="21" width="13.7109375" style="202" bestFit="1" customWidth="1"/>
    <col min="22" max="22" width="11" style="202" customWidth="1"/>
    <col min="23" max="16384" width="11.42578125" style="202"/>
  </cols>
  <sheetData>
    <row r="1" spans="1:26" ht="26.25" customHeight="1" x14ac:dyDescent="0.25">
      <c r="A1" s="527"/>
      <c r="B1" s="530" t="s">
        <v>29</v>
      </c>
      <c r="C1" s="530"/>
      <c r="D1" s="530"/>
      <c r="E1" s="530"/>
      <c r="F1" s="530"/>
      <c r="G1" s="530"/>
      <c r="H1" s="530"/>
      <c r="I1" s="530"/>
      <c r="J1" s="530"/>
      <c r="K1" s="530"/>
      <c r="L1" s="531"/>
      <c r="M1" s="532" t="s">
        <v>30</v>
      </c>
      <c r="N1" s="532"/>
      <c r="O1" s="532"/>
      <c r="P1" s="532"/>
      <c r="Q1" s="201"/>
      <c r="R1" s="520" t="s">
        <v>143</v>
      </c>
      <c r="S1" s="520"/>
      <c r="T1" s="520"/>
      <c r="U1" s="520"/>
      <c r="V1" s="521"/>
      <c r="W1" s="201"/>
      <c r="X1" s="201"/>
      <c r="Y1" s="203"/>
      <c r="Z1" s="203"/>
    </row>
    <row r="2" spans="1:26" ht="26.25" customHeight="1" x14ac:dyDescent="0.25">
      <c r="A2" s="528"/>
      <c r="B2" s="533" t="s">
        <v>31</v>
      </c>
      <c r="C2" s="533"/>
      <c r="D2" s="533"/>
      <c r="E2" s="533"/>
      <c r="F2" s="533"/>
      <c r="G2" s="533"/>
      <c r="H2" s="533"/>
      <c r="I2" s="533"/>
      <c r="J2" s="533"/>
      <c r="K2" s="533"/>
      <c r="L2" s="534"/>
      <c r="M2" s="536" t="s">
        <v>32</v>
      </c>
      <c r="N2" s="536"/>
      <c r="O2" s="536"/>
      <c r="P2" s="536"/>
      <c r="Q2" s="203"/>
      <c r="R2" s="522"/>
      <c r="S2" s="522"/>
      <c r="T2" s="522"/>
      <c r="U2" s="522"/>
      <c r="V2" s="523"/>
      <c r="W2" s="203"/>
      <c r="X2" s="203"/>
      <c r="Y2" s="203"/>
      <c r="Z2" s="203"/>
    </row>
    <row r="3" spans="1:26" ht="26.25" customHeight="1" x14ac:dyDescent="0.25">
      <c r="A3" s="529"/>
      <c r="B3" s="516"/>
      <c r="C3" s="516"/>
      <c r="D3" s="516"/>
      <c r="E3" s="516"/>
      <c r="F3" s="516"/>
      <c r="G3" s="516"/>
      <c r="H3" s="516"/>
      <c r="I3" s="516"/>
      <c r="J3" s="516"/>
      <c r="K3" s="516"/>
      <c r="L3" s="535"/>
      <c r="M3" s="536" t="s">
        <v>33</v>
      </c>
      <c r="N3" s="536"/>
      <c r="O3" s="536"/>
      <c r="P3" s="536"/>
      <c r="Q3" s="204"/>
      <c r="R3" s="522"/>
      <c r="S3" s="522"/>
      <c r="T3" s="522"/>
      <c r="U3" s="522"/>
      <c r="V3" s="523"/>
      <c r="W3" s="204"/>
      <c r="X3" s="204"/>
      <c r="Y3" s="204"/>
      <c r="Z3" s="203"/>
    </row>
    <row r="4" spans="1:26" ht="26.25" customHeight="1" x14ac:dyDescent="0.25">
      <c r="A4" s="205"/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3"/>
      <c r="R4" s="522"/>
      <c r="S4" s="522"/>
      <c r="T4" s="522"/>
      <c r="U4" s="522"/>
      <c r="V4" s="523"/>
      <c r="W4" s="203"/>
      <c r="X4" s="203"/>
      <c r="Y4" s="203"/>
      <c r="Z4" s="203"/>
    </row>
    <row r="5" spans="1:26" s="63" customFormat="1" ht="26.25" customHeight="1" x14ac:dyDescent="0.25">
      <c r="A5" s="207" t="s">
        <v>34</v>
      </c>
      <c r="B5" s="516">
        <v>3</v>
      </c>
      <c r="C5" s="516"/>
      <c r="D5" s="208"/>
      <c r="E5" s="208"/>
      <c r="F5" s="208" t="s">
        <v>35</v>
      </c>
      <c r="G5" s="517" t="s">
        <v>65</v>
      </c>
      <c r="H5" s="517"/>
      <c r="I5" s="209"/>
      <c r="J5" s="208" t="s">
        <v>36</v>
      </c>
      <c r="K5" s="516">
        <v>49</v>
      </c>
      <c r="L5" s="516"/>
      <c r="M5" s="210"/>
      <c r="N5" s="210"/>
      <c r="O5" s="210"/>
      <c r="P5" s="210"/>
      <c r="Q5" s="210"/>
      <c r="R5" s="522"/>
      <c r="S5" s="522"/>
      <c r="T5" s="522"/>
      <c r="U5" s="522"/>
      <c r="V5" s="523"/>
      <c r="W5" s="210"/>
      <c r="X5" s="210"/>
      <c r="Y5" s="210"/>
      <c r="Z5" s="210"/>
    </row>
    <row r="6" spans="1:26" s="63" customFormat="1" ht="26.25" customHeight="1" x14ac:dyDescent="0.25">
      <c r="A6" s="207"/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10"/>
      <c r="R6" s="522"/>
      <c r="S6" s="522"/>
      <c r="T6" s="522"/>
      <c r="U6" s="522"/>
      <c r="V6" s="523"/>
      <c r="W6" s="210"/>
      <c r="X6" s="210"/>
      <c r="Y6" s="210"/>
      <c r="Z6" s="210"/>
    </row>
    <row r="7" spans="1:26" s="63" customFormat="1" ht="26.25" customHeight="1" x14ac:dyDescent="0.25">
      <c r="A7" s="207" t="s">
        <v>37</v>
      </c>
      <c r="B7" s="518" t="s">
        <v>2</v>
      </c>
      <c r="C7" s="518"/>
      <c r="D7" s="211"/>
      <c r="E7" s="211"/>
      <c r="F7" s="208" t="s">
        <v>38</v>
      </c>
      <c r="G7" s="517" t="s">
        <v>161</v>
      </c>
      <c r="H7" s="517"/>
      <c r="I7" s="212"/>
      <c r="J7" s="208" t="s">
        <v>39</v>
      </c>
      <c r="K7" s="210"/>
      <c r="L7" s="516" t="s">
        <v>158</v>
      </c>
      <c r="M7" s="516"/>
      <c r="N7" s="516"/>
      <c r="O7" s="516"/>
      <c r="P7" s="213"/>
      <c r="Q7" s="210"/>
      <c r="R7" s="522"/>
      <c r="S7" s="522"/>
      <c r="T7" s="522"/>
      <c r="U7" s="522"/>
      <c r="V7" s="523"/>
      <c r="W7" s="210"/>
      <c r="X7" s="210"/>
      <c r="Y7" s="210"/>
      <c r="Z7" s="210"/>
    </row>
    <row r="8" spans="1:26" s="63" customFormat="1" ht="26.25" customHeight="1" thickBot="1" x14ac:dyDescent="0.3">
      <c r="A8" s="207"/>
      <c r="B8" s="208"/>
      <c r="C8" s="208"/>
      <c r="D8" s="208"/>
      <c r="E8" s="208"/>
      <c r="F8" s="208"/>
      <c r="G8" s="208"/>
      <c r="H8" s="208"/>
      <c r="I8" s="208"/>
      <c r="J8" s="208"/>
      <c r="K8" s="208"/>
      <c r="L8" s="208"/>
      <c r="M8" s="208"/>
      <c r="N8" s="208"/>
      <c r="O8" s="208"/>
      <c r="P8" s="208"/>
      <c r="Q8" s="210"/>
      <c r="R8" s="522"/>
      <c r="S8" s="522"/>
      <c r="T8" s="522"/>
      <c r="U8" s="522"/>
      <c r="V8" s="523"/>
      <c r="W8" s="210"/>
      <c r="X8" s="210"/>
      <c r="Y8" s="210"/>
      <c r="Z8" s="210"/>
    </row>
    <row r="9" spans="1:26" s="63" customFormat="1" ht="26.25" customHeight="1" thickBot="1" x14ac:dyDescent="0.3">
      <c r="A9" s="214" t="s">
        <v>40</v>
      </c>
      <c r="B9" s="514" t="s">
        <v>8</v>
      </c>
      <c r="C9" s="515"/>
      <c r="D9" s="515"/>
      <c r="E9" s="515"/>
      <c r="F9" s="515"/>
      <c r="G9" s="519"/>
      <c r="H9" s="514" t="s">
        <v>51</v>
      </c>
      <c r="I9" s="515"/>
      <c r="J9" s="515"/>
      <c r="K9" s="515"/>
      <c r="L9" s="515"/>
      <c r="M9" s="519"/>
      <c r="N9" s="514" t="s">
        <v>50</v>
      </c>
      <c r="O9" s="515"/>
      <c r="P9" s="515"/>
      <c r="Q9" s="515"/>
      <c r="R9" s="515"/>
      <c r="S9" s="515"/>
      <c r="T9" s="215"/>
      <c r="U9" s="247"/>
      <c r="V9" s="390"/>
      <c r="W9" s="210"/>
      <c r="X9" s="210"/>
    </row>
    <row r="10" spans="1:26" ht="26.25" customHeight="1" x14ac:dyDescent="0.25">
      <c r="A10" s="117" t="s">
        <v>41</v>
      </c>
      <c r="B10" s="216">
        <v>1</v>
      </c>
      <c r="C10" s="216">
        <v>2</v>
      </c>
      <c r="D10" s="216">
        <v>3</v>
      </c>
      <c r="E10" s="216">
        <v>4</v>
      </c>
      <c r="F10" s="216">
        <v>5</v>
      </c>
      <c r="G10" s="216">
        <v>6</v>
      </c>
      <c r="H10" s="217">
        <v>1</v>
      </c>
      <c r="I10" s="216">
        <v>2</v>
      </c>
      <c r="J10" s="216">
        <v>3</v>
      </c>
      <c r="K10" s="216">
        <v>4</v>
      </c>
      <c r="L10" s="218">
        <v>5</v>
      </c>
      <c r="M10" s="218">
        <v>6</v>
      </c>
      <c r="N10" s="270">
        <v>1</v>
      </c>
      <c r="O10" s="220">
        <v>2</v>
      </c>
      <c r="P10" s="218">
        <v>3</v>
      </c>
      <c r="Q10" s="218">
        <v>4</v>
      </c>
      <c r="R10" s="218">
        <v>5</v>
      </c>
      <c r="S10" s="219">
        <v>6</v>
      </c>
      <c r="T10" s="221" t="s">
        <v>10</v>
      </c>
      <c r="U10" s="203"/>
      <c r="V10" s="390"/>
      <c r="W10" s="203"/>
      <c r="X10" s="203"/>
    </row>
    <row r="11" spans="1:26" ht="26.25" customHeight="1" x14ac:dyDescent="0.25">
      <c r="A11" s="88" t="s">
        <v>42</v>
      </c>
      <c r="B11" s="222">
        <v>104.5</v>
      </c>
      <c r="C11" s="222">
        <v>105.8</v>
      </c>
      <c r="D11" s="222">
        <v>108.8</v>
      </c>
      <c r="E11" s="222">
        <v>28.2</v>
      </c>
      <c r="F11" s="222">
        <v>111.7</v>
      </c>
      <c r="G11" s="222">
        <v>110.7</v>
      </c>
      <c r="H11" s="223">
        <v>108.1</v>
      </c>
      <c r="I11" s="222">
        <v>110.4</v>
      </c>
      <c r="J11" s="222">
        <v>109.6</v>
      </c>
      <c r="K11" s="222">
        <v>25.1</v>
      </c>
      <c r="L11" s="224">
        <v>112.4</v>
      </c>
      <c r="M11" s="224">
        <v>112.6</v>
      </c>
      <c r="N11" s="271">
        <v>108.7</v>
      </c>
      <c r="O11" s="226">
        <v>110.2</v>
      </c>
      <c r="P11" s="224">
        <v>112</v>
      </c>
      <c r="Q11" s="224">
        <v>29</v>
      </c>
      <c r="R11" s="224">
        <v>112.5</v>
      </c>
      <c r="S11" s="225">
        <v>112.5</v>
      </c>
      <c r="T11" s="227">
        <f t="shared" ref="T11:T17" si="0">SUM(B11:S11)</f>
        <v>1732.8000000000002</v>
      </c>
      <c r="U11" s="203"/>
      <c r="V11" s="390"/>
      <c r="W11" s="203"/>
      <c r="X11" s="203"/>
    </row>
    <row r="12" spans="1:26" ht="26.25" customHeight="1" x14ac:dyDescent="0.25">
      <c r="A12" s="88" t="s">
        <v>43</v>
      </c>
      <c r="B12" s="222">
        <v>104.5</v>
      </c>
      <c r="C12" s="222">
        <v>105.8</v>
      </c>
      <c r="D12" s="222">
        <v>108.8</v>
      </c>
      <c r="E12" s="222">
        <v>28.2</v>
      </c>
      <c r="F12" s="222">
        <v>111.7</v>
      </c>
      <c r="G12" s="222">
        <v>110.7</v>
      </c>
      <c r="H12" s="223">
        <v>108.1</v>
      </c>
      <c r="I12" s="222">
        <v>110.4</v>
      </c>
      <c r="J12" s="222">
        <v>109.6</v>
      </c>
      <c r="K12" s="222">
        <v>25.1</v>
      </c>
      <c r="L12" s="224">
        <v>112.4</v>
      </c>
      <c r="M12" s="224">
        <v>112.6</v>
      </c>
      <c r="N12" s="271">
        <v>108.7</v>
      </c>
      <c r="O12" s="226">
        <v>110.2</v>
      </c>
      <c r="P12" s="224">
        <v>112</v>
      </c>
      <c r="Q12" s="224">
        <v>29</v>
      </c>
      <c r="R12" s="224">
        <v>112.5</v>
      </c>
      <c r="S12" s="225">
        <v>112.5</v>
      </c>
      <c r="T12" s="227">
        <f t="shared" si="0"/>
        <v>1732.8000000000002</v>
      </c>
      <c r="U12" s="203"/>
      <c r="V12" s="390"/>
      <c r="W12" s="203"/>
      <c r="X12" s="203"/>
    </row>
    <row r="13" spans="1:26" ht="26.25" customHeight="1" x14ac:dyDescent="0.25">
      <c r="A13" s="88" t="s">
        <v>44</v>
      </c>
      <c r="B13" s="222">
        <v>103.6</v>
      </c>
      <c r="C13" s="222">
        <v>105.4</v>
      </c>
      <c r="D13" s="222">
        <v>108</v>
      </c>
      <c r="E13" s="222">
        <v>27.3</v>
      </c>
      <c r="F13" s="222">
        <v>110.4</v>
      </c>
      <c r="G13" s="222">
        <v>109.9</v>
      </c>
      <c r="H13" s="223">
        <v>107.8</v>
      </c>
      <c r="I13" s="222">
        <v>109.4</v>
      </c>
      <c r="J13" s="222">
        <v>109.1</v>
      </c>
      <c r="K13" s="222">
        <v>24.6</v>
      </c>
      <c r="L13" s="224">
        <v>111.8</v>
      </c>
      <c r="M13" s="224">
        <v>111.7</v>
      </c>
      <c r="N13" s="271">
        <v>108.4</v>
      </c>
      <c r="O13" s="226">
        <v>109.5</v>
      </c>
      <c r="P13" s="224">
        <v>111.5</v>
      </c>
      <c r="Q13" s="224">
        <v>28.1</v>
      </c>
      <c r="R13" s="224">
        <v>112</v>
      </c>
      <c r="S13" s="225">
        <v>112</v>
      </c>
      <c r="T13" s="227">
        <f t="shared" si="0"/>
        <v>1720.5</v>
      </c>
      <c r="U13" s="203"/>
      <c r="V13" s="390"/>
      <c r="W13" s="203"/>
      <c r="X13" s="203"/>
    </row>
    <row r="14" spans="1:26" ht="26.25" customHeight="1" x14ac:dyDescent="0.25">
      <c r="A14" s="88" t="s">
        <v>45</v>
      </c>
      <c r="B14" s="222">
        <v>103.6</v>
      </c>
      <c r="C14" s="222">
        <v>105.4</v>
      </c>
      <c r="D14" s="222">
        <v>108</v>
      </c>
      <c r="E14" s="222">
        <v>27.3</v>
      </c>
      <c r="F14" s="222">
        <v>110.4</v>
      </c>
      <c r="G14" s="222">
        <v>109.9</v>
      </c>
      <c r="H14" s="223">
        <v>107.8</v>
      </c>
      <c r="I14" s="222">
        <v>109.4</v>
      </c>
      <c r="J14" s="222">
        <v>109.1</v>
      </c>
      <c r="K14" s="222">
        <v>24.6</v>
      </c>
      <c r="L14" s="224">
        <v>111.8</v>
      </c>
      <c r="M14" s="224">
        <v>111.7</v>
      </c>
      <c r="N14" s="271">
        <v>108.4</v>
      </c>
      <c r="O14" s="226">
        <v>109.5</v>
      </c>
      <c r="P14" s="224">
        <v>111.5</v>
      </c>
      <c r="Q14" s="224">
        <v>28.1</v>
      </c>
      <c r="R14" s="224">
        <v>112</v>
      </c>
      <c r="S14" s="225">
        <v>112</v>
      </c>
      <c r="T14" s="227">
        <f t="shared" si="0"/>
        <v>1720.5</v>
      </c>
      <c r="U14" s="203"/>
      <c r="V14" s="390"/>
      <c r="W14" s="203"/>
      <c r="X14" s="203"/>
    </row>
    <row r="15" spans="1:26" ht="26.25" customHeight="1" x14ac:dyDescent="0.25">
      <c r="A15" s="88" t="s">
        <v>46</v>
      </c>
      <c r="B15" s="222">
        <v>103.6</v>
      </c>
      <c r="C15" s="222">
        <v>105.4</v>
      </c>
      <c r="D15" s="222">
        <v>108</v>
      </c>
      <c r="E15" s="222">
        <v>27.3</v>
      </c>
      <c r="F15" s="222">
        <v>110.4</v>
      </c>
      <c r="G15" s="222">
        <v>109.9</v>
      </c>
      <c r="H15" s="223">
        <v>107.8</v>
      </c>
      <c r="I15" s="222">
        <v>109.4</v>
      </c>
      <c r="J15" s="222">
        <v>109.1</v>
      </c>
      <c r="K15" s="222">
        <v>24.6</v>
      </c>
      <c r="L15" s="224">
        <v>111.8</v>
      </c>
      <c r="M15" s="224">
        <v>111.7</v>
      </c>
      <c r="N15" s="271">
        <v>108.4</v>
      </c>
      <c r="O15" s="226">
        <v>109.5</v>
      </c>
      <c r="P15" s="224">
        <v>111.5</v>
      </c>
      <c r="Q15" s="224">
        <v>28.1</v>
      </c>
      <c r="R15" s="224">
        <v>112</v>
      </c>
      <c r="S15" s="225">
        <v>112</v>
      </c>
      <c r="T15" s="227">
        <f t="shared" si="0"/>
        <v>1720.5</v>
      </c>
      <c r="U15" s="203"/>
      <c r="V15" s="390"/>
      <c r="W15" s="203"/>
      <c r="X15" s="203"/>
    </row>
    <row r="16" spans="1:26" ht="26.25" customHeight="1" x14ac:dyDescent="0.25">
      <c r="A16" s="88" t="s">
        <v>47</v>
      </c>
      <c r="B16" s="222">
        <v>103.6</v>
      </c>
      <c r="C16" s="222">
        <v>105.4</v>
      </c>
      <c r="D16" s="222">
        <v>108</v>
      </c>
      <c r="E16" s="222">
        <v>27.3</v>
      </c>
      <c r="F16" s="222">
        <v>110.4</v>
      </c>
      <c r="G16" s="222">
        <v>109.9</v>
      </c>
      <c r="H16" s="223">
        <v>107.8</v>
      </c>
      <c r="I16" s="222">
        <v>109.4</v>
      </c>
      <c r="J16" s="222">
        <v>109.1</v>
      </c>
      <c r="K16" s="222">
        <v>24.6</v>
      </c>
      <c r="L16" s="224">
        <v>111.8</v>
      </c>
      <c r="M16" s="224">
        <v>111.7</v>
      </c>
      <c r="N16" s="271">
        <v>108.4</v>
      </c>
      <c r="O16" s="226">
        <v>109.5</v>
      </c>
      <c r="P16" s="224">
        <v>111.5</v>
      </c>
      <c r="Q16" s="224">
        <v>28.1</v>
      </c>
      <c r="R16" s="224">
        <v>112</v>
      </c>
      <c r="S16" s="225">
        <v>112</v>
      </c>
      <c r="T16" s="227">
        <f t="shared" si="0"/>
        <v>1720.5</v>
      </c>
      <c r="U16" s="203"/>
      <c r="V16" s="390"/>
      <c r="W16" s="203"/>
      <c r="X16" s="203"/>
    </row>
    <row r="17" spans="1:47" ht="26.25" customHeight="1" thickBot="1" x14ac:dyDescent="0.3">
      <c r="A17" s="228" t="s">
        <v>48</v>
      </c>
      <c r="B17" s="229">
        <v>103.6</v>
      </c>
      <c r="C17" s="229">
        <v>105.4</v>
      </c>
      <c r="D17" s="229">
        <v>108</v>
      </c>
      <c r="E17" s="229">
        <v>27.3</v>
      </c>
      <c r="F17" s="229">
        <v>110.4</v>
      </c>
      <c r="G17" s="229">
        <v>109.9</v>
      </c>
      <c r="H17" s="275">
        <v>107.8</v>
      </c>
      <c r="I17" s="324">
        <v>109.4</v>
      </c>
      <c r="J17" s="324">
        <v>109.1</v>
      </c>
      <c r="K17" s="324">
        <v>24.6</v>
      </c>
      <c r="L17" s="231">
        <v>111.8</v>
      </c>
      <c r="M17" s="231">
        <v>111.7</v>
      </c>
      <c r="N17" s="272">
        <v>108.4</v>
      </c>
      <c r="O17" s="233">
        <v>109.5</v>
      </c>
      <c r="P17" s="231">
        <v>111.5</v>
      </c>
      <c r="Q17" s="231">
        <v>28.1</v>
      </c>
      <c r="R17" s="231">
        <v>112</v>
      </c>
      <c r="S17" s="232">
        <v>112</v>
      </c>
      <c r="T17" s="234">
        <f t="shared" si="0"/>
        <v>1720.5</v>
      </c>
      <c r="U17" s="203"/>
      <c r="V17" s="390"/>
      <c r="W17" s="203"/>
      <c r="X17" s="203"/>
    </row>
    <row r="18" spans="1:47" ht="26.25" customHeight="1" thickBot="1" x14ac:dyDescent="0.3">
      <c r="A18" s="235" t="s">
        <v>10</v>
      </c>
      <c r="B18" s="236">
        <f t="shared" ref="B18:T18" si="1">SUM(B11:B17)</f>
        <v>727.00000000000011</v>
      </c>
      <c r="C18" s="236">
        <f t="shared" si="1"/>
        <v>738.59999999999991</v>
      </c>
      <c r="D18" s="236">
        <f t="shared" si="1"/>
        <v>757.6</v>
      </c>
      <c r="E18" s="236">
        <f t="shared" si="1"/>
        <v>192.90000000000003</v>
      </c>
      <c r="F18" s="236">
        <f t="shared" si="1"/>
        <v>775.4</v>
      </c>
      <c r="G18" s="236">
        <f t="shared" si="1"/>
        <v>770.9</v>
      </c>
      <c r="H18" s="273">
        <f t="shared" si="1"/>
        <v>755.19999999999993</v>
      </c>
      <c r="I18" s="238">
        <f t="shared" si="1"/>
        <v>767.8</v>
      </c>
      <c r="J18" s="238">
        <f t="shared" si="1"/>
        <v>764.7</v>
      </c>
      <c r="K18" s="238">
        <f t="shared" si="1"/>
        <v>173.2</v>
      </c>
      <c r="L18" s="238">
        <f t="shared" si="1"/>
        <v>783.8</v>
      </c>
      <c r="M18" s="238">
        <f t="shared" si="1"/>
        <v>783.7</v>
      </c>
      <c r="N18" s="273">
        <f t="shared" si="1"/>
        <v>759.4</v>
      </c>
      <c r="O18" s="238">
        <f t="shared" si="1"/>
        <v>767.9</v>
      </c>
      <c r="P18" s="238">
        <f t="shared" si="1"/>
        <v>781.5</v>
      </c>
      <c r="Q18" s="238">
        <f t="shared" si="1"/>
        <v>198.49999999999997</v>
      </c>
      <c r="R18" s="238">
        <f t="shared" si="1"/>
        <v>785</v>
      </c>
      <c r="S18" s="333">
        <f t="shared" si="1"/>
        <v>785</v>
      </c>
      <c r="T18" s="239">
        <f t="shared" si="1"/>
        <v>12068.1</v>
      </c>
      <c r="U18" s="203"/>
      <c r="V18" s="390"/>
      <c r="W18" s="203"/>
      <c r="X18" s="203"/>
    </row>
    <row r="19" spans="1:47" s="243" customFormat="1" ht="26.25" customHeight="1" x14ac:dyDescent="0.25">
      <c r="A19" s="240"/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2"/>
      <c r="U19" s="242"/>
      <c r="V19" s="391"/>
      <c r="W19" s="242"/>
      <c r="X19" s="242"/>
      <c r="Y19" s="242"/>
      <c r="Z19" s="242"/>
    </row>
    <row r="20" spans="1:47" s="243" customFormat="1" ht="26.25" customHeight="1" thickBot="1" x14ac:dyDescent="0.3">
      <c r="A20" s="240"/>
      <c r="B20" s="241"/>
      <c r="C20" s="241"/>
      <c r="D20" s="241"/>
      <c r="E20" s="241"/>
      <c r="F20" s="241"/>
      <c r="G20" s="241"/>
      <c r="H20" s="241"/>
      <c r="I20" s="241"/>
      <c r="J20" s="241"/>
      <c r="K20" s="241"/>
      <c r="L20" s="241"/>
      <c r="M20" s="241"/>
      <c r="N20" s="241"/>
      <c r="O20" s="241"/>
      <c r="P20" s="241"/>
      <c r="Q20" s="241"/>
      <c r="R20" s="241"/>
      <c r="S20" s="241"/>
      <c r="T20" s="242"/>
      <c r="U20" s="242"/>
      <c r="V20" s="391"/>
      <c r="W20" s="242"/>
      <c r="X20" s="242"/>
      <c r="Y20" s="242"/>
      <c r="Z20" s="242"/>
    </row>
    <row r="21" spans="1:47" s="243" customFormat="1" ht="26.25" customHeight="1" thickBot="1" x14ac:dyDescent="0.3">
      <c r="A21" s="316" t="s">
        <v>49</v>
      </c>
      <c r="B21" s="514" t="s">
        <v>8</v>
      </c>
      <c r="C21" s="515"/>
      <c r="D21" s="515"/>
      <c r="E21" s="515"/>
      <c r="F21" s="515"/>
      <c r="G21" s="519"/>
      <c r="H21" s="514" t="s">
        <v>51</v>
      </c>
      <c r="I21" s="515"/>
      <c r="J21" s="515"/>
      <c r="K21" s="515"/>
      <c r="L21" s="515"/>
      <c r="M21" s="519"/>
      <c r="N21" s="515" t="s">
        <v>50</v>
      </c>
      <c r="O21" s="515"/>
      <c r="P21" s="515"/>
      <c r="Q21" s="515"/>
      <c r="R21" s="515"/>
      <c r="S21" s="519"/>
      <c r="T21" s="246"/>
      <c r="U21" s="242"/>
      <c r="V21" s="391"/>
      <c r="W21" s="242"/>
      <c r="X21" s="242"/>
      <c r="Y21" s="242"/>
      <c r="Z21" s="242"/>
    </row>
    <row r="22" spans="1:47" s="243" customFormat="1" ht="26.25" customHeight="1" x14ac:dyDescent="0.25">
      <c r="A22" s="317" t="s">
        <v>41</v>
      </c>
      <c r="B22" s="216">
        <v>1</v>
      </c>
      <c r="C22" s="216">
        <v>2</v>
      </c>
      <c r="D22" s="216">
        <v>3</v>
      </c>
      <c r="E22" s="216" t="s">
        <v>75</v>
      </c>
      <c r="F22" s="216">
        <v>5</v>
      </c>
      <c r="G22" s="318">
        <v>6</v>
      </c>
      <c r="H22" s="217">
        <v>7</v>
      </c>
      <c r="I22" s="216">
        <v>8</v>
      </c>
      <c r="J22" s="216">
        <v>9</v>
      </c>
      <c r="K22" s="216" t="s">
        <v>76</v>
      </c>
      <c r="L22" s="216">
        <v>11</v>
      </c>
      <c r="M22" s="216">
        <v>12</v>
      </c>
      <c r="N22" s="217">
        <v>13</v>
      </c>
      <c r="O22" s="218">
        <v>14</v>
      </c>
      <c r="P22" s="218">
        <v>15</v>
      </c>
      <c r="Q22" s="218" t="s">
        <v>77</v>
      </c>
      <c r="R22" s="218">
        <v>17</v>
      </c>
      <c r="S22" s="219">
        <v>18</v>
      </c>
      <c r="T22" s="260" t="s">
        <v>10</v>
      </c>
      <c r="U22" s="242"/>
      <c r="V22" s="391"/>
      <c r="W22" s="242"/>
      <c r="X22" s="242"/>
      <c r="Y22" s="242"/>
      <c r="Z22" s="242"/>
    </row>
    <row r="23" spans="1:47" s="243" customFormat="1" ht="26.25" customHeight="1" x14ac:dyDescent="0.25">
      <c r="A23" s="88" t="s">
        <v>42</v>
      </c>
      <c r="B23" s="223">
        <v>8.1</v>
      </c>
      <c r="C23" s="254">
        <v>8.1999999999999993</v>
      </c>
      <c r="D23" s="263">
        <v>8.3000000000000007</v>
      </c>
      <c r="E23" s="263">
        <v>2.2000000000000002</v>
      </c>
      <c r="F23" s="263">
        <v>8.1999999999999993</v>
      </c>
      <c r="G23" s="319">
        <v>8</v>
      </c>
      <c r="H23" s="277">
        <v>7.9</v>
      </c>
      <c r="I23" s="263">
        <v>8</v>
      </c>
      <c r="J23" s="263">
        <v>7.9</v>
      </c>
      <c r="K23" s="263">
        <v>1.9</v>
      </c>
      <c r="L23" s="263">
        <v>8</v>
      </c>
      <c r="M23" s="319">
        <v>7.8</v>
      </c>
      <c r="N23" s="277">
        <v>8.1</v>
      </c>
      <c r="O23" s="263">
        <v>8</v>
      </c>
      <c r="P23" s="263">
        <v>8.1999999999999993</v>
      </c>
      <c r="Q23" s="263">
        <v>2.2000000000000002</v>
      </c>
      <c r="R23" s="263">
        <v>7.9</v>
      </c>
      <c r="S23" s="319">
        <v>8.1999999999999993</v>
      </c>
      <c r="T23" s="262">
        <f t="shared" ref="T23:T30" si="2">SUM(B23:S23)</f>
        <v>127.10000000000001</v>
      </c>
      <c r="U23" s="242"/>
      <c r="V23" s="391"/>
      <c r="W23" s="242"/>
      <c r="X23" s="242"/>
      <c r="Y23" s="242"/>
      <c r="Z23" s="242"/>
    </row>
    <row r="24" spans="1:47" ht="26.25" customHeight="1" x14ac:dyDescent="0.25">
      <c r="A24" s="88" t="s">
        <v>43</v>
      </c>
      <c r="B24" s="271">
        <v>8.1</v>
      </c>
      <c r="C24" s="224">
        <v>8.1999999999999993</v>
      </c>
      <c r="D24" s="224">
        <v>8.3000000000000007</v>
      </c>
      <c r="E24" s="224">
        <v>2.2000000000000002</v>
      </c>
      <c r="F24" s="224">
        <v>8.1999999999999993</v>
      </c>
      <c r="G24" s="225">
        <v>8</v>
      </c>
      <c r="H24" s="271">
        <v>7.9</v>
      </c>
      <c r="I24" s="224">
        <v>8</v>
      </c>
      <c r="J24" s="224">
        <v>7.9</v>
      </c>
      <c r="K24" s="224">
        <v>1.9</v>
      </c>
      <c r="L24" s="224">
        <v>8</v>
      </c>
      <c r="M24" s="225">
        <v>7.8</v>
      </c>
      <c r="N24" s="271">
        <v>8.1</v>
      </c>
      <c r="O24" s="224">
        <v>8</v>
      </c>
      <c r="P24" s="224">
        <v>8.1999999999999993</v>
      </c>
      <c r="Q24" s="224">
        <v>2.2000000000000002</v>
      </c>
      <c r="R24" s="224">
        <v>7.9</v>
      </c>
      <c r="S24" s="225">
        <v>8.1999999999999993</v>
      </c>
      <c r="T24" s="262">
        <f t="shared" si="2"/>
        <v>127.10000000000001</v>
      </c>
      <c r="U24" s="242"/>
      <c r="V24" s="391"/>
      <c r="W24" s="242"/>
      <c r="X24" s="242"/>
      <c r="Y24" s="242"/>
      <c r="Z24" s="203"/>
    </row>
    <row r="25" spans="1:47" ht="26.25" customHeight="1" x14ac:dyDescent="0.25">
      <c r="A25" s="88" t="s">
        <v>44</v>
      </c>
      <c r="B25" s="271">
        <v>7.8</v>
      </c>
      <c r="C25" s="224">
        <v>8.1</v>
      </c>
      <c r="D25" s="224">
        <v>8</v>
      </c>
      <c r="E25" s="224">
        <v>2.1</v>
      </c>
      <c r="F25" s="224">
        <v>8</v>
      </c>
      <c r="G25" s="225">
        <v>8</v>
      </c>
      <c r="H25" s="271">
        <v>7.7</v>
      </c>
      <c r="I25" s="224">
        <v>7.9</v>
      </c>
      <c r="J25" s="224">
        <v>7.8</v>
      </c>
      <c r="K25" s="224">
        <v>1.8</v>
      </c>
      <c r="L25" s="224">
        <v>7.8</v>
      </c>
      <c r="M25" s="225">
        <v>7.8</v>
      </c>
      <c r="N25" s="271">
        <v>8</v>
      </c>
      <c r="O25" s="224">
        <v>8</v>
      </c>
      <c r="P25" s="224">
        <v>8</v>
      </c>
      <c r="Q25" s="224">
        <v>2.1</v>
      </c>
      <c r="R25" s="224">
        <v>7.8</v>
      </c>
      <c r="S25" s="225">
        <v>8</v>
      </c>
      <c r="T25" s="262">
        <f t="shared" si="2"/>
        <v>124.69999999999999</v>
      </c>
      <c r="U25" s="248"/>
      <c r="V25" s="392"/>
      <c r="W25" s="248"/>
      <c r="X25" s="269"/>
      <c r="Y25" s="269"/>
      <c r="Z25" s="269"/>
      <c r="AA25" s="249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</row>
    <row r="26" spans="1:47" ht="26.25" customHeight="1" x14ac:dyDescent="0.25">
      <c r="A26" s="88" t="s">
        <v>45</v>
      </c>
      <c r="B26" s="223">
        <v>7.8</v>
      </c>
      <c r="C26" s="254">
        <v>8.1</v>
      </c>
      <c r="D26" s="224">
        <v>8</v>
      </c>
      <c r="E26" s="224">
        <v>2.1</v>
      </c>
      <c r="F26" s="224">
        <v>8.1</v>
      </c>
      <c r="G26" s="225">
        <v>8</v>
      </c>
      <c r="H26" s="271">
        <v>7.8</v>
      </c>
      <c r="I26" s="224">
        <v>7.9</v>
      </c>
      <c r="J26" s="224">
        <v>7.8</v>
      </c>
      <c r="K26" s="224">
        <v>1.8</v>
      </c>
      <c r="L26" s="224">
        <v>7.8</v>
      </c>
      <c r="M26" s="225">
        <v>7.8</v>
      </c>
      <c r="N26" s="271">
        <v>8</v>
      </c>
      <c r="O26" s="224">
        <v>8</v>
      </c>
      <c r="P26" s="224">
        <v>8.1</v>
      </c>
      <c r="Q26" s="224">
        <v>2.1</v>
      </c>
      <c r="R26" s="224">
        <v>7.8</v>
      </c>
      <c r="S26" s="225">
        <v>8.1</v>
      </c>
      <c r="T26" s="262">
        <f t="shared" si="2"/>
        <v>125.09999999999997</v>
      </c>
      <c r="U26" s="248"/>
      <c r="V26" s="392"/>
      <c r="W26" s="248"/>
      <c r="X26" s="203"/>
      <c r="Y26" s="203"/>
      <c r="Z26" s="203"/>
    </row>
    <row r="27" spans="1:47" ht="26.25" customHeight="1" x14ac:dyDescent="0.25">
      <c r="A27" s="88" t="s">
        <v>46</v>
      </c>
      <c r="B27" s="271">
        <v>7.8</v>
      </c>
      <c r="C27" s="224">
        <v>8.1999999999999993</v>
      </c>
      <c r="D27" s="224">
        <v>8</v>
      </c>
      <c r="E27" s="224">
        <v>2.1</v>
      </c>
      <c r="F27" s="224">
        <v>8.1</v>
      </c>
      <c r="G27" s="225">
        <v>8</v>
      </c>
      <c r="H27" s="271">
        <v>7.8</v>
      </c>
      <c r="I27" s="224">
        <v>7.9</v>
      </c>
      <c r="J27" s="224">
        <v>7.8</v>
      </c>
      <c r="K27" s="224">
        <v>1.8</v>
      </c>
      <c r="L27" s="224">
        <v>7.8</v>
      </c>
      <c r="M27" s="225">
        <v>7.8</v>
      </c>
      <c r="N27" s="271">
        <v>8</v>
      </c>
      <c r="O27" s="224">
        <v>8</v>
      </c>
      <c r="P27" s="224">
        <v>8.1</v>
      </c>
      <c r="Q27" s="224">
        <v>2.1</v>
      </c>
      <c r="R27" s="224">
        <v>7.8</v>
      </c>
      <c r="S27" s="225">
        <v>8.1</v>
      </c>
      <c r="T27" s="262">
        <f t="shared" si="2"/>
        <v>125.19999999999997</v>
      </c>
      <c r="U27" s="248"/>
      <c r="V27" s="392"/>
      <c r="W27" s="248"/>
      <c r="X27" s="203"/>
      <c r="Y27" s="203"/>
      <c r="Z27" s="203"/>
    </row>
    <row r="28" spans="1:47" ht="26.25" customHeight="1" x14ac:dyDescent="0.25">
      <c r="A28" s="88" t="s">
        <v>47</v>
      </c>
      <c r="B28" s="271">
        <v>7.9</v>
      </c>
      <c r="C28" s="224">
        <v>8.1999999999999993</v>
      </c>
      <c r="D28" s="224">
        <v>8.1</v>
      </c>
      <c r="E28" s="224">
        <v>2.2000000000000002</v>
      </c>
      <c r="F28" s="224">
        <v>8.1</v>
      </c>
      <c r="G28" s="225">
        <v>8</v>
      </c>
      <c r="H28" s="271">
        <v>7.8</v>
      </c>
      <c r="I28" s="224">
        <v>7.9</v>
      </c>
      <c r="J28" s="224">
        <v>7.8</v>
      </c>
      <c r="K28" s="224">
        <v>1.9</v>
      </c>
      <c r="L28" s="224">
        <v>7.8</v>
      </c>
      <c r="M28" s="225">
        <v>7.8</v>
      </c>
      <c r="N28" s="271">
        <v>8.1</v>
      </c>
      <c r="O28" s="224">
        <v>8</v>
      </c>
      <c r="P28" s="224">
        <v>8.1</v>
      </c>
      <c r="Q28" s="224">
        <v>2.2000000000000002</v>
      </c>
      <c r="R28" s="224">
        <v>7.8</v>
      </c>
      <c r="S28" s="225">
        <v>8.1</v>
      </c>
      <c r="T28" s="262">
        <f t="shared" si="2"/>
        <v>125.79999999999998</v>
      </c>
      <c r="U28" s="248"/>
      <c r="V28" s="392"/>
      <c r="W28" s="248"/>
      <c r="X28" s="203"/>
      <c r="Y28" s="203"/>
      <c r="Z28" s="203"/>
    </row>
    <row r="29" spans="1:47" ht="26.25" customHeight="1" thickBot="1" x14ac:dyDescent="0.3">
      <c r="A29" s="228" t="s">
        <v>48</v>
      </c>
      <c r="B29" s="277">
        <v>7.9</v>
      </c>
      <c r="C29" s="263">
        <v>8.1999999999999993</v>
      </c>
      <c r="D29" s="263">
        <v>8.1</v>
      </c>
      <c r="E29" s="263">
        <v>2.2000000000000002</v>
      </c>
      <c r="F29" s="263">
        <v>8.1</v>
      </c>
      <c r="G29" s="319">
        <v>8</v>
      </c>
      <c r="H29" s="277">
        <v>7.8</v>
      </c>
      <c r="I29" s="263">
        <v>7.9</v>
      </c>
      <c r="J29" s="263">
        <v>7.9</v>
      </c>
      <c r="K29" s="263">
        <v>1.9</v>
      </c>
      <c r="L29" s="263">
        <v>7.9</v>
      </c>
      <c r="M29" s="319">
        <v>7.9</v>
      </c>
      <c r="N29" s="277">
        <v>8.1</v>
      </c>
      <c r="O29" s="263">
        <v>8</v>
      </c>
      <c r="P29" s="263">
        <v>8.1</v>
      </c>
      <c r="Q29" s="263">
        <v>2.2000000000000002</v>
      </c>
      <c r="R29" s="263">
        <v>7.9</v>
      </c>
      <c r="S29" s="319">
        <v>8.1</v>
      </c>
      <c r="T29" s="265">
        <f t="shared" si="2"/>
        <v>126.2</v>
      </c>
      <c r="U29" s="248"/>
      <c r="V29" s="392"/>
      <c r="W29" s="248"/>
      <c r="X29" s="203"/>
      <c r="Y29" s="203"/>
      <c r="Z29" s="203"/>
    </row>
    <row r="30" spans="1:47" ht="26.25" customHeight="1" thickBot="1" x14ac:dyDescent="0.3">
      <c r="A30" s="235" t="s">
        <v>10</v>
      </c>
      <c r="B30" s="237">
        <f>SUM(B23:B29)</f>
        <v>55.4</v>
      </c>
      <c r="C30" s="268">
        <f t="shared" ref="C30:S30" si="3">SUM(C23:C29)</f>
        <v>57.2</v>
      </c>
      <c r="D30" s="268">
        <f t="shared" si="3"/>
        <v>56.800000000000004</v>
      </c>
      <c r="E30" s="268">
        <f t="shared" si="3"/>
        <v>15.099999999999998</v>
      </c>
      <c r="F30" s="268">
        <f t="shared" si="3"/>
        <v>56.800000000000004</v>
      </c>
      <c r="G30" s="320">
        <f t="shared" si="3"/>
        <v>56</v>
      </c>
      <c r="H30" s="237">
        <f t="shared" si="3"/>
        <v>54.699999999999996</v>
      </c>
      <c r="I30" s="268">
        <f t="shared" si="3"/>
        <v>55.499999999999993</v>
      </c>
      <c r="J30" s="268">
        <f t="shared" si="3"/>
        <v>54.9</v>
      </c>
      <c r="K30" s="268">
        <f t="shared" si="3"/>
        <v>13</v>
      </c>
      <c r="L30" s="268">
        <f t="shared" si="3"/>
        <v>55.099999999999994</v>
      </c>
      <c r="M30" s="320">
        <f t="shared" si="3"/>
        <v>54.699999999999996</v>
      </c>
      <c r="N30" s="237">
        <f t="shared" si="3"/>
        <v>56.400000000000006</v>
      </c>
      <c r="O30" s="268">
        <f t="shared" si="3"/>
        <v>56</v>
      </c>
      <c r="P30" s="268">
        <f t="shared" si="3"/>
        <v>56.800000000000004</v>
      </c>
      <c r="Q30" s="268">
        <f t="shared" si="3"/>
        <v>15.099999999999998</v>
      </c>
      <c r="R30" s="268">
        <f t="shared" si="3"/>
        <v>54.9</v>
      </c>
      <c r="S30" s="320">
        <f t="shared" si="3"/>
        <v>56.800000000000004</v>
      </c>
      <c r="T30" s="267">
        <f t="shared" si="2"/>
        <v>881.19999999999993</v>
      </c>
      <c r="U30" s="248"/>
      <c r="V30" s="392"/>
      <c r="W30" s="248"/>
      <c r="X30" s="203"/>
      <c r="Y30" s="203"/>
      <c r="Z30" s="203"/>
    </row>
    <row r="31" spans="1:47" ht="27.75" customHeight="1" x14ac:dyDescent="0.25">
      <c r="A31" s="240"/>
      <c r="B31" s="241">
        <v>55</v>
      </c>
      <c r="C31" s="241">
        <v>57</v>
      </c>
      <c r="D31" s="241">
        <v>57</v>
      </c>
      <c r="E31" s="241">
        <v>15</v>
      </c>
      <c r="F31" s="241">
        <v>57</v>
      </c>
      <c r="G31" s="241">
        <v>57</v>
      </c>
      <c r="H31" s="241">
        <v>55</v>
      </c>
      <c r="I31" s="241">
        <v>56</v>
      </c>
      <c r="J31" s="241">
        <v>56</v>
      </c>
      <c r="K31" s="241">
        <v>13</v>
      </c>
      <c r="L31" s="241">
        <v>56</v>
      </c>
      <c r="M31" s="241">
        <v>56</v>
      </c>
      <c r="N31" s="241">
        <v>56</v>
      </c>
      <c r="O31" s="241">
        <v>56</v>
      </c>
      <c r="P31" s="241">
        <v>57</v>
      </c>
      <c r="Q31" s="241">
        <v>15</v>
      </c>
      <c r="R31" s="241">
        <v>56</v>
      </c>
      <c r="S31" s="241">
        <v>58</v>
      </c>
      <c r="T31" s="242"/>
      <c r="U31" s="258"/>
      <c r="V31" s="393"/>
      <c r="W31" s="315"/>
      <c r="X31" s="203"/>
      <c r="Y31" s="203"/>
      <c r="Z31" s="203"/>
    </row>
    <row r="32" spans="1:47" ht="26.25" customHeight="1" thickBot="1" x14ac:dyDescent="0.3">
      <c r="A32" s="244"/>
      <c r="B32" s="245"/>
      <c r="C32" s="245"/>
      <c r="D32" s="245"/>
      <c r="E32" s="245"/>
      <c r="F32" s="451"/>
      <c r="G32" s="451"/>
      <c r="H32" s="245"/>
      <c r="I32" s="245"/>
      <c r="J32" s="245"/>
      <c r="K32" s="245"/>
      <c r="L32" s="451"/>
      <c r="M32" s="451"/>
      <c r="N32" s="451"/>
      <c r="O32" s="451"/>
      <c r="P32" s="451"/>
      <c r="Q32" s="203"/>
      <c r="R32" s="451"/>
      <c r="S32" s="241"/>
      <c r="T32" s="241"/>
      <c r="U32" s="209"/>
      <c r="V32" s="393"/>
      <c r="W32" s="315"/>
      <c r="X32" s="203"/>
      <c r="Y32" s="203"/>
      <c r="Z32" s="203"/>
    </row>
    <row r="33" spans="1:26" ht="26.25" customHeight="1" thickBot="1" x14ac:dyDescent="0.3">
      <c r="A33" s="214" t="s">
        <v>63</v>
      </c>
      <c r="B33" s="514" t="s">
        <v>25</v>
      </c>
      <c r="C33" s="515"/>
      <c r="D33" s="515"/>
      <c r="E33" s="515"/>
      <c r="F33" s="515"/>
      <c r="G33" s="515"/>
      <c r="H33" s="246"/>
      <c r="I33" s="247"/>
      <c r="J33" s="514" t="s">
        <v>78</v>
      </c>
      <c r="K33" s="515"/>
      <c r="L33" s="515"/>
      <c r="M33" s="515"/>
      <c r="N33" s="515"/>
      <c r="O33" s="515"/>
      <c r="P33" s="246"/>
      <c r="Q33" s="524" t="s">
        <v>155</v>
      </c>
      <c r="R33" s="525"/>
      <c r="S33" s="525"/>
      <c r="T33" s="525"/>
      <c r="U33" s="525"/>
      <c r="V33" s="526"/>
      <c r="W33" s="203"/>
      <c r="X33" s="203"/>
      <c r="Y33" s="203"/>
      <c r="Z33" s="203"/>
    </row>
    <row r="34" spans="1:26" ht="26.25" customHeight="1" x14ac:dyDescent="0.25">
      <c r="A34" s="117" t="s">
        <v>41</v>
      </c>
      <c r="B34" s="217">
        <v>1</v>
      </c>
      <c r="C34" s="250">
        <v>2</v>
      </c>
      <c r="D34" s="250">
        <v>3</v>
      </c>
      <c r="E34" s="250">
        <v>4</v>
      </c>
      <c r="F34" s="250">
        <v>5</v>
      </c>
      <c r="G34" s="251">
        <v>6</v>
      </c>
      <c r="H34" s="252" t="s">
        <v>10</v>
      </c>
      <c r="I34" s="253"/>
      <c r="J34" s="276">
        <v>1</v>
      </c>
      <c r="K34" s="259">
        <v>2</v>
      </c>
      <c r="L34" s="259">
        <v>3</v>
      </c>
      <c r="M34" s="259">
        <v>4</v>
      </c>
      <c r="N34" s="259">
        <v>5</v>
      </c>
      <c r="O34" s="259">
        <v>6</v>
      </c>
      <c r="P34" s="260" t="s">
        <v>10</v>
      </c>
      <c r="Q34" s="524"/>
      <c r="R34" s="525"/>
      <c r="S34" s="525"/>
      <c r="T34" s="525"/>
      <c r="U34" s="525"/>
      <c r="V34" s="526"/>
      <c r="W34" s="203"/>
      <c r="X34" s="203"/>
      <c r="Y34" s="203"/>
      <c r="Z34" s="203"/>
    </row>
    <row r="35" spans="1:26" ht="26.25" customHeight="1" x14ac:dyDescent="0.25">
      <c r="A35" s="88" t="s">
        <v>42</v>
      </c>
      <c r="B35" s="223">
        <v>90.6</v>
      </c>
      <c r="C35" s="254">
        <v>82.9</v>
      </c>
      <c r="D35" s="254">
        <v>86.1</v>
      </c>
      <c r="E35" s="254">
        <v>27.7</v>
      </c>
      <c r="F35" s="254">
        <v>94</v>
      </c>
      <c r="G35" s="255">
        <v>92.9</v>
      </c>
      <c r="H35" s="227">
        <f t="shared" ref="H35:H42" si="4">SUM(B35:G35)</f>
        <v>474.20000000000005</v>
      </c>
      <c r="I35" s="208"/>
      <c r="J35" s="223">
        <v>6.2</v>
      </c>
      <c r="K35" s="261">
        <v>5.6</v>
      </c>
      <c r="L35" s="261">
        <v>5.9</v>
      </c>
      <c r="M35" s="261">
        <v>2</v>
      </c>
      <c r="N35" s="261">
        <v>6.3</v>
      </c>
      <c r="O35" s="261">
        <v>6.3</v>
      </c>
      <c r="P35" s="262">
        <f t="shared" ref="P35:P42" si="5">SUM(J35:O35)</f>
        <v>32.300000000000004</v>
      </c>
      <c r="Q35" s="524"/>
      <c r="R35" s="525"/>
      <c r="S35" s="525"/>
      <c r="T35" s="525"/>
      <c r="U35" s="525"/>
      <c r="V35" s="526"/>
      <c r="W35" s="203"/>
      <c r="X35" s="203"/>
      <c r="Y35" s="203"/>
      <c r="Z35" s="203"/>
    </row>
    <row r="36" spans="1:26" ht="26.25" customHeight="1" x14ac:dyDescent="0.25">
      <c r="A36" s="88" t="s">
        <v>43</v>
      </c>
      <c r="B36" s="223">
        <v>90.6</v>
      </c>
      <c r="C36" s="254">
        <v>82.9</v>
      </c>
      <c r="D36" s="254">
        <v>86.1</v>
      </c>
      <c r="E36" s="254">
        <v>27.7</v>
      </c>
      <c r="F36" s="254">
        <v>94</v>
      </c>
      <c r="G36" s="255">
        <v>92.9</v>
      </c>
      <c r="H36" s="227">
        <f t="shared" si="4"/>
        <v>474.20000000000005</v>
      </c>
      <c r="I36" s="212"/>
      <c r="J36" s="223">
        <v>6.2</v>
      </c>
      <c r="K36" s="261">
        <v>5.6</v>
      </c>
      <c r="L36" s="261">
        <v>5.9</v>
      </c>
      <c r="M36" s="261">
        <v>2</v>
      </c>
      <c r="N36" s="261">
        <v>6.3</v>
      </c>
      <c r="O36" s="261">
        <v>6.3</v>
      </c>
      <c r="P36" s="262">
        <f t="shared" si="5"/>
        <v>32.300000000000004</v>
      </c>
      <c r="Q36" s="524"/>
      <c r="R36" s="525"/>
      <c r="S36" s="525"/>
      <c r="T36" s="525"/>
      <c r="U36" s="525"/>
      <c r="V36" s="526"/>
      <c r="W36" s="203"/>
      <c r="X36" s="203"/>
      <c r="Y36" s="203"/>
      <c r="Z36" s="203"/>
    </row>
    <row r="37" spans="1:26" ht="26.25" customHeight="1" x14ac:dyDescent="0.25">
      <c r="A37" s="88" t="s">
        <v>44</v>
      </c>
      <c r="B37" s="223"/>
      <c r="C37" s="254"/>
      <c r="D37" s="254"/>
      <c r="E37" s="254"/>
      <c r="F37" s="254"/>
      <c r="G37" s="255"/>
      <c r="H37" s="227">
        <f t="shared" si="4"/>
        <v>0</v>
      </c>
      <c r="I37" s="212"/>
      <c r="J37" s="223">
        <v>6.2</v>
      </c>
      <c r="K37" s="261">
        <v>5.6</v>
      </c>
      <c r="L37" s="261">
        <v>5.8</v>
      </c>
      <c r="M37" s="261">
        <v>1.9</v>
      </c>
      <c r="N37" s="261">
        <v>6.2</v>
      </c>
      <c r="O37" s="261">
        <v>6.1</v>
      </c>
      <c r="P37" s="262">
        <f t="shared" si="5"/>
        <v>31.799999999999997</v>
      </c>
      <c r="Q37" s="524"/>
      <c r="R37" s="525"/>
      <c r="S37" s="525"/>
      <c r="T37" s="525"/>
      <c r="U37" s="525"/>
      <c r="V37" s="526"/>
      <c r="W37" s="203"/>
      <c r="X37" s="203"/>
      <c r="Y37" s="203"/>
      <c r="Z37" s="203"/>
    </row>
    <row r="38" spans="1:26" s="203" customFormat="1" ht="26.25" customHeight="1" x14ac:dyDescent="0.25">
      <c r="A38" s="88" t="s">
        <v>45</v>
      </c>
      <c r="B38" s="223"/>
      <c r="C38" s="254"/>
      <c r="D38" s="254"/>
      <c r="E38" s="254"/>
      <c r="F38" s="254"/>
      <c r="G38" s="255"/>
      <c r="H38" s="227">
        <f t="shared" si="4"/>
        <v>0</v>
      </c>
      <c r="I38" s="212"/>
      <c r="J38" s="223">
        <v>6.2</v>
      </c>
      <c r="K38" s="261">
        <v>5.6</v>
      </c>
      <c r="L38" s="261">
        <v>5.9</v>
      </c>
      <c r="M38" s="261">
        <v>1.9</v>
      </c>
      <c r="N38" s="261">
        <v>6.3</v>
      </c>
      <c r="O38" s="261">
        <v>6.1</v>
      </c>
      <c r="P38" s="262">
        <f t="shared" si="5"/>
        <v>32</v>
      </c>
      <c r="Q38" s="524"/>
      <c r="R38" s="525"/>
      <c r="S38" s="525"/>
      <c r="T38" s="525"/>
      <c r="U38" s="525"/>
      <c r="V38" s="526"/>
    </row>
    <row r="39" spans="1:26" s="203" customFormat="1" ht="26.25" customHeight="1" x14ac:dyDescent="0.25">
      <c r="A39" s="88" t="s">
        <v>46</v>
      </c>
      <c r="B39" s="223"/>
      <c r="C39" s="254"/>
      <c r="D39" s="254"/>
      <c r="E39" s="254"/>
      <c r="F39" s="254"/>
      <c r="G39" s="255"/>
      <c r="H39" s="227">
        <f t="shared" si="4"/>
        <v>0</v>
      </c>
      <c r="I39" s="212"/>
      <c r="J39" s="223">
        <v>6.2</v>
      </c>
      <c r="K39" s="261">
        <v>5.6</v>
      </c>
      <c r="L39" s="261">
        <v>5.9</v>
      </c>
      <c r="M39" s="261">
        <v>1.9</v>
      </c>
      <c r="N39" s="261">
        <v>6.3</v>
      </c>
      <c r="O39" s="261">
        <v>6.2</v>
      </c>
      <c r="P39" s="262">
        <f t="shared" si="5"/>
        <v>32.1</v>
      </c>
      <c r="Q39" s="524"/>
      <c r="R39" s="525"/>
      <c r="S39" s="525"/>
      <c r="T39" s="525"/>
      <c r="U39" s="525"/>
      <c r="V39" s="526"/>
    </row>
    <row r="40" spans="1:26" s="203" customFormat="1" ht="26.25" customHeight="1" x14ac:dyDescent="0.25">
      <c r="A40" s="88" t="s">
        <v>47</v>
      </c>
      <c r="B40" s="223"/>
      <c r="C40" s="254"/>
      <c r="D40" s="254"/>
      <c r="E40" s="254"/>
      <c r="F40" s="254"/>
      <c r="G40" s="255"/>
      <c r="H40" s="227">
        <f t="shared" si="4"/>
        <v>0</v>
      </c>
      <c r="I40" s="212"/>
      <c r="J40" s="223">
        <v>6.3</v>
      </c>
      <c r="K40" s="261">
        <v>5.6</v>
      </c>
      <c r="L40" s="261">
        <v>5.9</v>
      </c>
      <c r="M40" s="261">
        <v>1.9</v>
      </c>
      <c r="N40" s="261">
        <v>6.3</v>
      </c>
      <c r="O40" s="261">
        <v>6.2</v>
      </c>
      <c r="P40" s="262">
        <f t="shared" si="5"/>
        <v>32.199999999999996</v>
      </c>
      <c r="Q40" s="524"/>
      <c r="R40" s="525"/>
      <c r="S40" s="525"/>
      <c r="T40" s="525"/>
      <c r="U40" s="525"/>
      <c r="V40" s="526"/>
    </row>
    <row r="41" spans="1:26" s="203" customFormat="1" ht="26.25" customHeight="1" thickBot="1" x14ac:dyDescent="0.3">
      <c r="A41" s="228" t="s">
        <v>48</v>
      </c>
      <c r="B41" s="275"/>
      <c r="C41" s="256"/>
      <c r="D41" s="256"/>
      <c r="E41" s="256"/>
      <c r="F41" s="256"/>
      <c r="G41" s="377"/>
      <c r="H41" s="234">
        <f t="shared" si="4"/>
        <v>0</v>
      </c>
      <c r="I41" s="212"/>
      <c r="J41" s="230">
        <v>6.3</v>
      </c>
      <c r="K41" s="264">
        <v>5.6</v>
      </c>
      <c r="L41" s="264">
        <v>5.9</v>
      </c>
      <c r="M41" s="264">
        <v>2</v>
      </c>
      <c r="N41" s="264">
        <v>6.3</v>
      </c>
      <c r="O41" s="264">
        <v>6.2</v>
      </c>
      <c r="P41" s="265">
        <f t="shared" si="5"/>
        <v>32.299999999999997</v>
      </c>
      <c r="Q41" s="524"/>
      <c r="R41" s="525"/>
      <c r="S41" s="525"/>
      <c r="T41" s="525"/>
      <c r="U41" s="525"/>
      <c r="V41" s="526"/>
    </row>
    <row r="42" spans="1:26" s="203" customFormat="1" ht="26.25" customHeight="1" thickBot="1" x14ac:dyDescent="0.3">
      <c r="A42" s="235" t="s">
        <v>10</v>
      </c>
      <c r="B42" s="328">
        <f t="shared" ref="B42:G42" si="6">SUM(B35:B41)</f>
        <v>181.2</v>
      </c>
      <c r="C42" s="274">
        <f t="shared" si="6"/>
        <v>165.8</v>
      </c>
      <c r="D42" s="274">
        <f t="shared" si="6"/>
        <v>172.2</v>
      </c>
      <c r="E42" s="274">
        <f t="shared" si="6"/>
        <v>55.4</v>
      </c>
      <c r="F42" s="274">
        <f t="shared" si="6"/>
        <v>188</v>
      </c>
      <c r="G42" s="329">
        <f t="shared" si="6"/>
        <v>185.8</v>
      </c>
      <c r="H42" s="239">
        <f t="shared" si="4"/>
        <v>948.40000000000009</v>
      </c>
      <c r="I42" s="208"/>
      <c r="J42" s="321">
        <f>SUM(J35:J41)</f>
        <v>43.599999999999994</v>
      </c>
      <c r="K42" s="266">
        <f>SUM(K35:K41)</f>
        <v>39.200000000000003</v>
      </c>
      <c r="L42" s="266">
        <f t="shared" ref="L42:O42" si="7">SUM(L35:L41)</f>
        <v>41.199999999999996</v>
      </c>
      <c r="M42" s="266">
        <f t="shared" si="7"/>
        <v>13.600000000000001</v>
      </c>
      <c r="N42" s="266">
        <f t="shared" si="7"/>
        <v>44</v>
      </c>
      <c r="O42" s="266">
        <f t="shared" si="7"/>
        <v>43.4</v>
      </c>
      <c r="P42" s="267">
        <f t="shared" si="5"/>
        <v>225</v>
      </c>
      <c r="Q42" s="524"/>
      <c r="R42" s="525"/>
      <c r="S42" s="525"/>
      <c r="T42" s="525"/>
      <c r="U42" s="525"/>
      <c r="V42" s="526"/>
    </row>
    <row r="43" spans="1:26" s="203" customFormat="1" ht="26.25" customHeight="1" x14ac:dyDescent="0.25">
      <c r="A43" s="257"/>
      <c r="B43" s="258"/>
      <c r="C43" s="258"/>
      <c r="D43" s="258"/>
      <c r="E43" s="258"/>
      <c r="F43" s="258"/>
      <c r="G43" s="258"/>
      <c r="H43" s="258"/>
      <c r="I43" s="258"/>
      <c r="J43" s="212">
        <v>44</v>
      </c>
      <c r="K43" s="241">
        <v>41</v>
      </c>
      <c r="L43" s="241">
        <v>43</v>
      </c>
      <c r="M43" s="241">
        <v>14</v>
      </c>
      <c r="N43" s="241">
        <v>46</v>
      </c>
      <c r="O43" s="241">
        <v>46</v>
      </c>
      <c r="P43" s="241"/>
      <c r="Q43" s="241"/>
      <c r="R43" s="208"/>
      <c r="S43" s="241"/>
      <c r="T43" s="241"/>
      <c r="U43" s="241"/>
      <c r="V43" s="389"/>
    </row>
    <row r="44" spans="1:26" s="203" customFormat="1" ht="26.25" customHeight="1" thickBot="1" x14ac:dyDescent="0.3">
      <c r="A44" s="394"/>
      <c r="B44" s="395"/>
      <c r="C44" s="395"/>
      <c r="D44" s="395"/>
      <c r="E44" s="395"/>
      <c r="F44" s="395"/>
      <c r="G44" s="395"/>
      <c r="H44" s="395"/>
      <c r="I44" s="447"/>
      <c r="J44" s="395"/>
      <c r="K44" s="395"/>
      <c r="L44" s="395"/>
      <c r="M44" s="395"/>
      <c r="N44" s="447"/>
      <c r="O44" s="447"/>
      <c r="P44" s="395"/>
      <c r="Q44" s="396"/>
      <c r="R44" s="396"/>
      <c r="S44" s="396"/>
      <c r="T44" s="396"/>
      <c r="U44" s="396"/>
      <c r="V44" s="397"/>
    </row>
  </sheetData>
  <mergeCells count="22">
    <mergeCell ref="A1:A3"/>
    <mergeCell ref="B1:L1"/>
    <mergeCell ref="M1:P1"/>
    <mergeCell ref="B2:L3"/>
    <mergeCell ref="M2:P2"/>
    <mergeCell ref="M3:P3"/>
    <mergeCell ref="B21:G21"/>
    <mergeCell ref="H21:M21"/>
    <mergeCell ref="N21:S21"/>
    <mergeCell ref="J33:O33"/>
    <mergeCell ref="B33:G33"/>
    <mergeCell ref="Q33:V42"/>
    <mergeCell ref="N9:S9"/>
    <mergeCell ref="B5:C5"/>
    <mergeCell ref="G5:H5"/>
    <mergeCell ref="K5:L5"/>
    <mergeCell ref="B7:C7"/>
    <mergeCell ref="L7:O7"/>
    <mergeCell ref="B9:G9"/>
    <mergeCell ref="H9:M9"/>
    <mergeCell ref="R1:V8"/>
    <mergeCell ref="G7:H7"/>
  </mergeCells>
  <pageMargins left="0.25" right="0.25" top="0.75" bottom="0.75" header="0.3" footer="0.3"/>
  <pageSetup scale="45" orientation="landscape" blackAndWhite="1" horizontalDpi="300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D381C-60C0-4140-B5C8-2DAA0795F804}">
  <dimension ref="A1:E14"/>
  <sheetViews>
    <sheetView view="pageBreakPreview" zoomScaleNormal="100" zoomScaleSheetLayoutView="100" workbookViewId="0">
      <selection activeCell="G7" sqref="G7"/>
    </sheetView>
  </sheetViews>
  <sheetFormatPr baseColWidth="10" defaultRowHeight="23.25" x14ac:dyDescent="0.25"/>
  <cols>
    <col min="1" max="1" width="17.42578125" style="379" customWidth="1"/>
    <col min="2" max="2" width="15.28515625" style="379" customWidth="1"/>
    <col min="3" max="3" width="17.42578125" style="379" customWidth="1"/>
    <col min="4" max="4" width="15.28515625" style="379" customWidth="1"/>
    <col min="5" max="5" width="2.5703125" style="378" customWidth="1"/>
    <col min="6" max="16384" width="11.42578125" style="379"/>
  </cols>
  <sheetData>
    <row r="1" spans="1:5" ht="24" thickBot="1" x14ac:dyDescent="0.3">
      <c r="A1" s="537" t="s">
        <v>111</v>
      </c>
      <c r="B1" s="538"/>
      <c r="C1" s="538"/>
      <c r="D1" s="539"/>
    </row>
    <row r="2" spans="1:5" ht="47.25" thickBot="1" x14ac:dyDescent="0.3">
      <c r="A2" s="380" t="s">
        <v>109</v>
      </c>
      <c r="B2" s="381" t="s">
        <v>110</v>
      </c>
      <c r="C2" s="380" t="s">
        <v>109</v>
      </c>
      <c r="D2" s="381" t="s">
        <v>110</v>
      </c>
      <c r="E2" s="382"/>
    </row>
    <row r="3" spans="1:5" x14ac:dyDescent="0.25">
      <c r="A3" s="383" t="s">
        <v>112</v>
      </c>
      <c r="B3" s="384">
        <v>2.5954000000000002</v>
      </c>
      <c r="C3" s="383" t="s">
        <v>124</v>
      </c>
      <c r="D3" s="384">
        <v>2.0618000000000003</v>
      </c>
      <c r="E3" s="385"/>
    </row>
    <row r="4" spans="1:5" x14ac:dyDescent="0.25">
      <c r="A4" s="386" t="s">
        <v>113</v>
      </c>
      <c r="B4" s="387">
        <v>2.4434</v>
      </c>
      <c r="C4" s="386" t="s">
        <v>125</v>
      </c>
      <c r="D4" s="387">
        <v>2.0825999999999998</v>
      </c>
      <c r="E4" s="385"/>
    </row>
    <row r="5" spans="1:5" x14ac:dyDescent="0.25">
      <c r="A5" s="386" t="s">
        <v>114</v>
      </c>
      <c r="B5" s="387">
        <v>2.5573999999999999</v>
      </c>
      <c r="C5" s="386" t="s">
        <v>126</v>
      </c>
      <c r="D5" s="387">
        <v>2.0722000000000005</v>
      </c>
      <c r="E5" s="385"/>
    </row>
    <row r="6" spans="1:5" x14ac:dyDescent="0.25">
      <c r="A6" s="386" t="s">
        <v>115</v>
      </c>
      <c r="B6" s="387">
        <v>0.63839999999999997</v>
      </c>
      <c r="C6" s="386" t="s">
        <v>127</v>
      </c>
      <c r="D6" s="387">
        <v>0.51739999999999997</v>
      </c>
      <c r="E6" s="385"/>
    </row>
    <row r="7" spans="1:5" x14ac:dyDescent="0.25">
      <c r="A7" s="386" t="s">
        <v>116</v>
      </c>
      <c r="B7" s="387">
        <v>2.5764</v>
      </c>
      <c r="C7" s="386" t="s">
        <v>128</v>
      </c>
      <c r="D7" s="387">
        <v>2.1086</v>
      </c>
      <c r="E7" s="385"/>
    </row>
    <row r="8" spans="1:5" ht="24" thickBot="1" x14ac:dyDescent="0.3">
      <c r="A8" s="386" t="s">
        <v>117</v>
      </c>
      <c r="B8" s="388">
        <v>2.5459999999999998</v>
      </c>
      <c r="C8" s="386" t="s">
        <v>129</v>
      </c>
      <c r="D8" s="388">
        <v>2.1112000000000002</v>
      </c>
      <c r="E8" s="385"/>
    </row>
    <row r="9" spans="1:5" x14ac:dyDescent="0.25">
      <c r="A9" s="383" t="s">
        <v>118</v>
      </c>
      <c r="B9" s="384">
        <v>2.0331999999999999</v>
      </c>
      <c r="C9" s="383" t="s">
        <v>130</v>
      </c>
      <c r="D9" s="384">
        <v>2.0722000000000005</v>
      </c>
      <c r="E9" s="385"/>
    </row>
    <row r="10" spans="1:5" x14ac:dyDescent="0.25">
      <c r="A10" s="386" t="s">
        <v>119</v>
      </c>
      <c r="B10" s="387">
        <v>2.0409999999999999</v>
      </c>
      <c r="C10" s="386" t="s">
        <v>131</v>
      </c>
      <c r="D10" s="387">
        <v>2.0878000000000001</v>
      </c>
      <c r="E10" s="385"/>
    </row>
    <row r="11" spans="1:5" x14ac:dyDescent="0.25">
      <c r="A11" s="386" t="s">
        <v>120</v>
      </c>
      <c r="B11" s="387">
        <v>2.0904000000000003</v>
      </c>
      <c r="C11" s="386" t="s">
        <v>132</v>
      </c>
      <c r="D11" s="387">
        <v>2.1008</v>
      </c>
      <c r="E11" s="385"/>
    </row>
    <row r="12" spans="1:5" x14ac:dyDescent="0.25">
      <c r="A12" s="386" t="s">
        <v>121</v>
      </c>
      <c r="B12" s="387">
        <v>0.56420000000000003</v>
      </c>
      <c r="C12" s="386" t="s">
        <v>133</v>
      </c>
      <c r="D12" s="387">
        <v>0.56940000000000002</v>
      </c>
      <c r="E12" s="385"/>
    </row>
    <row r="13" spans="1:5" x14ac:dyDescent="0.25">
      <c r="A13" s="386" t="s">
        <v>122</v>
      </c>
      <c r="B13" s="387">
        <v>2.1112000000000002</v>
      </c>
      <c r="C13" s="386" t="s">
        <v>134</v>
      </c>
      <c r="D13" s="387">
        <v>2.0982000000000003</v>
      </c>
      <c r="E13" s="385"/>
    </row>
    <row r="14" spans="1:5" ht="24" thickBot="1" x14ac:dyDescent="0.3">
      <c r="A14" s="386" t="s">
        <v>123</v>
      </c>
      <c r="B14" s="388">
        <v>2.1164000000000001</v>
      </c>
      <c r="C14" s="386" t="s">
        <v>135</v>
      </c>
      <c r="D14" s="388">
        <v>2.1059999999999999</v>
      </c>
      <c r="E14" s="385"/>
    </row>
  </sheetData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0F1E-D546-46D4-A169-2830ED17D903}">
  <dimension ref="A1:E25"/>
  <sheetViews>
    <sheetView view="pageBreakPreview" topLeftCell="A7" zoomScale="90" zoomScaleNormal="100" zoomScaleSheetLayoutView="90" workbookViewId="0">
      <selection activeCell="E14" sqref="E14:E25"/>
    </sheetView>
  </sheetViews>
  <sheetFormatPr baseColWidth="10" defaultRowHeight="18.75" x14ac:dyDescent="0.25"/>
  <cols>
    <col min="1" max="1" width="13.42578125" style="366" customWidth="1"/>
    <col min="2" max="3" width="11.42578125" style="366"/>
    <col min="4" max="4" width="9.140625" style="366" customWidth="1"/>
    <col min="5" max="5" width="12.5703125" style="366" customWidth="1"/>
    <col min="6" max="16384" width="11.42578125" style="366"/>
  </cols>
  <sheetData>
    <row r="1" spans="1:5" ht="37.5" x14ac:dyDescent="0.25">
      <c r="A1" s="363"/>
      <c r="B1" s="364" t="s">
        <v>103</v>
      </c>
      <c r="C1" s="364" t="s">
        <v>104</v>
      </c>
      <c r="D1" s="364" t="s">
        <v>105</v>
      </c>
      <c r="E1" s="365" t="s">
        <v>106</v>
      </c>
    </row>
    <row r="2" spans="1:5" x14ac:dyDescent="0.25">
      <c r="A2" s="543" t="s">
        <v>107</v>
      </c>
      <c r="B2" s="367">
        <v>636</v>
      </c>
      <c r="C2" s="367">
        <v>47</v>
      </c>
      <c r="D2" s="368">
        <v>3.8</v>
      </c>
      <c r="E2" s="369">
        <f t="shared" ref="E2:E7" si="0">SUM(B2:C2)*D2/1000</f>
        <v>2.5954000000000002</v>
      </c>
    </row>
    <row r="3" spans="1:5" x14ac:dyDescent="0.25">
      <c r="A3" s="544"/>
      <c r="B3" s="367">
        <v>596</v>
      </c>
      <c r="C3" s="367">
        <v>47</v>
      </c>
      <c r="D3" s="368">
        <v>3.8</v>
      </c>
      <c r="E3" s="369">
        <f t="shared" si="0"/>
        <v>2.4434</v>
      </c>
    </row>
    <row r="4" spans="1:5" x14ac:dyDescent="0.25">
      <c r="A4" s="544"/>
      <c r="B4" s="367">
        <v>625</v>
      </c>
      <c r="C4" s="367">
        <v>48</v>
      </c>
      <c r="D4" s="368">
        <v>3.8</v>
      </c>
      <c r="E4" s="369">
        <f t="shared" si="0"/>
        <v>2.5573999999999999</v>
      </c>
    </row>
    <row r="5" spans="1:5" x14ac:dyDescent="0.25">
      <c r="A5" s="544"/>
      <c r="B5" s="367">
        <v>155</v>
      </c>
      <c r="C5" s="367">
        <v>13</v>
      </c>
      <c r="D5" s="368">
        <v>3.8</v>
      </c>
      <c r="E5" s="369">
        <f t="shared" si="0"/>
        <v>0.63839999999999997</v>
      </c>
    </row>
    <row r="6" spans="1:5" x14ac:dyDescent="0.25">
      <c r="A6" s="544"/>
      <c r="B6" s="367">
        <v>629</v>
      </c>
      <c r="C6" s="367">
        <v>49</v>
      </c>
      <c r="D6" s="368">
        <v>3.8</v>
      </c>
      <c r="E6" s="369">
        <f t="shared" si="0"/>
        <v>2.5764</v>
      </c>
    </row>
    <row r="7" spans="1:5" x14ac:dyDescent="0.25">
      <c r="A7" s="545"/>
      <c r="B7" s="367">
        <v>622</v>
      </c>
      <c r="C7" s="367">
        <v>48</v>
      </c>
      <c r="D7" s="368">
        <v>3.8</v>
      </c>
      <c r="E7" s="369">
        <f t="shared" si="0"/>
        <v>2.5459999999999998</v>
      </c>
    </row>
    <row r="8" spans="1:5" x14ac:dyDescent="0.25">
      <c r="A8" s="540" t="s">
        <v>8</v>
      </c>
      <c r="B8" s="367">
        <v>722</v>
      </c>
      <c r="C8" s="367">
        <v>60</v>
      </c>
      <c r="D8" s="368">
        <v>2.6</v>
      </c>
      <c r="E8" s="369">
        <f t="shared" ref="E8:E25" si="1">SUM(B8:C8)*D8/1000</f>
        <v>2.0331999999999999</v>
      </c>
    </row>
    <row r="9" spans="1:5" x14ac:dyDescent="0.25">
      <c r="A9" s="541"/>
      <c r="B9" s="367">
        <v>724</v>
      </c>
      <c r="C9" s="367">
        <v>61</v>
      </c>
      <c r="D9" s="368">
        <v>2.6</v>
      </c>
      <c r="E9" s="369">
        <f t="shared" si="1"/>
        <v>2.0409999999999999</v>
      </c>
    </row>
    <row r="10" spans="1:5" x14ac:dyDescent="0.25">
      <c r="A10" s="541"/>
      <c r="B10" s="367">
        <v>743</v>
      </c>
      <c r="C10" s="367">
        <v>61</v>
      </c>
      <c r="D10" s="368">
        <v>2.6</v>
      </c>
      <c r="E10" s="369">
        <f t="shared" si="1"/>
        <v>2.0904000000000003</v>
      </c>
    </row>
    <row r="11" spans="1:5" x14ac:dyDescent="0.25">
      <c r="A11" s="541"/>
      <c r="B11" s="367">
        <v>201</v>
      </c>
      <c r="C11" s="367">
        <v>16</v>
      </c>
      <c r="D11" s="368">
        <v>2.6</v>
      </c>
      <c r="E11" s="369">
        <f t="shared" si="1"/>
        <v>0.56420000000000003</v>
      </c>
    </row>
    <row r="12" spans="1:5" x14ac:dyDescent="0.25">
      <c r="A12" s="541"/>
      <c r="B12" s="367">
        <v>751</v>
      </c>
      <c r="C12" s="367">
        <v>61</v>
      </c>
      <c r="D12" s="368">
        <v>2.6</v>
      </c>
      <c r="E12" s="369">
        <f t="shared" si="1"/>
        <v>2.1112000000000002</v>
      </c>
    </row>
    <row r="13" spans="1:5" x14ac:dyDescent="0.25">
      <c r="A13" s="546"/>
      <c r="B13" s="367">
        <v>752</v>
      </c>
      <c r="C13" s="367">
        <v>62</v>
      </c>
      <c r="D13" s="368">
        <v>2.6</v>
      </c>
      <c r="E13" s="369">
        <f t="shared" si="1"/>
        <v>2.1164000000000001</v>
      </c>
    </row>
    <row r="14" spans="1:5" x14ac:dyDescent="0.25">
      <c r="A14" s="540" t="s">
        <v>51</v>
      </c>
      <c r="B14" s="367">
        <v>734</v>
      </c>
      <c r="C14" s="367">
        <v>59</v>
      </c>
      <c r="D14" s="368">
        <v>2.6</v>
      </c>
      <c r="E14" s="369">
        <f t="shared" si="1"/>
        <v>2.0618000000000003</v>
      </c>
    </row>
    <row r="15" spans="1:5" x14ac:dyDescent="0.25">
      <c r="A15" s="541"/>
      <c r="B15" s="367">
        <v>741</v>
      </c>
      <c r="C15" s="367">
        <v>60</v>
      </c>
      <c r="D15" s="368">
        <v>2.6</v>
      </c>
      <c r="E15" s="369">
        <f t="shared" si="1"/>
        <v>2.0825999999999998</v>
      </c>
    </row>
    <row r="16" spans="1:5" x14ac:dyDescent="0.25">
      <c r="A16" s="541"/>
      <c r="B16" s="367">
        <v>737</v>
      </c>
      <c r="C16" s="367">
        <v>60</v>
      </c>
      <c r="D16" s="368">
        <v>2.6</v>
      </c>
      <c r="E16" s="369">
        <f t="shared" si="1"/>
        <v>2.0722000000000005</v>
      </c>
    </row>
    <row r="17" spans="1:5" x14ac:dyDescent="0.25">
      <c r="A17" s="541"/>
      <c r="B17" s="367">
        <v>184</v>
      </c>
      <c r="C17" s="367">
        <v>15</v>
      </c>
      <c r="D17" s="368">
        <v>2.6</v>
      </c>
      <c r="E17" s="369">
        <f t="shared" si="1"/>
        <v>0.51739999999999997</v>
      </c>
    </row>
    <row r="18" spans="1:5" x14ac:dyDescent="0.25">
      <c r="A18" s="541"/>
      <c r="B18" s="367">
        <v>748</v>
      </c>
      <c r="C18" s="367">
        <v>63</v>
      </c>
      <c r="D18" s="368">
        <v>2.6</v>
      </c>
      <c r="E18" s="369">
        <f t="shared" si="1"/>
        <v>2.1086</v>
      </c>
    </row>
    <row r="19" spans="1:5" x14ac:dyDescent="0.25">
      <c r="A19" s="546"/>
      <c r="B19" s="367">
        <v>750</v>
      </c>
      <c r="C19" s="367">
        <v>62</v>
      </c>
      <c r="D19" s="368">
        <v>2.6</v>
      </c>
      <c r="E19" s="369">
        <f t="shared" si="1"/>
        <v>2.1112000000000002</v>
      </c>
    </row>
    <row r="20" spans="1:5" x14ac:dyDescent="0.25">
      <c r="A20" s="540" t="s">
        <v>50</v>
      </c>
      <c r="B20" s="367">
        <v>737</v>
      </c>
      <c r="C20" s="367">
        <v>60</v>
      </c>
      <c r="D20" s="368">
        <v>2.6</v>
      </c>
      <c r="E20" s="369">
        <f t="shared" si="1"/>
        <v>2.0722000000000005</v>
      </c>
    </row>
    <row r="21" spans="1:5" x14ac:dyDescent="0.25">
      <c r="A21" s="541"/>
      <c r="B21" s="367">
        <v>742</v>
      </c>
      <c r="C21" s="367">
        <v>61</v>
      </c>
      <c r="D21" s="368">
        <v>2.6</v>
      </c>
      <c r="E21" s="369">
        <f t="shared" si="1"/>
        <v>2.0878000000000001</v>
      </c>
    </row>
    <row r="22" spans="1:5" x14ac:dyDescent="0.25">
      <c r="A22" s="541"/>
      <c r="B22" s="367">
        <v>746</v>
      </c>
      <c r="C22" s="367">
        <v>62</v>
      </c>
      <c r="D22" s="368">
        <v>2.6</v>
      </c>
      <c r="E22" s="369">
        <f t="shared" si="1"/>
        <v>2.1008</v>
      </c>
    </row>
    <row r="23" spans="1:5" x14ac:dyDescent="0.25">
      <c r="A23" s="541"/>
      <c r="B23" s="367">
        <v>203</v>
      </c>
      <c r="C23" s="367">
        <v>16</v>
      </c>
      <c r="D23" s="368">
        <v>2.6</v>
      </c>
      <c r="E23" s="369">
        <f t="shared" si="1"/>
        <v>0.56940000000000002</v>
      </c>
    </row>
    <row r="24" spans="1:5" x14ac:dyDescent="0.25">
      <c r="A24" s="541"/>
      <c r="B24" s="370">
        <v>746</v>
      </c>
      <c r="C24" s="370">
        <v>61</v>
      </c>
      <c r="D24" s="368">
        <v>2.6</v>
      </c>
      <c r="E24" s="371">
        <f t="shared" si="1"/>
        <v>2.0982000000000003</v>
      </c>
    </row>
    <row r="25" spans="1:5" ht="19.5" thickBot="1" x14ac:dyDescent="0.3">
      <c r="A25" s="542"/>
      <c r="B25" s="372">
        <v>750</v>
      </c>
      <c r="C25" s="372">
        <v>60</v>
      </c>
      <c r="D25" s="368">
        <v>2.6</v>
      </c>
      <c r="E25" s="373">
        <f t="shared" si="1"/>
        <v>2.1059999999999999</v>
      </c>
    </row>
  </sheetData>
  <mergeCells count="4">
    <mergeCell ref="A20:A25"/>
    <mergeCell ref="A2:A7"/>
    <mergeCell ref="A8:A13"/>
    <mergeCell ref="A14:A19"/>
  </mergeCells>
  <pageMargins left="0.7" right="0.7" top="0.75" bottom="0.75" header="0.3" footer="0.3"/>
  <pageSetup paperSize="9" orientation="landscape" horizontalDpi="300" verticalDpi="3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04F0-2137-4354-BAD3-7BEA79B899C5}">
  <dimension ref="A1:F28"/>
  <sheetViews>
    <sheetView view="pageBreakPreview" zoomScale="90" zoomScaleNormal="100" zoomScaleSheetLayoutView="90" workbookViewId="0">
      <selection activeCell="B7" sqref="B7"/>
    </sheetView>
  </sheetViews>
  <sheetFormatPr baseColWidth="10" defaultRowHeight="15" x14ac:dyDescent="0.25"/>
  <cols>
    <col min="1" max="1" width="59.5703125" style="17" customWidth="1"/>
    <col min="2" max="2" width="13.85546875" style="17" customWidth="1"/>
    <col min="3" max="3" width="7.42578125" style="17" customWidth="1"/>
    <col min="4" max="4" width="71.28515625" style="17" bestFit="1" customWidth="1"/>
    <col min="5" max="5" width="58.140625" style="17" bestFit="1" customWidth="1"/>
    <col min="6" max="6" width="57.42578125" style="17" bestFit="1" customWidth="1"/>
    <col min="7" max="16384" width="11.42578125" style="17"/>
  </cols>
  <sheetData>
    <row r="1" spans="1:6" ht="16.5" thickBot="1" x14ac:dyDescent="0.3">
      <c r="A1" s="547" t="s">
        <v>82</v>
      </c>
      <c r="B1" s="548"/>
      <c r="C1" s="548"/>
      <c r="D1" s="549"/>
    </row>
    <row r="2" spans="1:6" ht="20.25" x14ac:dyDescent="0.25">
      <c r="A2" s="337" t="s">
        <v>83</v>
      </c>
      <c r="B2" s="338">
        <v>64</v>
      </c>
      <c r="C2" s="339" t="s">
        <v>84</v>
      </c>
      <c r="D2" s="340" t="s">
        <v>85</v>
      </c>
    </row>
    <row r="3" spans="1:6" ht="20.25" x14ac:dyDescent="0.25">
      <c r="A3" s="341" t="s">
        <v>86</v>
      </c>
      <c r="B3" s="342">
        <f>B2*3.72%</f>
        <v>2.3808000000000002</v>
      </c>
      <c r="C3" s="343"/>
      <c r="D3" s="344" t="s">
        <v>87</v>
      </c>
    </row>
    <row r="4" spans="1:6" ht="20.25" x14ac:dyDescent="0.25">
      <c r="A4" s="341" t="s">
        <v>88</v>
      </c>
      <c r="B4" s="342">
        <f>B3*2</f>
        <v>4.7616000000000005</v>
      </c>
      <c r="C4" s="343"/>
      <c r="D4" s="344" t="s">
        <v>89</v>
      </c>
    </row>
    <row r="5" spans="1:6" ht="20.25" x14ac:dyDescent="0.25">
      <c r="A5" s="345" t="s">
        <v>90</v>
      </c>
      <c r="B5" s="346">
        <v>2.5000000000000001E-2</v>
      </c>
      <c r="C5" s="343" t="s">
        <v>84</v>
      </c>
      <c r="D5" s="344" t="s">
        <v>91</v>
      </c>
    </row>
    <row r="6" spans="1:6" ht="20.25" x14ac:dyDescent="0.25">
      <c r="A6" s="345" t="s">
        <v>92</v>
      </c>
      <c r="B6" s="347">
        <v>154</v>
      </c>
      <c r="C6" s="343" t="s">
        <v>84</v>
      </c>
      <c r="D6" s="344" t="s">
        <v>85</v>
      </c>
    </row>
    <row r="7" spans="1:6" ht="20.25" x14ac:dyDescent="0.25">
      <c r="A7" s="341" t="s">
        <v>93</v>
      </c>
      <c r="B7" s="342">
        <f>B5*B6</f>
        <v>3.85</v>
      </c>
      <c r="C7" s="343"/>
      <c r="D7" s="344" t="s">
        <v>94</v>
      </c>
    </row>
    <row r="8" spans="1:6" ht="20.25" x14ac:dyDescent="0.25">
      <c r="A8" s="341" t="s">
        <v>95</v>
      </c>
      <c r="B8" s="348">
        <v>0.36</v>
      </c>
      <c r="C8" s="343"/>
      <c r="D8" s="112" t="s">
        <v>96</v>
      </c>
    </row>
    <row r="9" spans="1:6" ht="21" thickBot="1" x14ac:dyDescent="0.3">
      <c r="A9" s="341" t="s">
        <v>97</v>
      </c>
      <c r="B9" s="349">
        <f>B4-B7</f>
        <v>0.91160000000000041</v>
      </c>
      <c r="C9" s="343"/>
      <c r="D9" s="344" t="s">
        <v>98</v>
      </c>
    </row>
    <row r="10" spans="1:6" ht="21" thickBot="1" x14ac:dyDescent="0.3">
      <c r="A10" s="350" t="s">
        <v>99</v>
      </c>
      <c r="B10" s="351">
        <f>B9/B8</f>
        <v>2.5322222222222233</v>
      </c>
      <c r="C10" s="352"/>
      <c r="D10" s="353" t="s">
        <v>100</v>
      </c>
      <c r="E10" s="17" t="s">
        <v>101</v>
      </c>
      <c r="F10" s="17" t="s">
        <v>102</v>
      </c>
    </row>
    <row r="14" spans="1:6" s="354" customFormat="1" ht="14.25" x14ac:dyDescent="0.25">
      <c r="B14" s="355"/>
      <c r="C14" s="356"/>
      <c r="D14" s="356"/>
      <c r="E14" s="355"/>
    </row>
    <row r="15" spans="1:6" s="354" customFormat="1" ht="14.25" x14ac:dyDescent="0.25">
      <c r="B15" s="355"/>
      <c r="C15" s="357"/>
      <c r="D15" s="356"/>
      <c r="E15" s="355"/>
    </row>
    <row r="16" spans="1:6" s="354" customFormat="1" ht="14.25" x14ac:dyDescent="0.25">
      <c r="B16" s="355"/>
      <c r="C16" s="357"/>
      <c r="D16" s="356"/>
      <c r="E16" s="355"/>
    </row>
    <row r="17" spans="2:5" s="354" customFormat="1" ht="14.25" x14ac:dyDescent="0.25">
      <c r="B17" s="355"/>
      <c r="C17" s="357"/>
      <c r="D17" s="356"/>
      <c r="E17" s="355"/>
    </row>
    <row r="18" spans="2:5" s="354" customFormat="1" ht="14.25" x14ac:dyDescent="0.25">
      <c r="B18" s="355"/>
      <c r="C18" s="356"/>
      <c r="D18" s="356"/>
      <c r="E18" s="355"/>
    </row>
    <row r="19" spans="2:5" s="354" customFormat="1" ht="14.25" x14ac:dyDescent="0.25">
      <c r="B19" s="355"/>
      <c r="C19" s="356"/>
      <c r="D19" s="356"/>
      <c r="E19" s="355"/>
    </row>
    <row r="20" spans="2:5" s="354" customFormat="1" ht="14.25" x14ac:dyDescent="0.25">
      <c r="B20" s="355"/>
      <c r="C20" s="356"/>
      <c r="D20" s="356"/>
      <c r="E20" s="355"/>
    </row>
    <row r="21" spans="2:5" s="354" customFormat="1" ht="14.25" x14ac:dyDescent="0.25">
      <c r="B21" s="355"/>
      <c r="C21" s="356"/>
      <c r="D21" s="356"/>
      <c r="E21" s="355"/>
    </row>
    <row r="22" spans="2:5" s="354" customFormat="1" ht="14.25" x14ac:dyDescent="0.25">
      <c r="B22" s="355"/>
      <c r="C22" s="358"/>
      <c r="D22" s="359"/>
      <c r="E22" s="355"/>
    </row>
    <row r="23" spans="2:5" s="354" customFormat="1" ht="14.25" x14ac:dyDescent="0.25">
      <c r="B23" s="355"/>
      <c r="C23" s="358"/>
      <c r="D23" s="360"/>
      <c r="E23" s="355"/>
    </row>
    <row r="24" spans="2:5" s="354" customFormat="1" x14ac:dyDescent="0.25">
      <c r="B24" s="355"/>
      <c r="C24" s="361"/>
      <c r="D24" s="70"/>
      <c r="E24" s="355"/>
    </row>
    <row r="25" spans="2:5" s="354" customFormat="1" x14ac:dyDescent="0.25">
      <c r="B25" s="355"/>
      <c r="C25" s="361"/>
      <c r="D25" s="70"/>
      <c r="E25" s="355"/>
    </row>
    <row r="26" spans="2:5" s="354" customFormat="1" x14ac:dyDescent="0.25">
      <c r="B26" s="355"/>
      <c r="C26" s="362"/>
      <c r="D26" s="70"/>
      <c r="E26" s="355"/>
    </row>
    <row r="27" spans="2:5" s="354" customFormat="1" x14ac:dyDescent="0.25">
      <c r="B27" s="355"/>
      <c r="C27" s="362"/>
      <c r="D27" s="70"/>
      <c r="E27" s="355"/>
    </row>
    <row r="28" spans="2:5" x14ac:dyDescent="0.25">
      <c r="C28" s="70"/>
      <c r="D28" s="70"/>
    </row>
  </sheetData>
  <mergeCells count="1">
    <mergeCell ref="A1:D1"/>
  </mergeCells>
  <pageMargins left="0.7" right="0.7" top="0.75" bottom="0.75" header="0.3" footer="0.3"/>
  <pageSetup paperSize="9" scale="56" orientation="portrait" horizontalDpi="300" verticalDpi="300" r:id="rId1"/>
  <colBreaks count="1" manualBreakCount="1">
    <brk id="4" max="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39"/>
  <sheetViews>
    <sheetView zoomScale="30" zoomScaleNormal="30" workbookViewId="0">
      <selection activeCell="B26" sqref="B26:U26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7" t="s">
        <v>1</v>
      </c>
      <c r="B9" s="147"/>
      <c r="C9" s="147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7" t="s">
        <v>4</v>
      </c>
      <c r="B11" s="147"/>
      <c r="C11" s="147"/>
      <c r="D11" s="1"/>
      <c r="E11" s="148">
        <v>3</v>
      </c>
      <c r="F11" s="1"/>
      <c r="G11" s="1"/>
      <c r="H11" s="1"/>
      <c r="I11" s="1"/>
      <c r="J11" s="1"/>
      <c r="K11" s="489" t="s">
        <v>55</v>
      </c>
      <c r="L11" s="489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7" thickBot="1" x14ac:dyDescent="0.3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6" thickBot="1" x14ac:dyDescent="0.3">
      <c r="A15" s="86" t="s">
        <v>7</v>
      </c>
      <c r="B15" s="498" t="s">
        <v>8</v>
      </c>
      <c r="C15" s="499"/>
      <c r="D15" s="499"/>
      <c r="E15" s="499"/>
      <c r="F15" s="499"/>
      <c r="G15" s="499"/>
      <c r="H15" s="499"/>
      <c r="I15" s="499"/>
      <c r="J15" s="499"/>
      <c r="K15" s="500"/>
      <c r="L15" s="492" t="s">
        <v>50</v>
      </c>
      <c r="M15" s="493"/>
      <c r="N15" s="493"/>
      <c r="O15" s="493"/>
      <c r="P15" s="493"/>
      <c r="Q15" s="493"/>
      <c r="R15" s="493"/>
      <c r="S15" s="493"/>
      <c r="T15" s="493"/>
      <c r="U15" s="494"/>
      <c r="V15" s="12"/>
    </row>
    <row r="16" spans="1:30" ht="39.950000000000003" customHeight="1" x14ac:dyDescent="0.25">
      <c r="A16" s="87" t="s">
        <v>9</v>
      </c>
      <c r="B16" s="136"/>
      <c r="C16" s="127"/>
      <c r="D16" s="137"/>
      <c r="E16" s="127"/>
      <c r="F16" s="127"/>
      <c r="G16" s="127"/>
      <c r="H16" s="127"/>
      <c r="I16" s="127"/>
      <c r="J16" s="137"/>
      <c r="K16" s="128"/>
      <c r="L16" s="126"/>
      <c r="M16" s="127"/>
      <c r="N16" s="127"/>
      <c r="O16" s="127"/>
      <c r="P16" s="127"/>
      <c r="Q16" s="127"/>
      <c r="R16" s="127"/>
      <c r="S16" s="127"/>
      <c r="T16" s="127"/>
      <c r="U16" s="128"/>
      <c r="V16" s="16" t="s">
        <v>10</v>
      </c>
      <c r="X16" s="18"/>
      <c r="Y16" s="18"/>
    </row>
    <row r="17" spans="1:30" ht="39.950000000000003" customHeight="1" x14ac:dyDescent="0.25">
      <c r="A17" s="88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19">
        <v>9</v>
      </c>
      <c r="K17" s="20">
        <v>10</v>
      </c>
      <c r="L17" s="14">
        <v>1</v>
      </c>
      <c r="M17" s="19">
        <v>2</v>
      </c>
      <c r="N17" s="19">
        <v>3</v>
      </c>
      <c r="O17" s="19">
        <v>4</v>
      </c>
      <c r="P17" s="19">
        <v>5</v>
      </c>
      <c r="Q17" s="19">
        <v>6</v>
      </c>
      <c r="R17" s="19">
        <v>7</v>
      </c>
      <c r="S17" s="19">
        <v>8</v>
      </c>
      <c r="T17" s="19">
        <v>9</v>
      </c>
      <c r="U17" s="20">
        <v>10</v>
      </c>
      <c r="V17" s="16"/>
      <c r="X17" s="2"/>
      <c r="Y17" s="18"/>
    </row>
    <row r="18" spans="1:30" ht="39.950000000000003" customHeight="1" x14ac:dyDescent="0.25">
      <c r="A18" s="89" t="s">
        <v>12</v>
      </c>
      <c r="B18" s="21">
        <v>31.553999999999995</v>
      </c>
      <c r="C18" s="22">
        <v>48.59174999999999</v>
      </c>
      <c r="D18" s="22">
        <v>36.190000000000005</v>
      </c>
      <c r="E18" s="22">
        <v>36.190000000000005</v>
      </c>
      <c r="F18" s="22">
        <v>24.512250000000002</v>
      </c>
      <c r="G18" s="22">
        <v>24.534875</v>
      </c>
      <c r="H18" s="22">
        <v>44.709249999999997</v>
      </c>
      <c r="I18" s="22">
        <v>33.64</v>
      </c>
      <c r="J18" s="22">
        <v>23.809999999999995</v>
      </c>
      <c r="K18" s="23">
        <v>27.270000000000003</v>
      </c>
      <c r="L18" s="21">
        <v>21.158999999999999</v>
      </c>
      <c r="M18" s="22">
        <v>32.093500000000006</v>
      </c>
      <c r="N18" s="22">
        <v>30.058750000000003</v>
      </c>
      <c r="O18" s="22">
        <v>30.058750000000003</v>
      </c>
      <c r="P18" s="22">
        <v>38.314499999999995</v>
      </c>
      <c r="Q18" s="22">
        <v>38.314499999999995</v>
      </c>
      <c r="R18" s="22">
        <v>46.118249999999996</v>
      </c>
      <c r="S18" s="22">
        <v>38.218375000000002</v>
      </c>
      <c r="T18" s="22">
        <v>33.101749999999996</v>
      </c>
      <c r="U18" s="23">
        <v>22.16</v>
      </c>
      <c r="V18" s="24">
        <f t="shared" ref="V18:V25" si="0">SUM(B18:U18)</f>
        <v>660.59950000000003</v>
      </c>
      <c r="X18" s="2"/>
      <c r="Y18" s="18"/>
    </row>
    <row r="19" spans="1:30" ht="39.950000000000003" customHeight="1" x14ac:dyDescent="0.25">
      <c r="A19" s="90" t="s">
        <v>13</v>
      </c>
      <c r="B19" s="21">
        <v>31.553999999999995</v>
      </c>
      <c r="C19" s="22">
        <v>48.59174999999999</v>
      </c>
      <c r="D19" s="22">
        <v>36.190000000000005</v>
      </c>
      <c r="E19" s="22">
        <v>36.190000000000005</v>
      </c>
      <c r="F19" s="22">
        <v>24.512250000000002</v>
      </c>
      <c r="G19" s="22">
        <v>24.534875</v>
      </c>
      <c r="H19" s="22">
        <v>44.709249999999997</v>
      </c>
      <c r="I19" s="22">
        <v>33.64</v>
      </c>
      <c r="J19" s="22">
        <v>23.809999999999995</v>
      </c>
      <c r="K19" s="23">
        <v>27.270000000000003</v>
      </c>
      <c r="L19" s="21">
        <v>21.158999999999999</v>
      </c>
      <c r="M19" s="22">
        <v>32.093500000000006</v>
      </c>
      <c r="N19" s="22">
        <v>30.058750000000003</v>
      </c>
      <c r="O19" s="22">
        <v>30.058750000000003</v>
      </c>
      <c r="P19" s="22">
        <v>38.314499999999995</v>
      </c>
      <c r="Q19" s="22">
        <v>38.314499999999995</v>
      </c>
      <c r="R19" s="22">
        <v>46.118249999999996</v>
      </c>
      <c r="S19" s="22">
        <v>38.218375000000002</v>
      </c>
      <c r="T19" s="22">
        <v>33.101749999999996</v>
      </c>
      <c r="U19" s="23">
        <v>22.16</v>
      </c>
      <c r="V19" s="24">
        <f t="shared" si="0"/>
        <v>660.59950000000003</v>
      </c>
      <c r="X19" s="2"/>
      <c r="Y19" s="18"/>
    </row>
    <row r="20" spans="1:30" ht="39.75" customHeight="1" x14ac:dyDescent="0.25">
      <c r="A20" s="89" t="s">
        <v>14</v>
      </c>
      <c r="B20" s="75"/>
      <c r="C20" s="22"/>
      <c r="D20" s="22"/>
      <c r="E20" s="22"/>
      <c r="F20" s="22"/>
      <c r="G20" s="22"/>
      <c r="H20" s="22"/>
      <c r="I20" s="22"/>
      <c r="J20" s="22"/>
      <c r="K20" s="23"/>
      <c r="L20" s="21"/>
      <c r="M20" s="22"/>
      <c r="N20" s="22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90" t="s">
        <v>15</v>
      </c>
      <c r="B21" s="21">
        <v>37.568000000000005</v>
      </c>
      <c r="C21" s="22">
        <v>57.421333333333337</v>
      </c>
      <c r="D21" s="22">
        <v>43.222666666666669</v>
      </c>
      <c r="E21" s="22">
        <v>43.222666666666669</v>
      </c>
      <c r="F21" s="22">
        <v>29.611166666666673</v>
      </c>
      <c r="G21" s="22">
        <v>29.696416666666664</v>
      </c>
      <c r="H21" s="22">
        <v>54.584666666666671</v>
      </c>
      <c r="I21" s="22">
        <v>41.677</v>
      </c>
      <c r="J21" s="22">
        <v>28.707333333333327</v>
      </c>
      <c r="K21" s="23">
        <v>33.097333333333324</v>
      </c>
      <c r="L21" s="21">
        <v>24.751000000000005</v>
      </c>
      <c r="M21" s="22">
        <v>38.100833333333327</v>
      </c>
      <c r="N21" s="22">
        <v>35.708833333333331</v>
      </c>
      <c r="O21" s="22">
        <v>36.016833333333331</v>
      </c>
      <c r="P21" s="22">
        <v>46.217499999999994</v>
      </c>
      <c r="Q21" s="22">
        <v>46.217499999999994</v>
      </c>
      <c r="R21" s="22">
        <v>56.422000000000004</v>
      </c>
      <c r="S21" s="22">
        <v>47.041083333333326</v>
      </c>
      <c r="T21" s="22">
        <v>40.002333333333333</v>
      </c>
      <c r="U21" s="23">
        <v>27.128666666666671</v>
      </c>
      <c r="V21" s="24">
        <f t="shared" si="0"/>
        <v>796.41516666666666</v>
      </c>
      <c r="X21" s="2"/>
      <c r="Y21" s="18"/>
    </row>
    <row r="22" spans="1:30" ht="39.950000000000003" customHeight="1" x14ac:dyDescent="0.25">
      <c r="A22" s="89" t="s">
        <v>16</v>
      </c>
      <c r="B22" s="21">
        <v>37.568000000000005</v>
      </c>
      <c r="C22" s="22">
        <v>57.421333333333337</v>
      </c>
      <c r="D22" s="22">
        <v>43.222666666666669</v>
      </c>
      <c r="E22" s="22">
        <v>43.222666666666669</v>
      </c>
      <c r="F22" s="22">
        <v>29.611166666666673</v>
      </c>
      <c r="G22" s="22">
        <v>29.696416666666664</v>
      </c>
      <c r="H22" s="22">
        <v>54.584666666666671</v>
      </c>
      <c r="I22" s="22">
        <v>41.677</v>
      </c>
      <c r="J22" s="22">
        <v>28.707333333333327</v>
      </c>
      <c r="K22" s="23">
        <v>33.097333333333324</v>
      </c>
      <c r="L22" s="21">
        <v>24.751000000000005</v>
      </c>
      <c r="M22" s="22">
        <v>38.100833333333327</v>
      </c>
      <c r="N22" s="22">
        <v>35.708833333333331</v>
      </c>
      <c r="O22" s="22">
        <v>36.016833333333331</v>
      </c>
      <c r="P22" s="22">
        <v>46.217499999999994</v>
      </c>
      <c r="Q22" s="22">
        <v>46.217499999999994</v>
      </c>
      <c r="R22" s="22">
        <v>56.422000000000004</v>
      </c>
      <c r="S22" s="22">
        <v>47.041083333333326</v>
      </c>
      <c r="T22" s="22">
        <v>40.002333333333333</v>
      </c>
      <c r="U22" s="23">
        <v>27.128666666666671</v>
      </c>
      <c r="V22" s="24">
        <f t="shared" si="0"/>
        <v>796.41516666666666</v>
      </c>
      <c r="X22" s="2"/>
      <c r="Y22" s="18"/>
    </row>
    <row r="23" spans="1:30" ht="39.950000000000003" customHeight="1" x14ac:dyDescent="0.25">
      <c r="A23" s="90" t="s">
        <v>17</v>
      </c>
      <c r="B23" s="21"/>
      <c r="C23" s="22"/>
      <c r="D23" s="22"/>
      <c r="E23" s="22"/>
      <c r="F23" s="22"/>
      <c r="G23" s="22"/>
      <c r="H23" s="22"/>
      <c r="I23" s="22"/>
      <c r="J23" s="22"/>
      <c r="K23" s="23"/>
      <c r="L23" s="21"/>
      <c r="M23" s="22"/>
      <c r="N23" s="22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89" t="s">
        <v>18</v>
      </c>
      <c r="B24" s="21">
        <v>37.568000000000005</v>
      </c>
      <c r="C24" s="22">
        <v>57.421333333333337</v>
      </c>
      <c r="D24" s="22">
        <v>43.222666666666669</v>
      </c>
      <c r="E24" s="22">
        <v>43.222666666666669</v>
      </c>
      <c r="F24" s="22">
        <v>29.611166666666673</v>
      </c>
      <c r="G24" s="22">
        <v>29.696416666666664</v>
      </c>
      <c r="H24" s="22">
        <v>54.584666666666671</v>
      </c>
      <c r="I24" s="22">
        <v>41.677</v>
      </c>
      <c r="J24" s="22">
        <v>28.707333333333327</v>
      </c>
      <c r="K24" s="23">
        <v>33.097333333333324</v>
      </c>
      <c r="L24" s="21">
        <v>24.751000000000005</v>
      </c>
      <c r="M24" s="22">
        <v>38.100833333333327</v>
      </c>
      <c r="N24" s="22">
        <v>35.708833333333331</v>
      </c>
      <c r="O24" s="22">
        <v>36.016833333333331</v>
      </c>
      <c r="P24" s="22">
        <v>46.217499999999994</v>
      </c>
      <c r="Q24" s="22">
        <v>46.217499999999994</v>
      </c>
      <c r="R24" s="22">
        <v>56.422000000000004</v>
      </c>
      <c r="S24" s="22">
        <v>47.041083333333326</v>
      </c>
      <c r="T24" s="22">
        <v>40.002333333333333</v>
      </c>
      <c r="U24" s="23">
        <v>27.128666666666671</v>
      </c>
      <c r="V24" s="24">
        <f t="shared" si="0"/>
        <v>796.41516666666666</v>
      </c>
      <c r="X24" s="2"/>
    </row>
    <row r="25" spans="1:30" ht="41.45" customHeight="1" x14ac:dyDescent="0.25">
      <c r="A25" s="90" t="s">
        <v>10</v>
      </c>
      <c r="B25" s="25">
        <f t="shared" ref="B25:C25" si="1">SUM(B18:B24)</f>
        <v>175.81200000000001</v>
      </c>
      <c r="C25" s="26">
        <f t="shared" si="1"/>
        <v>269.44749999999999</v>
      </c>
      <c r="D25" s="26">
        <f>SUM(D18:D24)</f>
        <v>202.048</v>
      </c>
      <c r="E25" s="26">
        <f t="shared" ref="E25:K25" si="2">SUM(E18:E24)</f>
        <v>202.048</v>
      </c>
      <c r="F25" s="26">
        <f t="shared" si="2"/>
        <v>137.85800000000003</v>
      </c>
      <c r="G25" s="26">
        <f t="shared" si="2"/>
        <v>138.15899999999999</v>
      </c>
      <c r="H25" s="26">
        <f t="shared" si="2"/>
        <v>253.17249999999999</v>
      </c>
      <c r="I25" s="26">
        <f t="shared" si="2"/>
        <v>192.31099999999998</v>
      </c>
      <c r="J25" s="26">
        <f t="shared" si="2"/>
        <v>133.74199999999996</v>
      </c>
      <c r="K25" s="27">
        <f t="shared" si="2"/>
        <v>153.83199999999999</v>
      </c>
      <c r="L25" s="25">
        <f>SUM(L18:L24)</f>
        <v>116.57100000000001</v>
      </c>
      <c r="M25" s="26">
        <f t="shared" ref="M25:O25" si="3">SUM(M18:M24)</f>
        <v>178.48949999999999</v>
      </c>
      <c r="N25" s="26">
        <f t="shared" si="3"/>
        <v>167.244</v>
      </c>
      <c r="O25" s="26">
        <f t="shared" si="3"/>
        <v>168.16799999999998</v>
      </c>
      <c r="P25" s="26">
        <f>SUM(P18:P24)</f>
        <v>215.28149999999999</v>
      </c>
      <c r="Q25" s="26">
        <f t="shared" ref="Q25:S25" si="4">SUM(Q18:Q24)</f>
        <v>215.28149999999999</v>
      </c>
      <c r="R25" s="26">
        <f t="shared" si="4"/>
        <v>261.5025</v>
      </c>
      <c r="S25" s="26">
        <f t="shared" si="4"/>
        <v>217.55999999999997</v>
      </c>
      <c r="T25" s="26">
        <f>SUM(T18:T24)</f>
        <v>186.21049999999997</v>
      </c>
      <c r="U25" s="27">
        <f t="shared" ref="U25" si="5">SUM(U18:U24)</f>
        <v>125.70600000000002</v>
      </c>
      <c r="V25" s="24">
        <f t="shared" si="0"/>
        <v>3710.4445000000005</v>
      </c>
    </row>
    <row r="26" spans="1:30" s="2" customFormat="1" ht="36.75" customHeight="1" x14ac:dyDescent="0.25">
      <c r="A26" s="91" t="s">
        <v>19</v>
      </c>
      <c r="B26" s="28">
        <v>45.5</v>
      </c>
      <c r="C26" s="29">
        <v>44.5</v>
      </c>
      <c r="D26" s="29">
        <v>44</v>
      </c>
      <c r="E26" s="29">
        <v>44</v>
      </c>
      <c r="F26" s="29">
        <v>43</v>
      </c>
      <c r="G26" s="29">
        <v>43</v>
      </c>
      <c r="H26" s="29">
        <v>42.5</v>
      </c>
      <c r="I26" s="29">
        <v>41.5</v>
      </c>
      <c r="J26" s="29">
        <v>41</v>
      </c>
      <c r="K26" s="30">
        <v>41</v>
      </c>
      <c r="L26" s="28">
        <v>45.5</v>
      </c>
      <c r="M26" s="29">
        <v>44.5</v>
      </c>
      <c r="N26" s="29">
        <v>44</v>
      </c>
      <c r="O26" s="29">
        <v>44</v>
      </c>
      <c r="P26" s="29">
        <v>43.5</v>
      </c>
      <c r="Q26" s="29">
        <v>43.5</v>
      </c>
      <c r="R26" s="29">
        <v>42.5</v>
      </c>
      <c r="S26" s="29">
        <v>42</v>
      </c>
      <c r="T26" s="29">
        <v>41.5</v>
      </c>
      <c r="U26" s="30">
        <v>41</v>
      </c>
      <c r="V26" s="31">
        <f>+((V25/V27)/7)*1000</f>
        <v>43.091090155271942</v>
      </c>
    </row>
    <row r="27" spans="1:30" s="2" customFormat="1" ht="33" customHeight="1" x14ac:dyDescent="0.25">
      <c r="A27" s="92" t="s">
        <v>20</v>
      </c>
      <c r="B27" s="32">
        <v>552</v>
      </c>
      <c r="C27" s="33">
        <v>865</v>
      </c>
      <c r="D27" s="33">
        <v>656</v>
      </c>
      <c r="E27" s="33">
        <v>656</v>
      </c>
      <c r="F27" s="33">
        <v>458</v>
      </c>
      <c r="G27" s="33">
        <v>459</v>
      </c>
      <c r="H27" s="33">
        <v>851</v>
      </c>
      <c r="I27" s="33">
        <v>662</v>
      </c>
      <c r="J27" s="33">
        <v>466</v>
      </c>
      <c r="K27" s="34">
        <v>536</v>
      </c>
      <c r="L27" s="32">
        <v>366</v>
      </c>
      <c r="M27" s="33">
        <v>573</v>
      </c>
      <c r="N27" s="33">
        <v>543</v>
      </c>
      <c r="O27" s="33">
        <v>546</v>
      </c>
      <c r="P27" s="33">
        <v>707</v>
      </c>
      <c r="Q27" s="33">
        <v>707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12301</v>
      </c>
      <c r="W27" s="2">
        <f>((V25*1000)/V27)/7</f>
        <v>43.091090155271935</v>
      </c>
    </row>
    <row r="28" spans="1:30" s="2" customFormat="1" ht="33" customHeight="1" x14ac:dyDescent="0.25">
      <c r="A28" s="93" t="s">
        <v>21</v>
      </c>
      <c r="B28" s="36">
        <f>((B27*B26)*7/1000-B18-B19)/3</f>
        <v>37.568000000000005</v>
      </c>
      <c r="C28" s="37">
        <f t="shared" ref="C28:U28" si="6">((C27*C26)*7/1000-C18-C19)/3</f>
        <v>57.421333333333337</v>
      </c>
      <c r="D28" s="37">
        <f t="shared" si="6"/>
        <v>43.222666666666669</v>
      </c>
      <c r="E28" s="37">
        <f t="shared" si="6"/>
        <v>43.222666666666669</v>
      </c>
      <c r="F28" s="37">
        <f t="shared" si="6"/>
        <v>29.611166666666673</v>
      </c>
      <c r="G28" s="37">
        <f t="shared" si="6"/>
        <v>29.696416666666664</v>
      </c>
      <c r="H28" s="37">
        <f t="shared" si="6"/>
        <v>54.584666666666671</v>
      </c>
      <c r="I28" s="37">
        <f t="shared" si="6"/>
        <v>41.677</v>
      </c>
      <c r="J28" s="37">
        <f t="shared" si="6"/>
        <v>28.707333333333327</v>
      </c>
      <c r="K28" s="38">
        <f t="shared" si="6"/>
        <v>33.097333333333324</v>
      </c>
      <c r="L28" s="36">
        <f t="shared" si="6"/>
        <v>24.751000000000005</v>
      </c>
      <c r="M28" s="37">
        <f t="shared" si="6"/>
        <v>38.100833333333327</v>
      </c>
      <c r="N28" s="37">
        <f t="shared" si="6"/>
        <v>35.708833333333331</v>
      </c>
      <c r="O28" s="37">
        <f t="shared" si="6"/>
        <v>36.016833333333331</v>
      </c>
      <c r="P28" s="37">
        <f t="shared" si="6"/>
        <v>46.217499999999994</v>
      </c>
      <c r="Q28" s="37">
        <f t="shared" si="6"/>
        <v>46.217499999999994</v>
      </c>
      <c r="R28" s="37">
        <f t="shared" si="6"/>
        <v>56.422000000000004</v>
      </c>
      <c r="S28" s="37">
        <f t="shared" si="6"/>
        <v>47.041083333333326</v>
      </c>
      <c r="T28" s="37">
        <f t="shared" si="6"/>
        <v>40.002333333333333</v>
      </c>
      <c r="U28" s="38">
        <f t="shared" si="6"/>
        <v>27.128666666666671</v>
      </c>
      <c r="V28" s="39"/>
    </row>
    <row r="29" spans="1:30" ht="33.75" customHeight="1" x14ac:dyDescent="0.25">
      <c r="A29" s="94" t="s">
        <v>22</v>
      </c>
      <c r="B29" s="40">
        <f t="shared" ref="B29:C29" si="7">((B27*B26)*7)/1000</f>
        <v>175.81200000000001</v>
      </c>
      <c r="C29" s="41">
        <f t="shared" si="7"/>
        <v>269.44749999999999</v>
      </c>
      <c r="D29" s="41">
        <f>((D27*D26)*7)/1000</f>
        <v>202.048</v>
      </c>
      <c r="E29" s="41">
        <f>((E27*E26)*7)/1000</f>
        <v>202.048</v>
      </c>
      <c r="F29" s="41">
        <f t="shared" ref="F29:J29" si="8">((F27*F26)*7)/1000</f>
        <v>137.858</v>
      </c>
      <c r="G29" s="41">
        <f t="shared" si="8"/>
        <v>138.15899999999999</v>
      </c>
      <c r="H29" s="41">
        <f t="shared" si="8"/>
        <v>253.17250000000001</v>
      </c>
      <c r="I29" s="41">
        <f t="shared" si="8"/>
        <v>192.31100000000001</v>
      </c>
      <c r="J29" s="41">
        <f t="shared" si="8"/>
        <v>133.74199999999999</v>
      </c>
      <c r="K29" s="85">
        <f>((K27*K26)*7)/1000</f>
        <v>153.83199999999999</v>
      </c>
      <c r="L29" s="40">
        <f>((L27*L26)*7)/1000</f>
        <v>116.571</v>
      </c>
      <c r="M29" s="41">
        <f>((M27*M26)*7)/1000</f>
        <v>178.48949999999999</v>
      </c>
      <c r="N29" s="41">
        <f t="shared" ref="N29:U29" si="9">((N27*N26)*7)/1000</f>
        <v>167.244</v>
      </c>
      <c r="O29" s="41">
        <f t="shared" si="9"/>
        <v>168.16800000000001</v>
      </c>
      <c r="P29" s="42">
        <f t="shared" si="9"/>
        <v>215.28149999999999</v>
      </c>
      <c r="Q29" s="42">
        <f t="shared" si="9"/>
        <v>215.28149999999999</v>
      </c>
      <c r="R29" s="42">
        <f t="shared" si="9"/>
        <v>261.5025</v>
      </c>
      <c r="S29" s="42">
        <f t="shared" si="9"/>
        <v>217.56</v>
      </c>
      <c r="T29" s="42">
        <f t="shared" si="9"/>
        <v>186.2105</v>
      </c>
      <c r="U29" s="43">
        <f t="shared" si="9"/>
        <v>125.706</v>
      </c>
      <c r="V29" s="44"/>
    </row>
    <row r="30" spans="1:30" ht="33.75" customHeight="1" thickBot="1" x14ac:dyDescent="0.3">
      <c r="A30" s="95" t="s">
        <v>23</v>
      </c>
      <c r="B30" s="45">
        <f t="shared" ref="B30:C30" si="10">+(B25/B27)/7*1000</f>
        <v>45.5</v>
      </c>
      <c r="C30" s="46">
        <f t="shared" si="10"/>
        <v>44.5</v>
      </c>
      <c r="D30" s="46">
        <f>+(D25/D27)/7*1000</f>
        <v>44</v>
      </c>
      <c r="E30" s="46">
        <f t="shared" ref="E30:K30" si="11">+(E25/E27)/7*1000</f>
        <v>44</v>
      </c>
      <c r="F30" s="46">
        <f t="shared" si="11"/>
        <v>43</v>
      </c>
      <c r="G30" s="46">
        <f t="shared" si="11"/>
        <v>43</v>
      </c>
      <c r="H30" s="46">
        <f t="shared" si="11"/>
        <v>42.499999999999993</v>
      </c>
      <c r="I30" s="46">
        <f t="shared" si="11"/>
        <v>41.499999999999993</v>
      </c>
      <c r="J30" s="46">
        <f t="shared" si="11"/>
        <v>40.999999999999986</v>
      </c>
      <c r="K30" s="47">
        <f t="shared" si="11"/>
        <v>40.999999999999993</v>
      </c>
      <c r="L30" s="45">
        <f>+(L25/L27)/7*1000</f>
        <v>45.500000000000007</v>
      </c>
      <c r="M30" s="46">
        <f t="shared" ref="M30:U30" si="12">+(M25/M27)/7*1000</f>
        <v>44.5</v>
      </c>
      <c r="N30" s="46">
        <f t="shared" si="12"/>
        <v>44</v>
      </c>
      <c r="O30" s="46">
        <f t="shared" si="12"/>
        <v>43.999999999999993</v>
      </c>
      <c r="P30" s="46">
        <f t="shared" si="12"/>
        <v>43.5</v>
      </c>
      <c r="Q30" s="46">
        <f t="shared" si="12"/>
        <v>43.5</v>
      </c>
      <c r="R30" s="46">
        <f t="shared" si="12"/>
        <v>42.499999999999993</v>
      </c>
      <c r="S30" s="46">
        <f t="shared" si="12"/>
        <v>41.999999999999993</v>
      </c>
      <c r="T30" s="46">
        <f t="shared" si="12"/>
        <v>41.499999999999986</v>
      </c>
      <c r="U30" s="47">
        <f t="shared" si="12"/>
        <v>41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0"/>
      <c r="I36" s="97"/>
      <c r="J36" s="52" t="s">
        <v>26</v>
      </c>
      <c r="K36" s="105"/>
      <c r="L36" s="496" t="s">
        <v>25</v>
      </c>
      <c r="M36" s="496"/>
      <c r="N36" s="496"/>
      <c r="O36" s="496"/>
      <c r="P36" s="49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17.798624999999998</v>
      </c>
      <c r="C39" s="78">
        <v>23.010625000000001</v>
      </c>
      <c r="D39" s="78">
        <v>27.727374999999999</v>
      </c>
      <c r="E39" s="78">
        <v>27.727374999999999</v>
      </c>
      <c r="F39" s="78">
        <v>42.588500000000003</v>
      </c>
      <c r="G39" s="78">
        <v>41.560624999999995</v>
      </c>
      <c r="H39" s="78">
        <v>21.171374999999998</v>
      </c>
      <c r="I39" s="99">
        <f t="shared" ref="I39:I46" si="13">SUM(B39:H39)</f>
        <v>201.58449999999999</v>
      </c>
      <c r="J39" s="2"/>
      <c r="K39" s="89" t="s">
        <v>12</v>
      </c>
      <c r="L39" s="78">
        <v>12.3</v>
      </c>
      <c r="M39" s="78">
        <v>8</v>
      </c>
      <c r="N39" s="78">
        <v>9.4</v>
      </c>
      <c r="O39" s="78"/>
      <c r="P39" s="78">
        <f>$P$48*R39/1000</f>
        <v>0</v>
      </c>
      <c r="Q39" s="99">
        <f t="shared" ref="Q39:Q46" si="14">SUM(L39:P39)</f>
        <v>29.700000000000003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17.798624999999998</v>
      </c>
      <c r="C40" s="78">
        <v>23.010625000000001</v>
      </c>
      <c r="D40" s="78">
        <v>27.727374999999999</v>
      </c>
      <c r="E40" s="78">
        <v>27.727374999999999</v>
      </c>
      <c r="F40" s="78">
        <v>42.588500000000003</v>
      </c>
      <c r="G40" s="78">
        <v>41.560624999999995</v>
      </c>
      <c r="H40" s="78">
        <v>21.171374999999998</v>
      </c>
      <c r="I40" s="99">
        <f t="shared" si="13"/>
        <v>201.58449999999999</v>
      </c>
      <c r="J40" s="2"/>
      <c r="K40" s="90" t="s">
        <v>13</v>
      </c>
      <c r="L40" s="78">
        <v>12.3</v>
      </c>
      <c r="M40" s="78">
        <v>8</v>
      </c>
      <c r="N40" s="78">
        <v>9.4</v>
      </c>
      <c r="O40" s="78"/>
      <c r="P40" s="78">
        <f>$P$48*R40/1000</f>
        <v>0</v>
      </c>
      <c r="Q40" s="99">
        <f t="shared" si="14"/>
        <v>29.700000000000003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>
        <f>$P$48*R41/1000</f>
        <v>0</v>
      </c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22.437749999999998</v>
      </c>
      <c r="C42" s="22">
        <v>29.134083333333326</v>
      </c>
      <c r="D42" s="22">
        <v>35.934249999999999</v>
      </c>
      <c r="E42" s="22">
        <v>35.934249999999999</v>
      </c>
      <c r="F42" s="22">
        <v>56.508333333333326</v>
      </c>
      <c r="G42" s="22">
        <v>55.633750000000013</v>
      </c>
      <c r="H42" s="22">
        <v>28.768916666666666</v>
      </c>
      <c r="I42" s="99">
        <f t="shared" si="13"/>
        <v>264.35133333333334</v>
      </c>
      <c r="J42" s="2"/>
      <c r="K42" s="90" t="s">
        <v>15</v>
      </c>
      <c r="L42" s="78">
        <v>16.899999999999999</v>
      </c>
      <c r="M42" s="78">
        <v>11</v>
      </c>
      <c r="N42" s="78">
        <v>12.9</v>
      </c>
      <c r="O42" s="78"/>
      <c r="P42" s="78">
        <f>$P$48*R42/1000</f>
        <v>0</v>
      </c>
      <c r="Q42" s="99">
        <f t="shared" si="14"/>
        <v>40.799999999999997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22.437749999999998</v>
      </c>
      <c r="C43" s="22">
        <v>29.134083333333326</v>
      </c>
      <c r="D43" s="22">
        <v>35.934249999999999</v>
      </c>
      <c r="E43" s="22">
        <v>35.934249999999999</v>
      </c>
      <c r="F43" s="22">
        <v>56.508333333333326</v>
      </c>
      <c r="G43" s="22">
        <v>55.633750000000013</v>
      </c>
      <c r="H43" s="22">
        <v>28.768916666666666</v>
      </c>
      <c r="I43" s="99">
        <f t="shared" si="13"/>
        <v>264.35133333333334</v>
      </c>
      <c r="J43" s="2"/>
      <c r="K43" s="89" t="s">
        <v>16</v>
      </c>
      <c r="L43" s="78">
        <v>16.899999999999999</v>
      </c>
      <c r="M43" s="78">
        <v>11</v>
      </c>
      <c r="N43" s="78">
        <v>12.9</v>
      </c>
      <c r="O43" s="78"/>
      <c r="P43" s="78">
        <f>P48*$R$43/1000</f>
        <v>0</v>
      </c>
      <c r="Q43" s="99">
        <f t="shared" si="14"/>
        <v>40.799999999999997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>
        <v>16.899999999999999</v>
      </c>
      <c r="M44" s="78">
        <v>11</v>
      </c>
      <c r="N44" s="78">
        <v>12.9</v>
      </c>
      <c r="O44" s="78"/>
      <c r="P44" s="78">
        <f>P48*$R$44/1000</f>
        <v>0</v>
      </c>
      <c r="Q44" s="99">
        <f t="shared" si="14"/>
        <v>40.799999999999997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22.437749999999998</v>
      </c>
      <c r="C45" s="78">
        <v>29.134083333333326</v>
      </c>
      <c r="D45" s="78">
        <v>35.934249999999999</v>
      </c>
      <c r="E45" s="78">
        <v>35.934249999999999</v>
      </c>
      <c r="F45" s="78">
        <v>56.508333333333326</v>
      </c>
      <c r="G45" s="78">
        <v>55.633750000000013</v>
      </c>
      <c r="H45" s="78">
        <v>28.768916666666666</v>
      </c>
      <c r="I45" s="99">
        <f t="shared" si="13"/>
        <v>264.35133333333334</v>
      </c>
      <c r="J45" s="2"/>
      <c r="K45" s="89" t="s">
        <v>18</v>
      </c>
      <c r="L45" s="78">
        <v>17</v>
      </c>
      <c r="M45" s="78">
        <v>11</v>
      </c>
      <c r="N45" s="78">
        <v>13</v>
      </c>
      <c r="O45" s="78"/>
      <c r="P45" s="78">
        <f>P48*$R$45/1000</f>
        <v>0</v>
      </c>
      <c r="Q45" s="99">
        <f t="shared" si="14"/>
        <v>41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102.91049999999998</v>
      </c>
      <c r="C46" s="26">
        <f t="shared" si="15"/>
        <v>133.42349999999999</v>
      </c>
      <c r="D46" s="26">
        <f t="shared" si="15"/>
        <v>163.25749999999999</v>
      </c>
      <c r="E46" s="26">
        <f t="shared" si="15"/>
        <v>163.25749999999999</v>
      </c>
      <c r="F46" s="26">
        <f t="shared" si="15"/>
        <v>254.702</v>
      </c>
      <c r="G46" s="26">
        <f t="shared" si="15"/>
        <v>250.02250000000004</v>
      </c>
      <c r="H46" s="26">
        <f t="shared" si="15"/>
        <v>128.64949999999999</v>
      </c>
      <c r="I46" s="99">
        <f t="shared" si="13"/>
        <v>1196.223</v>
      </c>
      <c r="K46" s="76" t="s">
        <v>10</v>
      </c>
      <c r="L46" s="79">
        <f>SUM(L39:L45)</f>
        <v>92.3</v>
      </c>
      <c r="M46" s="26">
        <f>SUM(M39:M45)</f>
        <v>60</v>
      </c>
      <c r="N46" s="26">
        <f>SUM(N39:N45)</f>
        <v>70.5</v>
      </c>
      <c r="O46" s="26">
        <f>SUM(O39:O45)</f>
        <v>0</v>
      </c>
      <c r="P46" s="26">
        <f>SUM(P39:P45)</f>
        <v>0</v>
      </c>
      <c r="Q46" s="99">
        <f t="shared" si="14"/>
        <v>222.8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49.5</v>
      </c>
      <c r="C47" s="29">
        <v>48.5</v>
      </c>
      <c r="D47" s="29">
        <v>47.5</v>
      </c>
      <c r="E47" s="29">
        <v>47.5</v>
      </c>
      <c r="F47" s="29">
        <v>46</v>
      </c>
      <c r="G47" s="29">
        <v>45.5</v>
      </c>
      <c r="H47" s="29">
        <v>44.5</v>
      </c>
      <c r="I47" s="100">
        <f>+((I46/I48)/7)*1000</f>
        <v>46.678229991805523</v>
      </c>
      <c r="K47" s="108" t="s">
        <v>19</v>
      </c>
      <c r="L47" s="80">
        <v>60</v>
      </c>
      <c r="M47" s="29">
        <v>60</v>
      </c>
      <c r="N47" s="29">
        <v>60</v>
      </c>
      <c r="O47" s="29"/>
      <c r="P47" s="29"/>
      <c r="Q47" s="100">
        <f>+((Q46/Q48)/7)*1000</f>
        <v>59.940812483185368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393</v>
      </c>
      <c r="D48" s="33">
        <v>491</v>
      </c>
      <c r="E48" s="33">
        <v>491</v>
      </c>
      <c r="F48" s="33">
        <v>791</v>
      </c>
      <c r="G48" s="33">
        <v>785</v>
      </c>
      <c r="H48" s="33">
        <v>413</v>
      </c>
      <c r="I48" s="101">
        <f>SUM(B48:H48)</f>
        <v>3661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22.437749999999998</v>
      </c>
      <c r="C49" s="37">
        <f t="shared" si="16"/>
        <v>29.134083333333326</v>
      </c>
      <c r="D49" s="37">
        <f t="shared" si="16"/>
        <v>35.934249999999999</v>
      </c>
      <c r="E49" s="37">
        <f t="shared" si="16"/>
        <v>35.934249999999999</v>
      </c>
      <c r="F49" s="37">
        <f t="shared" si="16"/>
        <v>56.508333333333326</v>
      </c>
      <c r="G49" s="37">
        <f t="shared" si="16"/>
        <v>55.633750000000013</v>
      </c>
      <c r="H49" s="37">
        <f t="shared" si="16"/>
        <v>28.768916666666666</v>
      </c>
      <c r="I49" s="102">
        <f>((I46*1000)/I48)/7</f>
        <v>46.678229991805516</v>
      </c>
      <c r="K49" s="93" t="s">
        <v>21</v>
      </c>
      <c r="L49" s="82">
        <f t="shared" ref="L49:P49" si="17">((L48*L47)*7/1000-L39-L40)/4</f>
        <v>16.950000000000003</v>
      </c>
      <c r="M49" s="37">
        <f t="shared" si="17"/>
        <v>11.015000000000001</v>
      </c>
      <c r="N49" s="37">
        <f t="shared" si="17"/>
        <v>12.940000000000001</v>
      </c>
      <c r="O49" s="37">
        <f t="shared" si="17"/>
        <v>0</v>
      </c>
      <c r="P49" s="37">
        <f t="shared" si="17"/>
        <v>0</v>
      </c>
      <c r="Q49" s="111">
        <f>((Q46*1000)/Q48)/7</f>
        <v>59.940812483185368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102.9105</v>
      </c>
      <c r="C50" s="41">
        <f t="shared" si="18"/>
        <v>133.42349999999999</v>
      </c>
      <c r="D50" s="41">
        <f t="shared" si="18"/>
        <v>163.25749999999999</v>
      </c>
      <c r="E50" s="41">
        <f t="shared" si="18"/>
        <v>163.25749999999999</v>
      </c>
      <c r="F50" s="41">
        <f t="shared" si="18"/>
        <v>254.702</v>
      </c>
      <c r="G50" s="41">
        <f t="shared" si="18"/>
        <v>250.02250000000001</v>
      </c>
      <c r="H50" s="41">
        <f t="shared" si="18"/>
        <v>128.64949999999999</v>
      </c>
      <c r="I50" s="85"/>
      <c r="K50" s="94" t="s">
        <v>22</v>
      </c>
      <c r="L50" s="83">
        <f>((L48*L47)*7)/1000</f>
        <v>92.4</v>
      </c>
      <c r="M50" s="41">
        <f>((M48*M47)*7)/1000</f>
        <v>60.06</v>
      </c>
      <c r="N50" s="41">
        <f>((N48*N47)*7)/1000</f>
        <v>70.56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49.499999999999993</v>
      </c>
      <c r="C51" s="46">
        <f t="shared" si="19"/>
        <v>48.499999999999993</v>
      </c>
      <c r="D51" s="46">
        <f t="shared" si="19"/>
        <v>47.499999999999993</v>
      </c>
      <c r="E51" s="46">
        <f t="shared" si="19"/>
        <v>47.499999999999993</v>
      </c>
      <c r="F51" s="46">
        <f t="shared" si="19"/>
        <v>46</v>
      </c>
      <c r="G51" s="46">
        <f t="shared" si="19"/>
        <v>45.500000000000007</v>
      </c>
      <c r="H51" s="46">
        <f t="shared" si="19"/>
        <v>44.5</v>
      </c>
      <c r="I51" s="103"/>
      <c r="J51" s="49"/>
      <c r="K51" s="95" t="s">
        <v>23</v>
      </c>
      <c r="L51" s="84">
        <f>+(L46/L48)/7*1000</f>
        <v>59.935064935064936</v>
      </c>
      <c r="M51" s="46">
        <f>+(M46/M48)/7*1000</f>
        <v>59.940059940059946</v>
      </c>
      <c r="N51" s="46">
        <f>+(N46/N48)/7*1000</f>
        <v>59.948979591836739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25.5</v>
      </c>
      <c r="C58" s="78">
        <v>33.299999999999997</v>
      </c>
      <c r="D58" s="78">
        <v>29.4</v>
      </c>
      <c r="E58" s="78">
        <v>28.5</v>
      </c>
      <c r="F58" s="78"/>
      <c r="G58" s="99">
        <f t="shared" ref="G58:G65" si="20">SUM(B58:F58)</f>
        <v>116.69999999999999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25.5</v>
      </c>
      <c r="C59" s="78">
        <v>33.299999999999997</v>
      </c>
      <c r="D59" s="78">
        <v>29.4</v>
      </c>
      <c r="E59" s="78">
        <v>28.5</v>
      </c>
      <c r="F59" s="78"/>
      <c r="G59" s="99">
        <f t="shared" si="20"/>
        <v>116.69999999999999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33.200000000000003</v>
      </c>
      <c r="C61" s="78">
        <v>43.4</v>
      </c>
      <c r="D61" s="78">
        <v>38.299999999999997</v>
      </c>
      <c r="E61" s="78">
        <v>37.200000000000003</v>
      </c>
      <c r="F61" s="78"/>
      <c r="G61" s="99">
        <f t="shared" si="20"/>
        <v>152.1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33.200000000000003</v>
      </c>
      <c r="C62" s="78">
        <v>43.4</v>
      </c>
      <c r="D62" s="78">
        <v>38.299999999999997</v>
      </c>
      <c r="E62" s="78">
        <v>37.200000000000003</v>
      </c>
      <c r="F62" s="78"/>
      <c r="G62" s="99">
        <f t="shared" si="20"/>
        <v>152.1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33.200000000000003</v>
      </c>
      <c r="C63" s="78">
        <v>43.4</v>
      </c>
      <c r="D63" s="78">
        <v>38.299999999999997</v>
      </c>
      <c r="E63" s="78">
        <v>37.200000000000003</v>
      </c>
      <c r="F63" s="78"/>
      <c r="G63" s="99">
        <f t="shared" si="20"/>
        <v>152.1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33.200000000000003</v>
      </c>
      <c r="C64" s="78">
        <v>43.4</v>
      </c>
      <c r="D64" s="78">
        <v>38.299999999999997</v>
      </c>
      <c r="E64" s="78">
        <v>37.200000000000003</v>
      </c>
      <c r="F64" s="78"/>
      <c r="G64" s="99">
        <f t="shared" si="20"/>
        <v>152.1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183.8</v>
      </c>
      <c r="C65" s="26">
        <f>SUM(C58:C64)</f>
        <v>240.20000000000002</v>
      </c>
      <c r="D65" s="26">
        <f>SUM(D58:D64)</f>
        <v>212</v>
      </c>
      <c r="E65" s="26">
        <f>SUM(E58:E64)</f>
        <v>205.8</v>
      </c>
      <c r="F65" s="26">
        <f>SUM(F58:F64)</f>
        <v>0</v>
      </c>
      <c r="G65" s="99">
        <f t="shared" si="20"/>
        <v>841.8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65</v>
      </c>
      <c r="C66" s="29">
        <v>65</v>
      </c>
      <c r="D66" s="29">
        <v>65</v>
      </c>
      <c r="E66" s="29">
        <v>65</v>
      </c>
      <c r="F66" s="29"/>
      <c r="G66" s="100">
        <f>+((G65/G67)/7)*1000</f>
        <v>65.003861003861005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((B67*B66)*7/1000-B58-B59)/4</f>
        <v>33.204999999999998</v>
      </c>
      <c r="C68" s="37">
        <f t="shared" si="21"/>
        <v>43.41</v>
      </c>
      <c r="D68" s="37">
        <f t="shared" si="21"/>
        <v>38.307499999999997</v>
      </c>
      <c r="E68" s="37">
        <f t="shared" si="21"/>
        <v>37.164999999999999</v>
      </c>
      <c r="F68" s="37">
        <f t="shared" si="21"/>
        <v>0</v>
      </c>
      <c r="G68" s="114">
        <f>((G65*1000)/G67)/7</f>
        <v>65.003861003861005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183.82</v>
      </c>
      <c r="C69" s="41">
        <f>((C67*C66)*7)/1000</f>
        <v>240.24</v>
      </c>
      <c r="D69" s="41">
        <f>((D67*D66)*7)/1000</f>
        <v>212.03</v>
      </c>
      <c r="E69" s="41">
        <f>((E67*E66)*7)/1000</f>
        <v>205.66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64.992927864214991</v>
      </c>
      <c r="C70" s="46">
        <f>+(C65/C67)/7*1000</f>
        <v>64.989177489177493</v>
      </c>
      <c r="D70" s="46">
        <f>+(D65/D67)/7*1000</f>
        <v>64.990803188228071</v>
      </c>
      <c r="E70" s="46">
        <f>+(E65/E67)/7*1000</f>
        <v>65.04424778761063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0">
    <mergeCell ref="J54:K54"/>
    <mergeCell ref="B55:F55"/>
    <mergeCell ref="A3:C3"/>
    <mergeCell ref="E9:G9"/>
    <mergeCell ref="R9:S9"/>
    <mergeCell ref="K11:L11"/>
    <mergeCell ref="B15:K15"/>
    <mergeCell ref="L15:U15"/>
    <mergeCell ref="B36:H36"/>
    <mergeCell ref="L36:P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39"/>
  <sheetViews>
    <sheetView zoomScale="30" zoomScaleNormal="30" workbookViewId="0">
      <selection activeCell="B24" sqref="B24:I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2"/>
      <c r="Z3" s="2"/>
      <c r="AA3" s="2"/>
      <c r="AB3" s="2"/>
      <c r="AC3" s="2"/>
      <c r="AD3" s="15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52" t="s">
        <v>1</v>
      </c>
      <c r="B9" s="152"/>
      <c r="C9" s="152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52"/>
      <c r="B10" s="152"/>
      <c r="C10" s="15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52" t="s">
        <v>4</v>
      </c>
      <c r="B11" s="152"/>
      <c r="C11" s="152"/>
      <c r="D11" s="1"/>
      <c r="E11" s="150">
        <v>3</v>
      </c>
      <c r="F11" s="1"/>
      <c r="G11" s="1"/>
      <c r="H11" s="1"/>
      <c r="I11" s="1"/>
      <c r="J11" s="1"/>
      <c r="K11" s="489" t="s">
        <v>56</v>
      </c>
      <c r="L11" s="489"/>
      <c r="M11" s="151"/>
      <c r="N11" s="15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52"/>
      <c r="B12" s="152"/>
      <c r="C12" s="152"/>
      <c r="D12" s="1"/>
      <c r="E12" s="5"/>
      <c r="F12" s="1"/>
      <c r="G12" s="1"/>
      <c r="H12" s="1"/>
      <c r="I12" s="1"/>
      <c r="J12" s="1"/>
      <c r="K12" s="151"/>
      <c r="L12" s="151"/>
      <c r="M12" s="151"/>
      <c r="N12" s="15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52"/>
      <c r="B13" s="152"/>
      <c r="C13" s="152"/>
      <c r="D13" s="152"/>
      <c r="E13" s="152"/>
      <c r="F13" s="152"/>
      <c r="G13" s="152"/>
      <c r="H13" s="152"/>
      <c r="I13" s="152"/>
      <c r="J13" s="152"/>
      <c r="K13" s="152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"/>
      <c r="X13" s="1"/>
      <c r="Y13" s="1"/>
    </row>
    <row r="14" spans="1:30" s="3" customFormat="1" ht="27" thickBot="1" x14ac:dyDescent="0.3">
      <c r="A14" s="15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4"/>
      <c r="J15" s="505" t="s">
        <v>51</v>
      </c>
      <c r="K15" s="506"/>
      <c r="L15" s="506"/>
      <c r="M15" s="507"/>
      <c r="N15" s="508" t="s">
        <v>50</v>
      </c>
      <c r="O15" s="508"/>
      <c r="P15" s="508"/>
      <c r="Q15" s="508"/>
      <c r="R15" s="508"/>
      <c r="S15" s="508"/>
      <c r="T15" s="508"/>
      <c r="U15" s="509"/>
      <c r="V15" s="12"/>
    </row>
    <row r="16" spans="1:30" ht="39.950000000000003" customHeight="1" x14ac:dyDescent="0.25">
      <c r="A16" s="154" t="s">
        <v>9</v>
      </c>
      <c r="B16" s="163"/>
      <c r="C16" s="15"/>
      <c r="D16" s="19"/>
      <c r="E16" s="15"/>
      <c r="F16" s="15"/>
      <c r="G16" s="15"/>
      <c r="H16" s="15"/>
      <c r="I16" s="164"/>
      <c r="J16" s="14"/>
      <c r="K16" s="15"/>
      <c r="L16" s="19"/>
      <c r="M16" s="164"/>
      <c r="N16" s="165"/>
      <c r="O16" s="15"/>
      <c r="P16" s="15"/>
      <c r="Q16" s="15"/>
      <c r="R16" s="15"/>
      <c r="S16" s="15"/>
      <c r="T16" s="15"/>
      <c r="U16" s="164"/>
      <c r="V16" s="16" t="s">
        <v>10</v>
      </c>
      <c r="X16" s="18"/>
      <c r="Y16" s="18"/>
    </row>
    <row r="17" spans="1:30" ht="39.950000000000003" customHeight="1" x14ac:dyDescent="0.25">
      <c r="A17" s="155" t="s">
        <v>11</v>
      </c>
      <c r="B17" s="14">
        <v>1</v>
      </c>
      <c r="C17" s="19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20">
        <v>8</v>
      </c>
      <c r="J17" s="14">
        <v>1</v>
      </c>
      <c r="K17" s="19">
        <v>2</v>
      </c>
      <c r="L17" s="19">
        <v>3</v>
      </c>
      <c r="M17" s="20">
        <v>4</v>
      </c>
      <c r="N17" s="77">
        <v>1</v>
      </c>
      <c r="O17" s="19">
        <v>2</v>
      </c>
      <c r="P17" s="19">
        <v>3</v>
      </c>
      <c r="Q17" s="19">
        <v>4</v>
      </c>
      <c r="R17" s="19">
        <v>5</v>
      </c>
      <c r="S17" s="19">
        <v>6</v>
      </c>
      <c r="T17" s="19">
        <v>7</v>
      </c>
      <c r="U17" s="20">
        <v>8</v>
      </c>
      <c r="V17" s="16"/>
      <c r="X17" s="2"/>
      <c r="Y17" s="18"/>
    </row>
    <row r="18" spans="1:30" ht="39.950000000000003" customHeight="1" x14ac:dyDescent="0.25">
      <c r="A18" s="156" t="s">
        <v>12</v>
      </c>
      <c r="B18" s="21">
        <v>43.222666666666669</v>
      </c>
      <c r="C18" s="22">
        <v>43.222666666666669</v>
      </c>
      <c r="D18" s="22">
        <v>29.611166666666673</v>
      </c>
      <c r="E18" s="22">
        <v>29.696416666666664</v>
      </c>
      <c r="F18" s="22">
        <v>54.584666666666671</v>
      </c>
      <c r="G18" s="22">
        <v>41.677</v>
      </c>
      <c r="H18" s="22">
        <v>28.707333333333327</v>
      </c>
      <c r="I18" s="23">
        <v>33.097333333333324</v>
      </c>
      <c r="J18" s="21">
        <v>37.568000000000005</v>
      </c>
      <c r="K18" s="22">
        <v>57.421333333333337</v>
      </c>
      <c r="L18" s="22">
        <v>24.751000000000005</v>
      </c>
      <c r="M18" s="23">
        <v>38.100833333333327</v>
      </c>
      <c r="N18" s="78">
        <v>35.708833333333331</v>
      </c>
      <c r="O18" s="22">
        <v>36.016833333333331</v>
      </c>
      <c r="P18" s="22">
        <v>46.217499999999994</v>
      </c>
      <c r="Q18" s="22">
        <v>46.217499999999994</v>
      </c>
      <c r="R18" s="22">
        <v>56.422000000000004</v>
      </c>
      <c r="S18" s="22">
        <v>47.041083333333326</v>
      </c>
      <c r="T18" s="22">
        <v>40.002333333333333</v>
      </c>
      <c r="U18" s="23">
        <v>27.128666666666671</v>
      </c>
      <c r="V18" s="24">
        <f t="shared" ref="V18:V25" si="0">SUM(B18:U18)</f>
        <v>796.41516666666655</v>
      </c>
      <c r="X18" s="2"/>
      <c r="Y18" s="18"/>
    </row>
    <row r="19" spans="1:30" ht="39.950000000000003" customHeight="1" x14ac:dyDescent="0.25">
      <c r="A19" s="157" t="s">
        <v>13</v>
      </c>
      <c r="B19" s="21">
        <v>43.222666666666669</v>
      </c>
      <c r="C19" s="22">
        <v>43.222666666666669</v>
      </c>
      <c r="D19" s="22">
        <v>29.611166666666673</v>
      </c>
      <c r="E19" s="22">
        <v>29.696416666666664</v>
      </c>
      <c r="F19" s="22">
        <v>54.584666666666671</v>
      </c>
      <c r="G19" s="22">
        <v>41.677</v>
      </c>
      <c r="H19" s="22">
        <v>28.707333333333327</v>
      </c>
      <c r="I19" s="23">
        <v>33.097333333333324</v>
      </c>
      <c r="J19" s="21">
        <v>37.568000000000005</v>
      </c>
      <c r="K19" s="22">
        <v>57.421333333333337</v>
      </c>
      <c r="L19" s="22">
        <v>24.751000000000005</v>
      </c>
      <c r="M19" s="23">
        <v>38.100833333333327</v>
      </c>
      <c r="N19" s="78">
        <v>35.708833333333331</v>
      </c>
      <c r="O19" s="22">
        <v>36.016833333333331</v>
      </c>
      <c r="P19" s="22">
        <v>46.217499999999994</v>
      </c>
      <c r="Q19" s="22">
        <v>46.217499999999994</v>
      </c>
      <c r="R19" s="22">
        <v>56.422000000000004</v>
      </c>
      <c r="S19" s="22">
        <v>47.041083333333326</v>
      </c>
      <c r="T19" s="22">
        <v>40.002333333333333</v>
      </c>
      <c r="U19" s="23">
        <v>27.128666666666671</v>
      </c>
      <c r="V19" s="24">
        <f t="shared" si="0"/>
        <v>796.41516666666655</v>
      </c>
      <c r="X19" s="2"/>
      <c r="Y19" s="18"/>
    </row>
    <row r="20" spans="1:30" ht="39.75" customHeight="1" x14ac:dyDescent="0.25">
      <c r="A20" s="156" t="s">
        <v>14</v>
      </c>
      <c r="B20" s="21"/>
      <c r="C20" s="22"/>
      <c r="D20" s="22"/>
      <c r="E20" s="22"/>
      <c r="F20" s="22"/>
      <c r="G20" s="22"/>
      <c r="H20" s="22"/>
      <c r="I20" s="23"/>
      <c r="J20" s="21"/>
      <c r="K20" s="22"/>
      <c r="L20" s="22"/>
      <c r="M20" s="23"/>
      <c r="N20" s="78"/>
      <c r="O20" s="22"/>
      <c r="P20" s="22"/>
      <c r="Q20" s="22"/>
      <c r="R20" s="22"/>
      <c r="S20" s="22"/>
      <c r="T20" s="22"/>
      <c r="U20" s="23"/>
      <c r="V20" s="24">
        <f t="shared" si="0"/>
        <v>0</v>
      </c>
      <c r="X20" s="2"/>
      <c r="Y20" s="18"/>
    </row>
    <row r="21" spans="1:30" ht="39.950000000000003" customHeight="1" x14ac:dyDescent="0.25">
      <c r="A21" s="157" t="s">
        <v>15</v>
      </c>
      <c r="B21" s="21">
        <v>40.830222222222226</v>
      </c>
      <c r="C21" s="22">
        <v>40.064888888888881</v>
      </c>
      <c r="D21" s="22">
        <v>27.814888888888884</v>
      </c>
      <c r="E21" s="22">
        <v>27.861888888888888</v>
      </c>
      <c r="F21" s="22">
        <v>50.979555555555557</v>
      </c>
      <c r="G21" s="22">
        <v>38.636000000000003</v>
      </c>
      <c r="H21" s="22">
        <v>27.073444444444448</v>
      </c>
      <c r="I21" s="23">
        <v>31.088444444444452</v>
      </c>
      <c r="J21" s="21">
        <v>35.802166666666658</v>
      </c>
      <c r="K21" s="22">
        <v>55.57161111111111</v>
      </c>
      <c r="L21" s="22">
        <v>24.064333333333327</v>
      </c>
      <c r="M21" s="23">
        <v>36.769944444444455</v>
      </c>
      <c r="N21" s="78">
        <v>33.842611111111118</v>
      </c>
      <c r="O21" s="22">
        <v>33.95577777777779</v>
      </c>
      <c r="P21" s="22">
        <v>43.423333333333339</v>
      </c>
      <c r="Q21" s="22">
        <v>43.318333333333328</v>
      </c>
      <c r="R21" s="22">
        <v>52.629333333333342</v>
      </c>
      <c r="S21" s="22">
        <v>43.749277777777792</v>
      </c>
      <c r="T21" s="22">
        <v>37.64544444444445</v>
      </c>
      <c r="U21" s="23">
        <v>25.34922222222222</v>
      </c>
      <c r="V21" s="24">
        <f t="shared" si="0"/>
        <v>750.47072222222221</v>
      </c>
      <c r="X21" s="2"/>
      <c r="Y21" s="18"/>
    </row>
    <row r="22" spans="1:30" ht="39.950000000000003" customHeight="1" x14ac:dyDescent="0.25">
      <c r="A22" s="156" t="s">
        <v>16</v>
      </c>
      <c r="B22" s="21">
        <v>40.830222222222226</v>
      </c>
      <c r="C22" s="22">
        <v>40.064888888888881</v>
      </c>
      <c r="D22" s="22">
        <v>27.814888888888884</v>
      </c>
      <c r="E22" s="22">
        <v>27.861888888888888</v>
      </c>
      <c r="F22" s="22">
        <v>50.979555555555557</v>
      </c>
      <c r="G22" s="22">
        <v>38.636000000000003</v>
      </c>
      <c r="H22" s="22">
        <v>27.073444444444448</v>
      </c>
      <c r="I22" s="23">
        <v>31.088444444444452</v>
      </c>
      <c r="J22" s="21">
        <v>35.802166666666658</v>
      </c>
      <c r="K22" s="22">
        <v>55.57161111111111</v>
      </c>
      <c r="L22" s="22">
        <v>24.064333333333327</v>
      </c>
      <c r="M22" s="23">
        <v>36.769944444444455</v>
      </c>
      <c r="N22" s="78">
        <v>33.842611111111118</v>
      </c>
      <c r="O22" s="22">
        <v>33.95577777777779</v>
      </c>
      <c r="P22" s="22">
        <v>43.423333333333339</v>
      </c>
      <c r="Q22" s="22">
        <v>43.318333333333328</v>
      </c>
      <c r="R22" s="22">
        <v>52.629333333333342</v>
      </c>
      <c r="S22" s="22">
        <v>43.749277777777792</v>
      </c>
      <c r="T22" s="22">
        <v>37.64544444444445</v>
      </c>
      <c r="U22" s="23">
        <v>25.34922222222222</v>
      </c>
      <c r="V22" s="24">
        <f t="shared" si="0"/>
        <v>750.47072222222221</v>
      </c>
      <c r="X22" s="2"/>
      <c r="Y22" s="18"/>
    </row>
    <row r="23" spans="1:30" ht="39.950000000000003" customHeight="1" x14ac:dyDescent="0.25">
      <c r="A23" s="157" t="s">
        <v>17</v>
      </c>
      <c r="B23" s="21"/>
      <c r="C23" s="22"/>
      <c r="D23" s="22"/>
      <c r="E23" s="22"/>
      <c r="F23" s="22"/>
      <c r="G23" s="22"/>
      <c r="H23" s="22"/>
      <c r="I23" s="23"/>
      <c r="J23" s="21"/>
      <c r="K23" s="22"/>
      <c r="L23" s="22"/>
      <c r="M23" s="23"/>
      <c r="N23" s="78"/>
      <c r="O23" s="22"/>
      <c r="P23" s="22"/>
      <c r="Q23" s="22"/>
      <c r="R23" s="22"/>
      <c r="S23" s="22"/>
      <c r="T23" s="22"/>
      <c r="U23" s="23"/>
      <c r="V23" s="24">
        <f t="shared" si="0"/>
        <v>0</v>
      </c>
      <c r="X23" s="2"/>
      <c r="Y23" s="18"/>
    </row>
    <row r="24" spans="1:30" ht="39.950000000000003" customHeight="1" x14ac:dyDescent="0.25">
      <c r="A24" s="156" t="s">
        <v>18</v>
      </c>
      <c r="B24" s="21">
        <v>40.830222222222226</v>
      </c>
      <c r="C24" s="22">
        <v>40.064888888888881</v>
      </c>
      <c r="D24" s="22">
        <v>27.814888888888884</v>
      </c>
      <c r="E24" s="22">
        <v>27.861888888888888</v>
      </c>
      <c r="F24" s="22">
        <v>50.979555555555557</v>
      </c>
      <c r="G24" s="22">
        <v>38.636000000000003</v>
      </c>
      <c r="H24" s="22">
        <v>27.073444444444448</v>
      </c>
      <c r="I24" s="23">
        <v>31.088444444444452</v>
      </c>
      <c r="J24" s="21">
        <v>35.802166666666658</v>
      </c>
      <c r="K24" s="22">
        <v>55.57161111111111</v>
      </c>
      <c r="L24" s="22">
        <v>24.064333333333327</v>
      </c>
      <c r="M24" s="23">
        <v>36.769944444444455</v>
      </c>
      <c r="N24" s="78">
        <v>33.842611111111118</v>
      </c>
      <c r="O24" s="22">
        <v>33.95577777777779</v>
      </c>
      <c r="P24" s="22">
        <v>43.423333333333339</v>
      </c>
      <c r="Q24" s="22">
        <v>43.318333333333328</v>
      </c>
      <c r="R24" s="22">
        <v>52.629333333333342</v>
      </c>
      <c r="S24" s="22">
        <v>43.749277777777792</v>
      </c>
      <c r="T24" s="22">
        <v>37.64544444444445</v>
      </c>
      <c r="U24" s="23">
        <v>25.34922222222222</v>
      </c>
      <c r="V24" s="24">
        <f t="shared" si="0"/>
        <v>750.47072222222221</v>
      </c>
      <c r="X24" s="2"/>
    </row>
    <row r="25" spans="1:30" ht="41.45" customHeight="1" x14ac:dyDescent="0.25">
      <c r="A25" s="157" t="s">
        <v>10</v>
      </c>
      <c r="B25" s="25">
        <f t="shared" ref="B25:C25" si="1">SUM(B18:B24)</f>
        <v>208.93600000000004</v>
      </c>
      <c r="C25" s="26">
        <f t="shared" si="1"/>
        <v>206.63999999999996</v>
      </c>
      <c r="D25" s="26">
        <f>SUM(D18:D24)</f>
        <v>142.667</v>
      </c>
      <c r="E25" s="26">
        <f t="shared" ref="E25:K25" si="2">SUM(E18:E24)</f>
        <v>142.9785</v>
      </c>
      <c r="F25" s="26">
        <f t="shared" si="2"/>
        <v>262.108</v>
      </c>
      <c r="G25" s="26">
        <f t="shared" si="2"/>
        <v>199.262</v>
      </c>
      <c r="H25" s="26">
        <f t="shared" si="2"/>
        <v>138.63499999999999</v>
      </c>
      <c r="I25" s="27">
        <f t="shared" si="2"/>
        <v>159.46</v>
      </c>
      <c r="J25" s="25">
        <f t="shared" si="2"/>
        <v>182.54249999999999</v>
      </c>
      <c r="K25" s="26">
        <f t="shared" si="2"/>
        <v>281.5575</v>
      </c>
      <c r="L25" s="26">
        <f>SUM(L18:L24)</f>
        <v>121.69499999999998</v>
      </c>
      <c r="M25" s="27">
        <f t="shared" ref="M25:O25" si="3">SUM(M18:M24)</f>
        <v>186.51150000000004</v>
      </c>
      <c r="N25" s="79">
        <f t="shared" si="3"/>
        <v>172.94550000000004</v>
      </c>
      <c r="O25" s="26">
        <f t="shared" si="3"/>
        <v>173.90100000000004</v>
      </c>
      <c r="P25" s="26">
        <f>SUM(P18:P24)</f>
        <v>222.70500000000001</v>
      </c>
      <c r="Q25" s="26">
        <f t="shared" ref="Q25:S25" si="4">SUM(Q18:Q24)</f>
        <v>222.39</v>
      </c>
      <c r="R25" s="26">
        <f t="shared" si="4"/>
        <v>270.73200000000003</v>
      </c>
      <c r="S25" s="26">
        <f t="shared" si="4"/>
        <v>225.33000000000004</v>
      </c>
      <c r="T25" s="26">
        <f>SUM(T18:T24)</f>
        <v>192.941</v>
      </c>
      <c r="U25" s="27">
        <f t="shared" ref="U25" si="5">SUM(U18:U24)</f>
        <v>130.30500000000001</v>
      </c>
      <c r="V25" s="24">
        <f t="shared" si="0"/>
        <v>3844.2424999999994</v>
      </c>
    </row>
    <row r="26" spans="1:30" s="2" customFormat="1" ht="36.75" customHeight="1" x14ac:dyDescent="0.25">
      <c r="A26" s="158" t="s">
        <v>19</v>
      </c>
      <c r="B26" s="28">
        <v>45.5</v>
      </c>
      <c r="C26" s="29">
        <v>45</v>
      </c>
      <c r="D26" s="29">
        <v>44.5</v>
      </c>
      <c r="E26" s="29">
        <v>44.5</v>
      </c>
      <c r="F26" s="29">
        <v>44</v>
      </c>
      <c r="G26" s="29">
        <v>43</v>
      </c>
      <c r="H26" s="29">
        <v>42.5</v>
      </c>
      <c r="I26" s="30">
        <v>42.5</v>
      </c>
      <c r="J26" s="28">
        <v>47.5</v>
      </c>
      <c r="K26" s="29">
        <v>46.5</v>
      </c>
      <c r="L26" s="29">
        <v>47.5</v>
      </c>
      <c r="M26" s="30">
        <v>46.5</v>
      </c>
      <c r="N26" s="80">
        <v>45.5</v>
      </c>
      <c r="O26" s="29">
        <v>45.5</v>
      </c>
      <c r="P26" s="29">
        <v>45</v>
      </c>
      <c r="Q26" s="29">
        <v>45</v>
      </c>
      <c r="R26" s="29">
        <v>44</v>
      </c>
      <c r="S26" s="29">
        <v>43.5</v>
      </c>
      <c r="T26" s="29">
        <v>43</v>
      </c>
      <c r="U26" s="30">
        <v>42.5</v>
      </c>
      <c r="V26" s="31">
        <f>+((V25/V27)/7)*1000</f>
        <v>44.659469789379514</v>
      </c>
    </row>
    <row r="27" spans="1:30" s="2" customFormat="1" ht="33" customHeight="1" x14ac:dyDescent="0.25">
      <c r="A27" s="159" t="s">
        <v>20</v>
      </c>
      <c r="B27" s="32">
        <v>656</v>
      </c>
      <c r="C27" s="33">
        <v>656</v>
      </c>
      <c r="D27" s="33">
        <v>458</v>
      </c>
      <c r="E27" s="33">
        <v>459</v>
      </c>
      <c r="F27" s="33">
        <v>851</v>
      </c>
      <c r="G27" s="33">
        <v>662</v>
      </c>
      <c r="H27" s="33">
        <v>466</v>
      </c>
      <c r="I27" s="34">
        <v>536</v>
      </c>
      <c r="J27" s="32">
        <v>549</v>
      </c>
      <c r="K27" s="33">
        <v>865</v>
      </c>
      <c r="L27" s="33">
        <v>366</v>
      </c>
      <c r="M27" s="34">
        <v>573</v>
      </c>
      <c r="N27" s="81">
        <v>543</v>
      </c>
      <c r="O27" s="33">
        <v>546</v>
      </c>
      <c r="P27" s="33">
        <v>707</v>
      </c>
      <c r="Q27" s="33">
        <v>706</v>
      </c>
      <c r="R27" s="33">
        <v>879</v>
      </c>
      <c r="S27" s="33">
        <v>740</v>
      </c>
      <c r="T27" s="33">
        <v>641</v>
      </c>
      <c r="U27" s="34">
        <v>438</v>
      </c>
      <c r="V27" s="35">
        <f>SUM(B27:U27)</f>
        <v>12297</v>
      </c>
      <c r="W27" s="2">
        <f>((V25*1000)/V27)/7</f>
        <v>44.659469789379514</v>
      </c>
    </row>
    <row r="28" spans="1:30" s="2" customFormat="1" ht="33" customHeight="1" x14ac:dyDescent="0.25">
      <c r="A28" s="160" t="s">
        <v>21</v>
      </c>
      <c r="B28" s="36">
        <f>((B27*B26)*7/1000-B18-B19)/3</f>
        <v>40.830222222222226</v>
      </c>
      <c r="C28" s="37">
        <f t="shared" ref="C28:U28" si="6">((C27*C26)*7/1000-C18-C19)/3</f>
        <v>40.064888888888881</v>
      </c>
      <c r="D28" s="37">
        <f t="shared" si="6"/>
        <v>27.814888888888884</v>
      </c>
      <c r="E28" s="37">
        <f t="shared" si="6"/>
        <v>27.861888888888888</v>
      </c>
      <c r="F28" s="37">
        <f t="shared" si="6"/>
        <v>50.979555555555557</v>
      </c>
      <c r="G28" s="37">
        <f t="shared" si="6"/>
        <v>38.636000000000003</v>
      </c>
      <c r="H28" s="37">
        <f t="shared" si="6"/>
        <v>27.073444444444448</v>
      </c>
      <c r="I28" s="38">
        <f t="shared" si="6"/>
        <v>31.088444444444452</v>
      </c>
      <c r="J28" s="36">
        <f t="shared" si="6"/>
        <v>35.802166666666658</v>
      </c>
      <c r="K28" s="37">
        <f t="shared" si="6"/>
        <v>55.57161111111111</v>
      </c>
      <c r="L28" s="37">
        <f t="shared" si="6"/>
        <v>24.064333333333327</v>
      </c>
      <c r="M28" s="38">
        <f t="shared" si="6"/>
        <v>36.769944444444455</v>
      </c>
      <c r="N28" s="82">
        <f t="shared" si="6"/>
        <v>33.842611111111118</v>
      </c>
      <c r="O28" s="37">
        <f t="shared" si="6"/>
        <v>33.95577777777779</v>
      </c>
      <c r="P28" s="37">
        <f t="shared" si="6"/>
        <v>43.423333333333339</v>
      </c>
      <c r="Q28" s="37">
        <f t="shared" si="6"/>
        <v>43.318333333333328</v>
      </c>
      <c r="R28" s="37">
        <f t="shared" si="6"/>
        <v>52.629333333333342</v>
      </c>
      <c r="S28" s="37">
        <f t="shared" si="6"/>
        <v>43.749277777777792</v>
      </c>
      <c r="T28" s="37">
        <f t="shared" si="6"/>
        <v>37.64544444444445</v>
      </c>
      <c r="U28" s="38">
        <f t="shared" si="6"/>
        <v>25.34922222222222</v>
      </c>
      <c r="V28" s="39"/>
    </row>
    <row r="29" spans="1:30" ht="33.75" customHeight="1" x14ac:dyDescent="0.25">
      <c r="A29" s="161" t="s">
        <v>22</v>
      </c>
      <c r="B29" s="40">
        <f t="shared" ref="B29:C29" si="7">((B27*B26)*7)/1000</f>
        <v>208.93600000000001</v>
      </c>
      <c r="C29" s="41">
        <f t="shared" si="7"/>
        <v>206.64</v>
      </c>
      <c r="D29" s="41">
        <f>((D27*D26)*7)/1000</f>
        <v>142.667</v>
      </c>
      <c r="E29" s="41">
        <f>((E27*E26)*7)/1000</f>
        <v>142.9785</v>
      </c>
      <c r="F29" s="41">
        <f t="shared" ref="F29:J29" si="8">((F27*F26)*7)/1000</f>
        <v>262.108</v>
      </c>
      <c r="G29" s="41">
        <f t="shared" si="8"/>
        <v>199.262</v>
      </c>
      <c r="H29" s="41">
        <f t="shared" si="8"/>
        <v>138.63499999999999</v>
      </c>
      <c r="I29" s="85">
        <f t="shared" si="8"/>
        <v>159.46</v>
      </c>
      <c r="J29" s="40">
        <f t="shared" si="8"/>
        <v>182.54249999999999</v>
      </c>
      <c r="K29" s="41">
        <f>((K27*K26)*7)/1000</f>
        <v>281.5575</v>
      </c>
      <c r="L29" s="41">
        <f>((L27*L26)*7)/1000</f>
        <v>121.69499999999999</v>
      </c>
      <c r="M29" s="85">
        <f>((M27*M26)*7)/1000</f>
        <v>186.51150000000001</v>
      </c>
      <c r="N29" s="83">
        <f t="shared" ref="N29:U29" si="9">((N27*N26)*7)/1000</f>
        <v>172.94550000000001</v>
      </c>
      <c r="O29" s="41">
        <f t="shared" si="9"/>
        <v>173.90100000000001</v>
      </c>
      <c r="P29" s="42">
        <f t="shared" si="9"/>
        <v>222.70500000000001</v>
      </c>
      <c r="Q29" s="42">
        <f t="shared" si="9"/>
        <v>222.39</v>
      </c>
      <c r="R29" s="42">
        <f t="shared" si="9"/>
        <v>270.73200000000003</v>
      </c>
      <c r="S29" s="42">
        <f t="shared" si="9"/>
        <v>225.33</v>
      </c>
      <c r="T29" s="42">
        <f t="shared" si="9"/>
        <v>192.941</v>
      </c>
      <c r="U29" s="43">
        <f t="shared" si="9"/>
        <v>130.30500000000001</v>
      </c>
      <c r="V29" s="44"/>
    </row>
    <row r="30" spans="1:30" ht="33.75" customHeight="1" thickBot="1" x14ac:dyDescent="0.3">
      <c r="A30" s="162" t="s">
        <v>23</v>
      </c>
      <c r="B30" s="45">
        <f t="shared" ref="B30:C30" si="10">+(B25/B27)/7*1000</f>
        <v>45.500000000000007</v>
      </c>
      <c r="C30" s="46">
        <f t="shared" si="10"/>
        <v>44.999999999999993</v>
      </c>
      <c r="D30" s="46">
        <f>+(D25/D27)/7*1000</f>
        <v>44.5</v>
      </c>
      <c r="E30" s="46">
        <f t="shared" ref="E30:K30" si="11">+(E25/E27)/7*1000</f>
        <v>44.5</v>
      </c>
      <c r="F30" s="46">
        <f t="shared" si="11"/>
        <v>44</v>
      </c>
      <c r="G30" s="46">
        <f t="shared" si="11"/>
        <v>43</v>
      </c>
      <c r="H30" s="46">
        <f t="shared" si="11"/>
        <v>42.499999999999993</v>
      </c>
      <c r="I30" s="47">
        <f t="shared" si="11"/>
        <v>42.5</v>
      </c>
      <c r="J30" s="45">
        <f t="shared" si="11"/>
        <v>47.499999999999993</v>
      </c>
      <c r="K30" s="46">
        <f t="shared" si="11"/>
        <v>46.5</v>
      </c>
      <c r="L30" s="46">
        <f>+(L25/L27)/7*1000</f>
        <v>47.499999999999993</v>
      </c>
      <c r="M30" s="47">
        <f t="shared" ref="M30:U30" si="12">+(M25/M27)/7*1000</f>
        <v>46.500000000000007</v>
      </c>
      <c r="N30" s="84">
        <f t="shared" si="12"/>
        <v>45.500000000000007</v>
      </c>
      <c r="O30" s="46">
        <f t="shared" si="12"/>
        <v>45.500000000000007</v>
      </c>
      <c r="P30" s="46">
        <f t="shared" si="12"/>
        <v>45</v>
      </c>
      <c r="Q30" s="46">
        <f t="shared" si="12"/>
        <v>45</v>
      </c>
      <c r="R30" s="46">
        <f t="shared" si="12"/>
        <v>44.000000000000007</v>
      </c>
      <c r="S30" s="46">
        <f t="shared" si="12"/>
        <v>43.500000000000007</v>
      </c>
      <c r="T30" s="46">
        <f t="shared" si="12"/>
        <v>43</v>
      </c>
      <c r="U30" s="47">
        <f t="shared" si="12"/>
        <v>42.5</v>
      </c>
      <c r="V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0"/>
      <c r="I36" s="97"/>
      <c r="J36" s="52" t="s">
        <v>26</v>
      </c>
      <c r="K36" s="105"/>
      <c r="L36" s="496" t="s">
        <v>25</v>
      </c>
      <c r="M36" s="496"/>
      <c r="N36" s="496"/>
      <c r="O36" s="496"/>
      <c r="P36" s="49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22.437749999999998</v>
      </c>
      <c r="C39" s="78">
        <v>29.134083333333326</v>
      </c>
      <c r="D39" s="78">
        <v>35.934249999999999</v>
      </c>
      <c r="E39" s="78">
        <v>35.934249999999999</v>
      </c>
      <c r="F39" s="78">
        <v>56.508333333333326</v>
      </c>
      <c r="G39" s="78">
        <v>55.633750000000013</v>
      </c>
      <c r="H39" s="78">
        <v>28.768916666666666</v>
      </c>
      <c r="I39" s="99">
        <f t="shared" ref="I39:I46" si="13">SUM(B39:H39)</f>
        <v>264.35133333333334</v>
      </c>
      <c r="J39" s="2"/>
      <c r="K39" s="89" t="s">
        <v>12</v>
      </c>
      <c r="L39" s="78">
        <v>17</v>
      </c>
      <c r="M39" s="78">
        <v>11</v>
      </c>
      <c r="N39" s="78">
        <v>13</v>
      </c>
      <c r="O39" s="78"/>
      <c r="P39" s="78"/>
      <c r="Q39" s="99">
        <f t="shared" ref="Q39:Q46" si="14">SUM(L39:P39)</f>
        <v>41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22.437749999999998</v>
      </c>
      <c r="C40" s="78">
        <v>29.134083333333326</v>
      </c>
      <c r="D40" s="78">
        <v>35.934249999999999</v>
      </c>
      <c r="E40" s="78">
        <v>35.934249999999999</v>
      </c>
      <c r="F40" s="78">
        <v>56.508333333333326</v>
      </c>
      <c r="G40" s="78">
        <v>55.633750000000013</v>
      </c>
      <c r="H40" s="78">
        <v>28.768916666666666</v>
      </c>
      <c r="I40" s="99">
        <f t="shared" si="13"/>
        <v>264.35133333333334</v>
      </c>
      <c r="J40" s="2"/>
      <c r="K40" s="90" t="s">
        <v>13</v>
      </c>
      <c r="L40" s="78">
        <v>17</v>
      </c>
      <c r="M40" s="78">
        <v>11</v>
      </c>
      <c r="N40" s="78">
        <v>13</v>
      </c>
      <c r="O40" s="78"/>
      <c r="P40" s="78"/>
      <c r="Q40" s="99">
        <f t="shared" si="14"/>
        <v>41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21.770500000000002</v>
      </c>
      <c r="C42" s="22">
        <v>27.682611111111118</v>
      </c>
      <c r="D42" s="22">
        <v>33.900000000000006</v>
      </c>
      <c r="E42" s="22">
        <v>33.782166666666676</v>
      </c>
      <c r="F42" s="22">
        <v>52.651111111111128</v>
      </c>
      <c r="G42" s="22">
        <v>51.746666666666648</v>
      </c>
      <c r="H42" s="22">
        <v>27.076722222222219</v>
      </c>
      <c r="I42" s="99">
        <f t="shared" si="13"/>
        <v>248.60977777777782</v>
      </c>
      <c r="J42" s="2"/>
      <c r="K42" s="90" t="s">
        <v>15</v>
      </c>
      <c r="L42" s="78">
        <v>20</v>
      </c>
      <c r="M42" s="78">
        <v>13</v>
      </c>
      <c r="N42" s="78">
        <v>15.2</v>
      </c>
      <c r="O42" s="78"/>
      <c r="P42" s="78"/>
      <c r="Q42" s="99">
        <f t="shared" si="14"/>
        <v>48.2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21.770500000000002</v>
      </c>
      <c r="C43" s="22">
        <v>27.682611111111118</v>
      </c>
      <c r="D43" s="22">
        <v>33.900000000000006</v>
      </c>
      <c r="E43" s="22">
        <v>33.782166666666676</v>
      </c>
      <c r="F43" s="22">
        <v>52.651111111111128</v>
      </c>
      <c r="G43" s="22">
        <v>51.746666666666648</v>
      </c>
      <c r="H43" s="22">
        <v>27.076722222222219</v>
      </c>
      <c r="I43" s="99">
        <f t="shared" si="13"/>
        <v>248.60977777777782</v>
      </c>
      <c r="J43" s="2"/>
      <c r="K43" s="89" t="s">
        <v>16</v>
      </c>
      <c r="L43" s="78">
        <v>20</v>
      </c>
      <c r="M43" s="78">
        <v>13</v>
      </c>
      <c r="N43" s="78">
        <v>15.2</v>
      </c>
      <c r="O43" s="78"/>
      <c r="P43" s="78"/>
      <c r="Q43" s="99">
        <f t="shared" si="14"/>
        <v>48.2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21.770500000000002</v>
      </c>
      <c r="C45" s="78">
        <v>27.682611111111118</v>
      </c>
      <c r="D45" s="78">
        <v>33.900000000000006</v>
      </c>
      <c r="E45" s="78">
        <v>33.782166666666676</v>
      </c>
      <c r="F45" s="78">
        <v>52.651111111111128</v>
      </c>
      <c r="G45" s="78">
        <v>51.746666666666648</v>
      </c>
      <c r="H45" s="78">
        <v>27.076722222222219</v>
      </c>
      <c r="I45" s="99">
        <f t="shared" si="13"/>
        <v>248.60977777777782</v>
      </c>
      <c r="J45" s="2"/>
      <c r="K45" s="89" t="s">
        <v>18</v>
      </c>
      <c r="L45" s="78">
        <v>20</v>
      </c>
      <c r="M45" s="78">
        <v>13.1</v>
      </c>
      <c r="N45" s="78">
        <v>15.3</v>
      </c>
      <c r="O45" s="78"/>
      <c r="P45" s="78"/>
      <c r="Q45" s="99">
        <f t="shared" si="14"/>
        <v>48.400000000000006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110.187</v>
      </c>
      <c r="C46" s="26">
        <f t="shared" si="15"/>
        <v>141.316</v>
      </c>
      <c r="D46" s="26">
        <f t="shared" si="15"/>
        <v>173.5685</v>
      </c>
      <c r="E46" s="26">
        <f t="shared" si="15"/>
        <v>173.21500000000003</v>
      </c>
      <c r="F46" s="26">
        <f t="shared" si="15"/>
        <v>270.97000000000003</v>
      </c>
      <c r="G46" s="26">
        <f t="shared" si="15"/>
        <v>266.50749999999999</v>
      </c>
      <c r="H46" s="26">
        <f t="shared" si="15"/>
        <v>138.768</v>
      </c>
      <c r="I46" s="99">
        <f t="shared" si="13"/>
        <v>1274.5320000000002</v>
      </c>
      <c r="K46" s="76" t="s">
        <v>10</v>
      </c>
      <c r="L46" s="79">
        <f>SUM(L39:L45)</f>
        <v>94</v>
      </c>
      <c r="M46" s="26">
        <f>SUM(M39:M45)</f>
        <v>61.1</v>
      </c>
      <c r="N46" s="26">
        <f>SUM(N39:N45)</f>
        <v>71.7</v>
      </c>
      <c r="O46" s="26">
        <f>SUM(O39:O45)</f>
        <v>0</v>
      </c>
      <c r="P46" s="26">
        <f>SUM(P39:P45)</f>
        <v>0</v>
      </c>
      <c r="Q46" s="99">
        <f t="shared" si="14"/>
        <v>226.8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53</v>
      </c>
      <c r="C47" s="29">
        <v>51.5</v>
      </c>
      <c r="D47" s="29">
        <v>50.5</v>
      </c>
      <c r="E47" s="29">
        <v>50.5</v>
      </c>
      <c r="F47" s="29">
        <v>49</v>
      </c>
      <c r="G47" s="29">
        <v>48.5</v>
      </c>
      <c r="H47" s="29">
        <v>48</v>
      </c>
      <c r="I47" s="100">
        <f>+((I46/I48)/7)*1000</f>
        <v>49.774740295243305</v>
      </c>
      <c r="K47" s="108" t="s">
        <v>19</v>
      </c>
      <c r="L47" s="80">
        <v>61</v>
      </c>
      <c r="M47" s="29">
        <v>61</v>
      </c>
      <c r="N47" s="29">
        <v>61</v>
      </c>
      <c r="O47" s="29"/>
      <c r="P47" s="29"/>
      <c r="Q47" s="100">
        <f>+((Q46/Q48)/7)*1000</f>
        <v>61.016949152542374</v>
      </c>
      <c r="R47" s="62"/>
      <c r="S47" s="62"/>
    </row>
    <row r="48" spans="1:30" ht="33.75" customHeight="1" x14ac:dyDescent="0.25">
      <c r="A48" s="92" t="s">
        <v>20</v>
      </c>
      <c r="B48" s="81">
        <v>297</v>
      </c>
      <c r="C48" s="33">
        <v>392</v>
      </c>
      <c r="D48" s="33">
        <v>491</v>
      </c>
      <c r="E48" s="33">
        <v>490</v>
      </c>
      <c r="F48" s="33">
        <v>790</v>
      </c>
      <c r="G48" s="33">
        <v>785</v>
      </c>
      <c r="H48" s="33">
        <v>413</v>
      </c>
      <c r="I48" s="101">
        <f>SUM(B48:H48)</f>
        <v>3658</v>
      </c>
      <c r="J48" s="63"/>
      <c r="K48" s="92" t="s">
        <v>20</v>
      </c>
      <c r="L48" s="104">
        <v>220</v>
      </c>
      <c r="M48" s="64">
        <v>143</v>
      </c>
      <c r="N48" s="64">
        <v>168</v>
      </c>
      <c r="O48" s="64"/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21.770500000000002</v>
      </c>
      <c r="C49" s="37">
        <f t="shared" si="16"/>
        <v>27.682611111111118</v>
      </c>
      <c r="D49" s="37">
        <f t="shared" si="16"/>
        <v>33.900000000000006</v>
      </c>
      <c r="E49" s="37">
        <f t="shared" si="16"/>
        <v>33.782166666666676</v>
      </c>
      <c r="F49" s="37">
        <f t="shared" si="16"/>
        <v>52.651111111111128</v>
      </c>
      <c r="G49" s="37">
        <f t="shared" si="16"/>
        <v>51.746666666666648</v>
      </c>
      <c r="H49" s="37">
        <f t="shared" si="16"/>
        <v>27.076722222222219</v>
      </c>
      <c r="I49" s="102">
        <f>((I46*1000)/I48)/7</f>
        <v>49.774740295243312</v>
      </c>
      <c r="K49" s="93" t="s">
        <v>21</v>
      </c>
      <c r="L49" s="82">
        <f t="shared" ref="L49:P49" si="17">((L48*L47)*7/1000-L39-L40)/3</f>
        <v>19.98</v>
      </c>
      <c r="M49" s="37">
        <f t="shared" si="17"/>
        <v>13.020333333333333</v>
      </c>
      <c r="N49" s="37">
        <f t="shared" si="17"/>
        <v>15.245333333333335</v>
      </c>
      <c r="O49" s="37">
        <f t="shared" si="17"/>
        <v>0</v>
      </c>
      <c r="P49" s="37">
        <f t="shared" si="17"/>
        <v>0</v>
      </c>
      <c r="Q49" s="111">
        <f>((Q46*1000)/Q48)/7</f>
        <v>61.016949152542374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110.187</v>
      </c>
      <c r="C50" s="41">
        <f t="shared" si="18"/>
        <v>141.316</v>
      </c>
      <c r="D50" s="41">
        <f t="shared" si="18"/>
        <v>173.5685</v>
      </c>
      <c r="E50" s="41">
        <f t="shared" si="18"/>
        <v>173.215</v>
      </c>
      <c r="F50" s="41">
        <f t="shared" si="18"/>
        <v>270.97000000000003</v>
      </c>
      <c r="G50" s="41">
        <f t="shared" si="18"/>
        <v>266.50749999999999</v>
      </c>
      <c r="H50" s="41">
        <f t="shared" si="18"/>
        <v>138.768</v>
      </c>
      <c r="I50" s="85"/>
      <c r="K50" s="94" t="s">
        <v>22</v>
      </c>
      <c r="L50" s="83">
        <f>((L48*L47)*7)/1000</f>
        <v>93.94</v>
      </c>
      <c r="M50" s="41">
        <f>((M48*M47)*7)/1000</f>
        <v>61.061</v>
      </c>
      <c r="N50" s="41">
        <f>((N48*N47)*7)/1000</f>
        <v>71.736000000000004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53</v>
      </c>
      <c r="C51" s="46">
        <f t="shared" si="19"/>
        <v>51.5</v>
      </c>
      <c r="D51" s="46">
        <f t="shared" si="19"/>
        <v>50.499999999999993</v>
      </c>
      <c r="E51" s="46">
        <f t="shared" si="19"/>
        <v>50.500000000000007</v>
      </c>
      <c r="F51" s="46">
        <f t="shared" si="19"/>
        <v>49</v>
      </c>
      <c r="G51" s="46">
        <f t="shared" si="19"/>
        <v>48.499999999999993</v>
      </c>
      <c r="H51" s="46">
        <f t="shared" si="19"/>
        <v>48</v>
      </c>
      <c r="I51" s="103"/>
      <c r="J51" s="49"/>
      <c r="K51" s="95" t="s">
        <v>23</v>
      </c>
      <c r="L51" s="84">
        <f>+(L46/L48)/7*1000</f>
        <v>61.038961038961041</v>
      </c>
      <c r="M51" s="46">
        <f>+(M46/M48)/7*1000</f>
        <v>61.038961038961048</v>
      </c>
      <c r="N51" s="46">
        <f>+(N46/N48)/7*1000</f>
        <v>60.969387755102041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33.200000000000003</v>
      </c>
      <c r="C58" s="78">
        <v>43.4</v>
      </c>
      <c r="D58" s="78">
        <v>38.299999999999997</v>
      </c>
      <c r="E58" s="78">
        <v>37.200000000000003</v>
      </c>
      <c r="F58" s="78"/>
      <c r="G58" s="99">
        <f t="shared" ref="G58:G65" si="20">SUM(B58:F58)</f>
        <v>152.1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33.200000000000003</v>
      </c>
      <c r="C59" s="78">
        <v>43.4</v>
      </c>
      <c r="D59" s="78">
        <v>38.299999999999997</v>
      </c>
      <c r="E59" s="78">
        <v>37.200000000000003</v>
      </c>
      <c r="F59" s="78"/>
      <c r="G59" s="99">
        <f t="shared" si="20"/>
        <v>152.1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40.1</v>
      </c>
      <c r="C61" s="78">
        <v>52.4</v>
      </c>
      <c r="D61" s="78">
        <v>46.2</v>
      </c>
      <c r="E61" s="78">
        <v>44.8</v>
      </c>
      <c r="F61" s="78"/>
      <c r="G61" s="99">
        <f t="shared" si="20"/>
        <v>183.5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40.1</v>
      </c>
      <c r="C62" s="78">
        <v>52.4</v>
      </c>
      <c r="D62" s="78">
        <v>46.2</v>
      </c>
      <c r="E62" s="78">
        <v>44.8</v>
      </c>
      <c r="F62" s="78"/>
      <c r="G62" s="99">
        <f t="shared" si="20"/>
        <v>183.5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0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40.1</v>
      </c>
      <c r="C64" s="78">
        <v>52.4</v>
      </c>
      <c r="D64" s="78">
        <v>46.2</v>
      </c>
      <c r="E64" s="78">
        <v>44.8</v>
      </c>
      <c r="F64" s="78"/>
      <c r="G64" s="99">
        <f t="shared" si="20"/>
        <v>183.5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186.7</v>
      </c>
      <c r="C65" s="26">
        <f>SUM(C58:C64)</f>
        <v>244</v>
      </c>
      <c r="D65" s="26">
        <f>SUM(D58:D64)</f>
        <v>215.2</v>
      </c>
      <c r="E65" s="26">
        <f>SUM(E58:E64)</f>
        <v>208.8</v>
      </c>
      <c r="F65" s="26">
        <f>SUM(F58:F64)</f>
        <v>0</v>
      </c>
      <c r="G65" s="99">
        <f t="shared" si="20"/>
        <v>854.7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66</v>
      </c>
      <c r="C66" s="29">
        <v>66</v>
      </c>
      <c r="D66" s="29">
        <v>66</v>
      </c>
      <c r="E66" s="29">
        <v>66</v>
      </c>
      <c r="F66" s="29"/>
      <c r="G66" s="100">
        <f>+((G65/G67)/7)*1000</f>
        <v>66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452</v>
      </c>
      <c r="F67" s="64"/>
      <c r="G67" s="110">
        <f>SUM(B67:F67)</f>
        <v>1850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40.082666666666661</v>
      </c>
      <c r="C68" s="37">
        <f t="shared" si="21"/>
        <v>52.378666666666668</v>
      </c>
      <c r="D68" s="37">
        <f t="shared" si="21"/>
        <v>46.230666666666671</v>
      </c>
      <c r="E68" s="37">
        <f t="shared" si="21"/>
        <v>44.808000000000014</v>
      </c>
      <c r="F68" s="37">
        <f t="shared" si="21"/>
        <v>0</v>
      </c>
      <c r="G68" s="114">
        <f>((G65*1000)/G67)/7</f>
        <v>66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186.648</v>
      </c>
      <c r="C69" s="41">
        <f>((C67*C66)*7)/1000</f>
        <v>243.93600000000001</v>
      </c>
      <c r="D69" s="41">
        <f>((D67*D66)*7)/1000</f>
        <v>215.292</v>
      </c>
      <c r="E69" s="41">
        <f>((E67*E66)*7)/1000</f>
        <v>208.82400000000001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66.018387553041009</v>
      </c>
      <c r="C70" s="46">
        <f>+(C65/C67)/7*1000</f>
        <v>66.01731601731602</v>
      </c>
      <c r="D70" s="46">
        <f>+(D65/D67)/7*1000</f>
        <v>65.97179644389945</v>
      </c>
      <c r="E70" s="46">
        <f>+(E65/E67)/7*1000</f>
        <v>65.992414664981041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H36"/>
    <mergeCell ref="L36:P36"/>
    <mergeCell ref="J54:K54"/>
    <mergeCell ref="B55:F55"/>
    <mergeCell ref="B15:I15"/>
    <mergeCell ref="J15:M15"/>
    <mergeCell ref="N15:U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239"/>
  <sheetViews>
    <sheetView topLeftCell="A2" zoomScale="30" zoomScaleNormal="30" workbookViewId="0">
      <selection activeCell="B18" sqref="B18:J2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1.42578125" style="17"/>
    <col min="33" max="33" width="14.85546875" style="17" bestFit="1" customWidth="1"/>
    <col min="34" max="258" width="11.4257812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1.42578125" style="17"/>
    <col min="289" max="289" width="14.85546875" style="17" bestFit="1" customWidth="1"/>
    <col min="290" max="514" width="11.4257812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1.42578125" style="17"/>
    <col min="545" max="545" width="14.85546875" style="17" bestFit="1" customWidth="1"/>
    <col min="546" max="770" width="11.4257812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1.42578125" style="17"/>
    <col min="801" max="801" width="14.85546875" style="17" bestFit="1" customWidth="1"/>
    <col min="802" max="1026" width="11.4257812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1.42578125" style="17"/>
    <col min="1057" max="1057" width="14.85546875" style="17" bestFit="1" customWidth="1"/>
    <col min="1058" max="1282" width="11.4257812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1.42578125" style="17"/>
    <col min="1313" max="1313" width="14.85546875" style="17" bestFit="1" customWidth="1"/>
    <col min="1314" max="1538" width="11.4257812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1.42578125" style="17"/>
    <col min="1569" max="1569" width="14.85546875" style="17" bestFit="1" customWidth="1"/>
    <col min="1570" max="1794" width="11.4257812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1.42578125" style="17"/>
    <col min="1825" max="1825" width="14.85546875" style="17" bestFit="1" customWidth="1"/>
    <col min="1826" max="2050" width="11.4257812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1.42578125" style="17"/>
    <col min="2081" max="2081" width="14.85546875" style="17" bestFit="1" customWidth="1"/>
    <col min="2082" max="2306" width="11.4257812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1.42578125" style="17"/>
    <col min="2337" max="2337" width="14.85546875" style="17" bestFit="1" customWidth="1"/>
    <col min="2338" max="2562" width="11.4257812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1.42578125" style="17"/>
    <col min="2593" max="2593" width="14.85546875" style="17" bestFit="1" customWidth="1"/>
    <col min="2594" max="2818" width="11.4257812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1.42578125" style="17"/>
    <col min="2849" max="2849" width="14.85546875" style="17" bestFit="1" customWidth="1"/>
    <col min="2850" max="3074" width="11.4257812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1.42578125" style="17"/>
    <col min="3105" max="3105" width="14.85546875" style="17" bestFit="1" customWidth="1"/>
    <col min="3106" max="3330" width="11.4257812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1.42578125" style="17"/>
    <col min="3361" max="3361" width="14.85546875" style="17" bestFit="1" customWidth="1"/>
    <col min="3362" max="3586" width="11.4257812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1.42578125" style="17"/>
    <col min="3617" max="3617" width="14.85546875" style="17" bestFit="1" customWidth="1"/>
    <col min="3618" max="3842" width="11.4257812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1.42578125" style="17"/>
    <col min="3873" max="3873" width="14.85546875" style="17" bestFit="1" customWidth="1"/>
    <col min="3874" max="4098" width="11.4257812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1.42578125" style="17"/>
    <col min="4129" max="4129" width="14.85546875" style="17" bestFit="1" customWidth="1"/>
    <col min="4130" max="4354" width="11.4257812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1.42578125" style="17"/>
    <col min="4385" max="4385" width="14.85546875" style="17" bestFit="1" customWidth="1"/>
    <col min="4386" max="4610" width="11.4257812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1.42578125" style="17"/>
    <col min="4641" max="4641" width="14.85546875" style="17" bestFit="1" customWidth="1"/>
    <col min="4642" max="4866" width="11.4257812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1.42578125" style="17"/>
    <col min="4897" max="4897" width="14.85546875" style="17" bestFit="1" customWidth="1"/>
    <col min="4898" max="5122" width="11.4257812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1.42578125" style="17"/>
    <col min="5153" max="5153" width="14.85546875" style="17" bestFit="1" customWidth="1"/>
    <col min="5154" max="5378" width="11.4257812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1.42578125" style="17"/>
    <col min="5409" max="5409" width="14.85546875" style="17" bestFit="1" customWidth="1"/>
    <col min="5410" max="5634" width="11.4257812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1.42578125" style="17"/>
    <col min="5665" max="5665" width="14.85546875" style="17" bestFit="1" customWidth="1"/>
    <col min="5666" max="5890" width="11.4257812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1.42578125" style="17"/>
    <col min="5921" max="5921" width="14.85546875" style="17" bestFit="1" customWidth="1"/>
    <col min="5922" max="6146" width="11.4257812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1.42578125" style="17"/>
    <col min="6177" max="6177" width="14.85546875" style="17" bestFit="1" customWidth="1"/>
    <col min="6178" max="6402" width="11.4257812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1.42578125" style="17"/>
    <col min="6433" max="6433" width="14.85546875" style="17" bestFit="1" customWidth="1"/>
    <col min="6434" max="6658" width="11.4257812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1.42578125" style="17"/>
    <col min="6689" max="6689" width="14.85546875" style="17" bestFit="1" customWidth="1"/>
    <col min="6690" max="6914" width="11.4257812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1.42578125" style="17"/>
    <col min="6945" max="6945" width="14.85546875" style="17" bestFit="1" customWidth="1"/>
    <col min="6946" max="7170" width="11.4257812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1.42578125" style="17"/>
    <col min="7201" max="7201" width="14.85546875" style="17" bestFit="1" customWidth="1"/>
    <col min="7202" max="7426" width="11.4257812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1.42578125" style="17"/>
    <col min="7457" max="7457" width="14.85546875" style="17" bestFit="1" customWidth="1"/>
    <col min="7458" max="7682" width="11.4257812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1.42578125" style="17"/>
    <col min="7713" max="7713" width="14.85546875" style="17" bestFit="1" customWidth="1"/>
    <col min="7714" max="7938" width="11.4257812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1.42578125" style="17"/>
    <col min="7969" max="7969" width="14.85546875" style="17" bestFit="1" customWidth="1"/>
    <col min="7970" max="8194" width="11.4257812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1.42578125" style="17"/>
    <col min="8225" max="8225" width="14.85546875" style="17" bestFit="1" customWidth="1"/>
    <col min="8226" max="8450" width="11.4257812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1.42578125" style="17"/>
    <col min="8481" max="8481" width="14.85546875" style="17" bestFit="1" customWidth="1"/>
    <col min="8482" max="8706" width="11.4257812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1.42578125" style="17"/>
    <col min="8737" max="8737" width="14.85546875" style="17" bestFit="1" customWidth="1"/>
    <col min="8738" max="8962" width="11.4257812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1.42578125" style="17"/>
    <col min="8993" max="8993" width="14.85546875" style="17" bestFit="1" customWidth="1"/>
    <col min="8994" max="9218" width="11.4257812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1.42578125" style="17"/>
    <col min="9249" max="9249" width="14.85546875" style="17" bestFit="1" customWidth="1"/>
    <col min="9250" max="9474" width="11.4257812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1.42578125" style="17"/>
    <col min="9505" max="9505" width="14.85546875" style="17" bestFit="1" customWidth="1"/>
    <col min="9506" max="9730" width="11.4257812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1.42578125" style="17"/>
    <col min="9761" max="9761" width="14.85546875" style="17" bestFit="1" customWidth="1"/>
    <col min="9762" max="9986" width="11.4257812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1.42578125" style="17"/>
    <col min="10017" max="10017" width="14.85546875" style="17" bestFit="1" customWidth="1"/>
    <col min="10018" max="10242" width="11.4257812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1.42578125" style="17"/>
    <col min="10273" max="10273" width="14.85546875" style="17" bestFit="1" customWidth="1"/>
    <col min="10274" max="10498" width="11.4257812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1.42578125" style="17"/>
    <col min="10529" max="10529" width="14.85546875" style="17" bestFit="1" customWidth="1"/>
    <col min="10530" max="10754" width="11.4257812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1.42578125" style="17"/>
    <col min="10785" max="10785" width="14.85546875" style="17" bestFit="1" customWidth="1"/>
    <col min="10786" max="11010" width="11.4257812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1.42578125" style="17"/>
    <col min="11041" max="11041" width="14.85546875" style="17" bestFit="1" customWidth="1"/>
    <col min="11042" max="11266" width="11.4257812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1.42578125" style="17"/>
    <col min="11297" max="11297" width="14.85546875" style="17" bestFit="1" customWidth="1"/>
    <col min="11298" max="11522" width="11.4257812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1.42578125" style="17"/>
    <col min="11553" max="11553" width="14.85546875" style="17" bestFit="1" customWidth="1"/>
    <col min="11554" max="11778" width="11.4257812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1.42578125" style="17"/>
    <col min="11809" max="11809" width="14.85546875" style="17" bestFit="1" customWidth="1"/>
    <col min="11810" max="12034" width="11.4257812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1.42578125" style="17"/>
    <col min="12065" max="12065" width="14.85546875" style="17" bestFit="1" customWidth="1"/>
    <col min="12066" max="12290" width="11.4257812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1.42578125" style="17"/>
    <col min="12321" max="12321" width="14.85546875" style="17" bestFit="1" customWidth="1"/>
    <col min="12322" max="12546" width="11.4257812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1.42578125" style="17"/>
    <col min="12577" max="12577" width="14.85546875" style="17" bestFit="1" customWidth="1"/>
    <col min="12578" max="12802" width="11.4257812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1.42578125" style="17"/>
    <col min="12833" max="12833" width="14.85546875" style="17" bestFit="1" customWidth="1"/>
    <col min="12834" max="13058" width="11.4257812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1.42578125" style="17"/>
    <col min="13089" max="13089" width="14.85546875" style="17" bestFit="1" customWidth="1"/>
    <col min="13090" max="13314" width="11.4257812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1.42578125" style="17"/>
    <col min="13345" max="13345" width="14.85546875" style="17" bestFit="1" customWidth="1"/>
    <col min="13346" max="13570" width="11.4257812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1.42578125" style="17"/>
    <col min="13601" max="13601" width="14.85546875" style="17" bestFit="1" customWidth="1"/>
    <col min="13602" max="13826" width="11.4257812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1.42578125" style="17"/>
    <col min="13857" max="13857" width="14.85546875" style="17" bestFit="1" customWidth="1"/>
    <col min="13858" max="14082" width="11.4257812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1.42578125" style="17"/>
    <col min="14113" max="14113" width="14.85546875" style="17" bestFit="1" customWidth="1"/>
    <col min="14114" max="14338" width="11.4257812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1.42578125" style="17"/>
    <col min="14369" max="14369" width="14.85546875" style="17" bestFit="1" customWidth="1"/>
    <col min="14370" max="14594" width="11.4257812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1.42578125" style="17"/>
    <col min="14625" max="14625" width="14.85546875" style="17" bestFit="1" customWidth="1"/>
    <col min="14626" max="14850" width="11.4257812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1.42578125" style="17"/>
    <col min="14881" max="14881" width="14.85546875" style="17" bestFit="1" customWidth="1"/>
    <col min="14882" max="15106" width="11.4257812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1.42578125" style="17"/>
    <col min="15137" max="15137" width="14.85546875" style="17" bestFit="1" customWidth="1"/>
    <col min="15138" max="15362" width="11.4257812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1.42578125" style="17"/>
    <col min="15393" max="15393" width="14.85546875" style="17" bestFit="1" customWidth="1"/>
    <col min="15394" max="15618" width="11.4257812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1.42578125" style="17"/>
    <col min="15649" max="15649" width="14.85546875" style="17" bestFit="1" customWidth="1"/>
    <col min="15650" max="15874" width="11.4257812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1.42578125" style="17"/>
    <col min="15905" max="15905" width="14.85546875" style="17" bestFit="1" customWidth="1"/>
    <col min="15906" max="16130" width="11.4257812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1.42578125" style="17"/>
    <col min="16161" max="16161" width="14.85546875" style="17" bestFit="1" customWidth="1"/>
    <col min="16162" max="16384" width="11.4257812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66" t="s">
        <v>1</v>
      </c>
      <c r="B9" s="166"/>
      <c r="C9" s="166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66" t="s">
        <v>4</v>
      </c>
      <c r="B11" s="166"/>
      <c r="C11" s="166"/>
      <c r="D11" s="1"/>
      <c r="E11" s="167">
        <v>3</v>
      </c>
      <c r="F11" s="1"/>
      <c r="G11" s="1"/>
      <c r="H11" s="1"/>
      <c r="I11" s="1"/>
      <c r="J11" s="1"/>
      <c r="K11" s="489" t="s">
        <v>57</v>
      </c>
      <c r="L11" s="489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7" thickBot="1" x14ac:dyDescent="0.3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3"/>
      <c r="J15" s="504"/>
      <c r="K15" s="505" t="s">
        <v>51</v>
      </c>
      <c r="L15" s="506"/>
      <c r="M15" s="506"/>
      <c r="N15" s="507"/>
      <c r="O15" s="510" t="s">
        <v>50</v>
      </c>
      <c r="P15" s="508"/>
      <c r="Q15" s="508"/>
      <c r="R15" s="508"/>
      <c r="S15" s="508"/>
      <c r="T15" s="508"/>
      <c r="U15" s="508"/>
      <c r="V15" s="508"/>
      <c r="W15" s="50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40.830222222222226</v>
      </c>
      <c r="C18" s="78">
        <v>40.064888888888881</v>
      </c>
      <c r="D18" s="22">
        <v>27.814888888888884</v>
      </c>
      <c r="E18" s="22">
        <v>27.861888888888888</v>
      </c>
      <c r="F18" s="22">
        <v>50.979555555555557</v>
      </c>
      <c r="G18" s="22">
        <v>38.636000000000003</v>
      </c>
      <c r="H18" s="22">
        <v>27.073444444444448</v>
      </c>
      <c r="I18" s="22">
        <v>31.088444444444452</v>
      </c>
      <c r="J18" s="23"/>
      <c r="K18" s="21">
        <v>17.8</v>
      </c>
      <c r="L18" s="22">
        <v>34.4</v>
      </c>
      <c r="M18" s="22">
        <v>50.1</v>
      </c>
      <c r="N18" s="23">
        <v>49.9</v>
      </c>
      <c r="O18" s="78">
        <v>33.842611111111118</v>
      </c>
      <c r="P18" s="78"/>
      <c r="Q18" s="22">
        <v>33.95577777777779</v>
      </c>
      <c r="R18" s="22">
        <v>43.423333333333339</v>
      </c>
      <c r="S18" s="22">
        <v>43.318333333333328</v>
      </c>
      <c r="T18" s="22">
        <v>52.629333333333342</v>
      </c>
      <c r="U18" s="22">
        <v>43.749277777777792</v>
      </c>
      <c r="V18" s="22">
        <v>37.64544444444445</v>
      </c>
      <c r="W18" s="23">
        <v>25.34922222222222</v>
      </c>
      <c r="X18" s="24">
        <f t="shared" ref="X18:X25" si="0">SUM(B18:W18)</f>
        <v>750.46266666666668</v>
      </c>
      <c r="Z18" s="2"/>
      <c r="AA18" s="18"/>
    </row>
    <row r="19" spans="1:30" ht="39.950000000000003" customHeight="1" x14ac:dyDescent="0.25">
      <c r="A19" s="157" t="s">
        <v>13</v>
      </c>
      <c r="B19" s="21">
        <v>40.830222222222226</v>
      </c>
      <c r="C19" s="78">
        <v>40.064888888888881</v>
      </c>
      <c r="D19" s="22">
        <v>27.814888888888884</v>
      </c>
      <c r="E19" s="22">
        <v>27.861888888888888</v>
      </c>
      <c r="F19" s="22">
        <v>50.979555555555557</v>
      </c>
      <c r="G19" s="22">
        <v>38.636000000000003</v>
      </c>
      <c r="H19" s="22">
        <v>27.073444444444448</v>
      </c>
      <c r="I19" s="22">
        <v>31.088444444444452</v>
      </c>
      <c r="J19" s="23"/>
      <c r="K19" s="21">
        <v>17.8</v>
      </c>
      <c r="L19" s="22">
        <v>34.4</v>
      </c>
      <c r="M19" s="22">
        <v>50.1</v>
      </c>
      <c r="N19" s="23">
        <v>49.9</v>
      </c>
      <c r="O19" s="78">
        <v>33.842611111111118</v>
      </c>
      <c r="P19" s="78"/>
      <c r="Q19" s="22">
        <v>33.95577777777779</v>
      </c>
      <c r="R19" s="22">
        <v>43.423333333333339</v>
      </c>
      <c r="S19" s="22">
        <v>43.318333333333328</v>
      </c>
      <c r="T19" s="22">
        <v>52.629333333333342</v>
      </c>
      <c r="U19" s="22">
        <v>43.749277777777792</v>
      </c>
      <c r="V19" s="22">
        <v>37.64544444444445</v>
      </c>
      <c r="W19" s="23">
        <v>25.34922222222222</v>
      </c>
      <c r="X19" s="24">
        <f t="shared" si="0"/>
        <v>750.46266666666668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15.1</v>
      </c>
      <c r="C21" s="78">
        <v>32.5</v>
      </c>
      <c r="D21" s="22">
        <v>32.4</v>
      </c>
      <c r="E21" s="22">
        <v>41.5</v>
      </c>
      <c r="F21" s="22">
        <v>44.9</v>
      </c>
      <c r="G21" s="22">
        <v>45.1</v>
      </c>
      <c r="H21" s="22">
        <v>37.4</v>
      </c>
      <c r="I21" s="22">
        <v>38.200000000000003</v>
      </c>
      <c r="J21" s="23">
        <v>30.4</v>
      </c>
      <c r="K21" s="21">
        <v>19.2</v>
      </c>
      <c r="L21" s="22">
        <v>37.5</v>
      </c>
      <c r="M21" s="22">
        <v>54.7</v>
      </c>
      <c r="N21" s="23">
        <v>54.5</v>
      </c>
      <c r="O21" s="78">
        <v>37.620759259259252</v>
      </c>
      <c r="P21" s="78"/>
      <c r="Q21" s="22">
        <v>37.877814814814798</v>
      </c>
      <c r="R21" s="22">
        <v>47.760611111111103</v>
      </c>
      <c r="S21" s="22">
        <v>47.722111111111111</v>
      </c>
      <c r="T21" s="22">
        <v>59.259777777777778</v>
      </c>
      <c r="U21" s="22">
        <v>49.39714814814814</v>
      </c>
      <c r="V21" s="22">
        <v>42.20803703703703</v>
      </c>
      <c r="W21" s="23">
        <v>28.579518518518523</v>
      </c>
      <c r="X21" s="24">
        <f t="shared" si="0"/>
        <v>833.8257777777776</v>
      </c>
      <c r="Z21" s="2"/>
      <c r="AA21" s="18"/>
    </row>
    <row r="22" spans="1:30" ht="39.950000000000003" customHeight="1" x14ac:dyDescent="0.25">
      <c r="A22" s="156" t="s">
        <v>16</v>
      </c>
      <c r="B22" s="21"/>
      <c r="C22" s="78"/>
      <c r="D22" s="22"/>
      <c r="E22" s="22"/>
      <c r="F22" s="22"/>
      <c r="G22" s="22"/>
      <c r="H22" s="22"/>
      <c r="I22" s="22"/>
      <c r="J22" s="23"/>
      <c r="K22" s="21">
        <v>20.070500000000003</v>
      </c>
      <c r="L22" s="22">
        <v>38.845749999999995</v>
      </c>
      <c r="M22" s="22">
        <v>53.766749999999995</v>
      </c>
      <c r="N22" s="23">
        <v>52.210000000000008</v>
      </c>
      <c r="O22" s="78">
        <v>37.620759259259252</v>
      </c>
      <c r="P22" s="78"/>
      <c r="Q22" s="22">
        <v>37.877814814814798</v>
      </c>
      <c r="R22" s="22">
        <v>47.760611111111103</v>
      </c>
      <c r="S22" s="22">
        <v>47.722111111111111</v>
      </c>
      <c r="T22" s="22">
        <v>59.259777777777778</v>
      </c>
      <c r="U22" s="22">
        <v>49.39714814814814</v>
      </c>
      <c r="V22" s="22">
        <v>42.20803703703703</v>
      </c>
      <c r="W22" s="23">
        <v>28.579518518518523</v>
      </c>
      <c r="X22" s="24">
        <f t="shared" si="0"/>
        <v>515.31877777777777</v>
      </c>
      <c r="Z22" s="2"/>
      <c r="AA22" s="18"/>
    </row>
    <row r="23" spans="1:30" ht="39.950000000000003" customHeight="1" x14ac:dyDescent="0.25">
      <c r="A23" s="157" t="s">
        <v>17</v>
      </c>
      <c r="B23" s="21">
        <v>15.1</v>
      </c>
      <c r="C23" s="78">
        <v>32.5</v>
      </c>
      <c r="D23" s="22">
        <v>32.4</v>
      </c>
      <c r="E23" s="22">
        <v>41.5</v>
      </c>
      <c r="F23" s="22">
        <v>44.9</v>
      </c>
      <c r="G23" s="22">
        <v>45.1</v>
      </c>
      <c r="H23" s="22">
        <v>37.4</v>
      </c>
      <c r="I23" s="22">
        <v>38.200000000000003</v>
      </c>
      <c r="J23" s="23">
        <v>30.4</v>
      </c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317.5</v>
      </c>
      <c r="Z23" s="2"/>
      <c r="AA23" s="18"/>
    </row>
    <row r="24" spans="1:30" ht="39.950000000000003" customHeight="1" x14ac:dyDescent="0.25">
      <c r="A24" s="156" t="s">
        <v>18</v>
      </c>
      <c r="B24" s="21">
        <v>15.1</v>
      </c>
      <c r="C24" s="78">
        <v>32.5</v>
      </c>
      <c r="D24" s="22">
        <v>32.4</v>
      </c>
      <c r="E24" s="22">
        <v>41.5</v>
      </c>
      <c r="F24" s="22">
        <v>44.9</v>
      </c>
      <c r="G24" s="22">
        <v>45.1</v>
      </c>
      <c r="H24" s="22">
        <v>37.4</v>
      </c>
      <c r="I24" s="22">
        <v>38.200000000000003</v>
      </c>
      <c r="J24" s="23">
        <v>30.4</v>
      </c>
      <c r="K24" s="21">
        <v>20.070500000000003</v>
      </c>
      <c r="L24" s="22">
        <v>38.845749999999995</v>
      </c>
      <c r="M24" s="22">
        <v>53.766749999999995</v>
      </c>
      <c r="N24" s="23">
        <v>52.210000000000008</v>
      </c>
      <c r="O24" s="78">
        <v>23.5</v>
      </c>
      <c r="P24" s="78">
        <v>34.200000000000003</v>
      </c>
      <c r="Q24" s="22">
        <v>59.7</v>
      </c>
      <c r="R24" s="22">
        <v>38.200000000000003</v>
      </c>
      <c r="S24" s="22">
        <v>38.200000000000003</v>
      </c>
      <c r="T24" s="22">
        <v>46.6</v>
      </c>
      <c r="U24" s="22">
        <v>38.9</v>
      </c>
      <c r="V24" s="22">
        <v>47.4</v>
      </c>
      <c r="W24" s="23">
        <v>23.7</v>
      </c>
      <c r="X24" s="24">
        <f t="shared" si="0"/>
        <v>832.79300000000023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126.96044444444443</v>
      </c>
      <c r="C25" s="26">
        <f t="shared" si="1"/>
        <v>177.62977777777775</v>
      </c>
      <c r="D25" s="26">
        <f t="shared" si="1"/>
        <v>152.82977777777776</v>
      </c>
      <c r="E25" s="26">
        <f>SUM(E18:E24)</f>
        <v>180.22377777777777</v>
      </c>
      <c r="F25" s="26">
        <f t="shared" ref="F25:L25" si="2">SUM(F18:F24)</f>
        <v>236.65911111111112</v>
      </c>
      <c r="G25" s="26">
        <f t="shared" si="2"/>
        <v>212.572</v>
      </c>
      <c r="H25" s="26">
        <f t="shared" si="2"/>
        <v>166.34688888888891</v>
      </c>
      <c r="I25" s="26">
        <f t="shared" si="2"/>
        <v>176.77688888888889</v>
      </c>
      <c r="J25" s="27">
        <f t="shared" si="2"/>
        <v>91.199999999999989</v>
      </c>
      <c r="K25" s="25">
        <f t="shared" si="2"/>
        <v>94.941000000000003</v>
      </c>
      <c r="L25" s="26">
        <f t="shared" si="2"/>
        <v>183.99149999999997</v>
      </c>
      <c r="M25" s="26">
        <f>SUM(M18:M24)</f>
        <v>262.43349999999998</v>
      </c>
      <c r="N25" s="27">
        <f t="shared" ref="N25:Q25" si="3">SUM(N18:N24)</f>
        <v>258.72000000000003</v>
      </c>
      <c r="O25" s="79">
        <f t="shared" si="3"/>
        <v>166.42674074074074</v>
      </c>
      <c r="P25" s="26">
        <f t="shared" si="3"/>
        <v>34.200000000000003</v>
      </c>
      <c r="Q25" s="26">
        <f t="shared" si="3"/>
        <v>203.36718518518518</v>
      </c>
      <c r="R25" s="26">
        <f>SUM(R18:R24)</f>
        <v>220.56788888888889</v>
      </c>
      <c r="S25" s="26">
        <f t="shared" ref="S25:U25" si="4">SUM(S18:S24)</f>
        <v>220.28088888888885</v>
      </c>
      <c r="T25" s="26">
        <f t="shared" si="4"/>
        <v>270.37822222222223</v>
      </c>
      <c r="U25" s="26">
        <f t="shared" si="4"/>
        <v>225.19285185185188</v>
      </c>
      <c r="V25" s="26">
        <f>SUM(V18:V24)</f>
        <v>207.10696296296297</v>
      </c>
      <c r="W25" s="27">
        <f t="shared" ref="W25" si="5">SUM(W18:W24)</f>
        <v>131.55748148148149</v>
      </c>
      <c r="X25" s="24">
        <f t="shared" si="0"/>
        <v>4000.3628888888879</v>
      </c>
    </row>
    <row r="26" spans="1:30" s="2" customFormat="1" ht="36.75" customHeight="1" x14ac:dyDescent="0.25">
      <c r="A26" s="158" t="s">
        <v>19</v>
      </c>
      <c r="B26" s="28">
        <v>47.5</v>
      </c>
      <c r="C26" s="80">
        <v>46.5</v>
      </c>
      <c r="D26" s="29">
        <v>46.5</v>
      </c>
      <c r="E26" s="29">
        <v>46</v>
      </c>
      <c r="F26" s="29">
        <v>46</v>
      </c>
      <c r="G26" s="29">
        <v>46</v>
      </c>
      <c r="H26" s="29">
        <v>45</v>
      </c>
      <c r="I26" s="29">
        <v>44.5</v>
      </c>
      <c r="J26" s="30">
        <v>44.5</v>
      </c>
      <c r="K26" s="28">
        <v>49.5</v>
      </c>
      <c r="L26" s="29">
        <v>49.5</v>
      </c>
      <c r="M26" s="29">
        <v>48.5</v>
      </c>
      <c r="N26" s="30">
        <v>48</v>
      </c>
      <c r="O26" s="80">
        <v>47.5</v>
      </c>
      <c r="P26" s="29">
        <v>47.5</v>
      </c>
      <c r="Q26" s="29">
        <v>47.5</v>
      </c>
      <c r="R26" s="29">
        <v>46.5</v>
      </c>
      <c r="S26" s="29">
        <v>46.5</v>
      </c>
      <c r="T26" s="29">
        <v>46</v>
      </c>
      <c r="U26" s="29">
        <v>45.5</v>
      </c>
      <c r="V26" s="29">
        <v>45</v>
      </c>
      <c r="W26" s="30">
        <v>44.5</v>
      </c>
      <c r="X26" s="31">
        <f>+((X25/X27)/7)*1000</f>
        <v>46.526126573183468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273</v>
      </c>
      <c r="L27" s="33">
        <v>530</v>
      </c>
      <c r="M27" s="33">
        <v>771</v>
      </c>
      <c r="N27" s="34">
        <v>769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12283</v>
      </c>
      <c r="Y27" s="2">
        <f>((X25*1000)/X27)/7</f>
        <v>46.526126573183475</v>
      </c>
    </row>
    <row r="28" spans="1:30" s="2" customFormat="1" ht="33" customHeight="1" x14ac:dyDescent="0.25">
      <c r="A28" s="160" t="s">
        <v>21</v>
      </c>
      <c r="B28" s="36">
        <f>((B27*B26)*7/1000-B18-B19)/3</f>
        <v>-2.1718148148148182</v>
      </c>
      <c r="C28" s="37">
        <f t="shared" ref="C28" si="6">((C27*C26)*7/1000-C18-C19)/3</f>
        <v>25.912574074074087</v>
      </c>
      <c r="D28" s="37">
        <f t="shared" ref="D28:W28" si="7">((D27*D26)*7/1000-D18-D19)/3</f>
        <v>34.079240740740751</v>
      </c>
      <c r="E28" s="37">
        <f t="shared" si="7"/>
        <v>47.972074074074065</v>
      </c>
      <c r="F28" s="37">
        <f t="shared" si="7"/>
        <v>37.926962962962968</v>
      </c>
      <c r="G28" s="37">
        <f t="shared" si="7"/>
        <v>46.585333333333331</v>
      </c>
      <c r="H28" s="37">
        <f t="shared" si="7"/>
        <v>40.541037037037036</v>
      </c>
      <c r="I28" s="37">
        <f t="shared" si="7"/>
        <v>38.459370370370365</v>
      </c>
      <c r="J28" s="38">
        <f t="shared" si="7"/>
        <v>47.140333333333331</v>
      </c>
      <c r="K28" s="36">
        <f t="shared" ref="K28:N28" si="8">((K27*K26)*7/1000-K18-K19-K21)/2</f>
        <v>19.89725</v>
      </c>
      <c r="L28" s="37">
        <f t="shared" si="8"/>
        <v>38.672499999999999</v>
      </c>
      <c r="M28" s="37">
        <f t="shared" si="8"/>
        <v>53.427250000000008</v>
      </c>
      <c r="N28" s="38">
        <f t="shared" si="8"/>
        <v>52.042000000000002</v>
      </c>
      <c r="O28" s="82">
        <f t="shared" si="7"/>
        <v>15.897425925925917</v>
      </c>
      <c r="P28" s="37">
        <f t="shared" ref="P28" si="9">((P27*P26)*7/1000-P18-P19)/3</f>
        <v>56.303333333333335</v>
      </c>
      <c r="Q28" s="37">
        <f t="shared" si="7"/>
        <v>75.561148148148149</v>
      </c>
      <c r="R28" s="37">
        <f t="shared" si="7"/>
        <v>32.570611111111106</v>
      </c>
      <c r="S28" s="37">
        <f t="shared" si="7"/>
        <v>32.64061111111112</v>
      </c>
      <c r="T28" s="37">
        <f t="shared" si="7"/>
        <v>39.081111111111113</v>
      </c>
      <c r="U28" s="37">
        <f t="shared" si="7"/>
        <v>32.198148148148135</v>
      </c>
      <c r="V28" s="37">
        <f t="shared" si="7"/>
        <v>48.718037037037028</v>
      </c>
      <c r="W28" s="38">
        <f t="shared" si="7"/>
        <v>19.546018518518519</v>
      </c>
      <c r="X28" s="39"/>
    </row>
    <row r="29" spans="1:30" ht="33.75" customHeight="1" x14ac:dyDescent="0.25">
      <c r="A29" s="161" t="s">
        <v>22</v>
      </c>
      <c r="B29" s="40">
        <f t="shared" ref="B29:D29" si="10">((B27*B26)*7)/1000</f>
        <v>75.144999999999996</v>
      </c>
      <c r="C29" s="41">
        <f t="shared" ref="C29" si="11">((C27*C26)*7)/1000</f>
        <v>157.86750000000001</v>
      </c>
      <c r="D29" s="41">
        <f t="shared" si="10"/>
        <v>157.86750000000001</v>
      </c>
      <c r="E29" s="41">
        <f>((E27*E26)*7)/1000</f>
        <v>199.64</v>
      </c>
      <c r="F29" s="41">
        <f>((F27*F26)*7)/1000</f>
        <v>215.74</v>
      </c>
      <c r="G29" s="41">
        <f t="shared" ref="G29:K29" si="12">((G27*G26)*7)/1000</f>
        <v>217.02799999999999</v>
      </c>
      <c r="H29" s="41">
        <f t="shared" si="12"/>
        <v>175.77</v>
      </c>
      <c r="I29" s="41">
        <f t="shared" si="12"/>
        <v>177.55500000000001</v>
      </c>
      <c r="J29" s="85">
        <f t="shared" si="12"/>
        <v>141.42099999999999</v>
      </c>
      <c r="K29" s="40">
        <f t="shared" si="12"/>
        <v>94.594499999999996</v>
      </c>
      <c r="L29" s="41">
        <f>((L27*L26)*7)/1000</f>
        <v>183.64500000000001</v>
      </c>
      <c r="M29" s="41">
        <f>((M27*M26)*7)/1000</f>
        <v>261.75450000000001</v>
      </c>
      <c r="N29" s="85">
        <f>((N27*N26)*7)/1000</f>
        <v>258.38400000000001</v>
      </c>
      <c r="O29" s="83">
        <f t="shared" ref="O29:W29" si="13">((O27*O26)*7)/1000</f>
        <v>115.3775</v>
      </c>
      <c r="P29" s="41">
        <f t="shared" ref="P29" si="14">((P27*P26)*7)/1000</f>
        <v>168.91</v>
      </c>
      <c r="Q29" s="41">
        <f t="shared" si="13"/>
        <v>294.59500000000003</v>
      </c>
      <c r="R29" s="42">
        <f t="shared" si="13"/>
        <v>184.55850000000001</v>
      </c>
      <c r="S29" s="42">
        <f t="shared" si="13"/>
        <v>184.55850000000001</v>
      </c>
      <c r="T29" s="42">
        <f t="shared" si="13"/>
        <v>222.50200000000001</v>
      </c>
      <c r="U29" s="42">
        <f t="shared" si="13"/>
        <v>184.09299999999999</v>
      </c>
      <c r="V29" s="42">
        <f t="shared" si="13"/>
        <v>221.44499999999999</v>
      </c>
      <c r="W29" s="43">
        <f t="shared" si="13"/>
        <v>109.3365</v>
      </c>
      <c r="X29" s="44"/>
    </row>
    <row r="30" spans="1:30" ht="33.75" customHeight="1" thickBot="1" x14ac:dyDescent="0.3">
      <c r="A30" s="162" t="s">
        <v>23</v>
      </c>
      <c r="B30" s="45">
        <f t="shared" ref="B30:D30" si="15">+(B25/B27)/7*1000</f>
        <v>80.253125438966137</v>
      </c>
      <c r="C30" s="46">
        <f t="shared" ref="C30" si="16">+(C25/C27)/7*1000</f>
        <v>52.320994927180486</v>
      </c>
      <c r="D30" s="46">
        <f t="shared" si="15"/>
        <v>45.016134838815248</v>
      </c>
      <c r="E30" s="46">
        <f>+(E25/E27)/7*1000</f>
        <v>41.526216077828977</v>
      </c>
      <c r="F30" s="46">
        <f t="shared" ref="F30:L30" si="17">+(F25/F27)/7*1000</f>
        <v>50.460364842454396</v>
      </c>
      <c r="G30" s="46">
        <f t="shared" si="17"/>
        <v>45.055532005086896</v>
      </c>
      <c r="H30" s="46">
        <f t="shared" si="17"/>
        <v>42.587529157421635</v>
      </c>
      <c r="I30" s="46">
        <f t="shared" si="17"/>
        <v>44.304984683932055</v>
      </c>
      <c r="J30" s="47">
        <f t="shared" si="17"/>
        <v>28.697293895531775</v>
      </c>
      <c r="K30" s="45">
        <f t="shared" si="17"/>
        <v>49.681318681318686</v>
      </c>
      <c r="L30" s="46">
        <f t="shared" si="17"/>
        <v>49.593396226415088</v>
      </c>
      <c r="M30" s="46">
        <f>+(M25/M27)/7*1000</f>
        <v>48.625810635538258</v>
      </c>
      <c r="N30" s="47">
        <f t="shared" ref="N30:W30" si="18">+(N25/N27)/7*1000</f>
        <v>48.06241872561769</v>
      </c>
      <c r="O30" s="84">
        <f t="shared" si="18"/>
        <v>68.516566793223845</v>
      </c>
      <c r="P30" s="46">
        <f t="shared" ref="P30" si="19">+(P25/P27)/7*1000</f>
        <v>9.6175478065241844</v>
      </c>
      <c r="Q30" s="46">
        <f t="shared" si="18"/>
        <v>32.790581293967293</v>
      </c>
      <c r="R30" s="46">
        <f t="shared" si="18"/>
        <v>55.572660339856107</v>
      </c>
      <c r="S30" s="46">
        <f t="shared" si="18"/>
        <v>55.500349934212366</v>
      </c>
      <c r="T30" s="46">
        <f t="shared" si="18"/>
        <v>55.897916523097429</v>
      </c>
      <c r="U30" s="46">
        <f t="shared" si="18"/>
        <v>55.65814430347303</v>
      </c>
      <c r="V30" s="46">
        <f t="shared" si="18"/>
        <v>42.086357033725449</v>
      </c>
      <c r="W30" s="47">
        <f t="shared" si="18"/>
        <v>53.54394850691147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0"/>
      <c r="I36" s="97"/>
      <c r="J36" s="52" t="s">
        <v>26</v>
      </c>
      <c r="K36" s="105"/>
      <c r="L36" s="496" t="s">
        <v>25</v>
      </c>
      <c r="M36" s="496"/>
      <c r="N36" s="496"/>
      <c r="O36" s="496"/>
      <c r="P36" s="49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19</v>
      </c>
      <c r="C39" s="78">
        <v>36.6</v>
      </c>
      <c r="D39" s="78">
        <v>44.2</v>
      </c>
      <c r="E39" s="78">
        <v>53.6</v>
      </c>
      <c r="F39" s="78">
        <v>42.3</v>
      </c>
      <c r="G39" s="78">
        <v>32.200000000000003</v>
      </c>
      <c r="H39" s="78">
        <v>20.7</v>
      </c>
      <c r="I39" s="99">
        <f t="shared" ref="I39:I46" si="20">SUM(B39:H39)</f>
        <v>248.59999999999997</v>
      </c>
      <c r="J39" s="2"/>
      <c r="K39" s="89" t="s">
        <v>12</v>
      </c>
      <c r="L39" s="78">
        <v>20</v>
      </c>
      <c r="M39" s="78">
        <v>13.1</v>
      </c>
      <c r="N39" s="78">
        <v>15.3</v>
      </c>
      <c r="O39" s="78"/>
      <c r="P39" s="78"/>
      <c r="Q39" s="99">
        <f t="shared" ref="Q39:Q46" si="21">SUM(L39:P39)</f>
        <v>48.400000000000006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19</v>
      </c>
      <c r="C40" s="78">
        <v>36.6</v>
      </c>
      <c r="D40" s="78">
        <v>44.2</v>
      </c>
      <c r="E40" s="78">
        <v>53.6</v>
      </c>
      <c r="F40" s="78">
        <v>42.3</v>
      </c>
      <c r="G40" s="78">
        <v>32.200000000000003</v>
      </c>
      <c r="H40" s="78">
        <v>20.7</v>
      </c>
      <c r="I40" s="99">
        <f t="shared" si="20"/>
        <v>248.59999999999997</v>
      </c>
      <c r="J40" s="2"/>
      <c r="K40" s="90" t="s">
        <v>13</v>
      </c>
      <c r="L40" s="78">
        <v>20</v>
      </c>
      <c r="M40" s="78">
        <v>13.1</v>
      </c>
      <c r="N40" s="78">
        <v>15.3</v>
      </c>
      <c r="O40" s="78"/>
      <c r="P40" s="78"/>
      <c r="Q40" s="99">
        <f t="shared" si="21"/>
        <v>48.400000000000006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20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21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22</v>
      </c>
      <c r="C42" s="22">
        <v>41.9</v>
      </c>
      <c r="D42" s="22">
        <v>50.5</v>
      </c>
      <c r="E42" s="22">
        <v>61.3</v>
      </c>
      <c r="F42" s="22">
        <v>48.4</v>
      </c>
      <c r="G42" s="22">
        <v>36.799999999999997</v>
      </c>
      <c r="H42" s="22">
        <v>23.7</v>
      </c>
      <c r="I42" s="99">
        <f t="shared" si="20"/>
        <v>284.59999999999997</v>
      </c>
      <c r="J42" s="2"/>
      <c r="K42" s="90" t="s">
        <v>15</v>
      </c>
      <c r="L42" s="78">
        <v>18.5</v>
      </c>
      <c r="M42" s="78">
        <v>11.9</v>
      </c>
      <c r="N42" s="78">
        <v>14.1</v>
      </c>
      <c r="O42" s="78"/>
      <c r="P42" s="78"/>
      <c r="Q42" s="99">
        <f t="shared" si="21"/>
        <v>44.5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25.076000000000001</v>
      </c>
      <c r="C43" s="22">
        <v>44.882750000000001</v>
      </c>
      <c r="D43" s="22">
        <v>52.075250000000011</v>
      </c>
      <c r="E43" s="22">
        <v>63.115749999999998</v>
      </c>
      <c r="F43" s="22">
        <v>46.522000000000006</v>
      </c>
      <c r="G43" s="22">
        <v>34.65825000000001</v>
      </c>
      <c r="H43" s="22">
        <v>21.713999999999999</v>
      </c>
      <c r="I43" s="99">
        <f t="shared" si="20"/>
        <v>288.04400000000004</v>
      </c>
      <c r="J43" s="2"/>
      <c r="K43" s="89" t="s">
        <v>16</v>
      </c>
      <c r="L43" s="78"/>
      <c r="M43" s="78"/>
      <c r="N43" s="78"/>
      <c r="O43" s="78"/>
      <c r="P43" s="78"/>
      <c r="Q43" s="99">
        <f t="shared" si="21"/>
        <v>0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20"/>
        <v>0</v>
      </c>
      <c r="J44" s="2"/>
      <c r="K44" s="90" t="s">
        <v>17</v>
      </c>
      <c r="L44" s="78">
        <v>12.5</v>
      </c>
      <c r="M44" s="78">
        <v>11.9</v>
      </c>
      <c r="N44" s="78">
        <v>14.2</v>
      </c>
      <c r="O44" s="78">
        <v>6</v>
      </c>
      <c r="P44" s="78"/>
      <c r="Q44" s="99">
        <f t="shared" si="21"/>
        <v>44.599999999999994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25.076000000000001</v>
      </c>
      <c r="C45" s="78">
        <v>44.882750000000001</v>
      </c>
      <c r="D45" s="78">
        <v>52.075250000000011</v>
      </c>
      <c r="E45" s="78">
        <v>63.115749999999998</v>
      </c>
      <c r="F45" s="78">
        <v>46.522000000000006</v>
      </c>
      <c r="G45" s="78">
        <v>34.65825000000001</v>
      </c>
      <c r="H45" s="78">
        <v>21.713999999999999</v>
      </c>
      <c r="I45" s="99">
        <f t="shared" si="20"/>
        <v>288.04400000000004</v>
      </c>
      <c r="J45" s="2"/>
      <c r="K45" s="89" t="s">
        <v>18</v>
      </c>
      <c r="L45" s="78">
        <v>12.5</v>
      </c>
      <c r="M45" s="78">
        <v>11.9</v>
      </c>
      <c r="N45" s="78">
        <v>14.2</v>
      </c>
      <c r="O45" s="78">
        <v>6</v>
      </c>
      <c r="P45" s="78"/>
      <c r="Q45" s="99">
        <f t="shared" si="21"/>
        <v>44.599999999999994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22">SUM(B39:B45)</f>
        <v>110.15199999999999</v>
      </c>
      <c r="C46" s="26">
        <f t="shared" si="22"/>
        <v>204.8655</v>
      </c>
      <c r="D46" s="26">
        <f t="shared" si="22"/>
        <v>243.05050000000003</v>
      </c>
      <c r="E46" s="26">
        <f t="shared" si="22"/>
        <v>294.73149999999998</v>
      </c>
      <c r="F46" s="26">
        <f t="shared" si="22"/>
        <v>226.04399999999998</v>
      </c>
      <c r="G46" s="26">
        <f t="shared" si="22"/>
        <v>170.51650000000001</v>
      </c>
      <c r="H46" s="26">
        <f t="shared" si="22"/>
        <v>108.52799999999999</v>
      </c>
      <c r="I46" s="99">
        <f t="shared" si="20"/>
        <v>1357.8879999999999</v>
      </c>
      <c r="K46" s="76" t="s">
        <v>10</v>
      </c>
      <c r="L46" s="79">
        <f>SUM(L39:L45)</f>
        <v>83.5</v>
      </c>
      <c r="M46" s="26">
        <f>SUM(M39:M45)</f>
        <v>61.9</v>
      </c>
      <c r="N46" s="26">
        <f>SUM(N39:N45)</f>
        <v>73.100000000000009</v>
      </c>
      <c r="O46" s="26">
        <f>SUM(O39:O45)</f>
        <v>12</v>
      </c>
      <c r="P46" s="26">
        <f>SUM(P39:P45)</f>
        <v>0</v>
      </c>
      <c r="Q46" s="99">
        <f t="shared" si="21"/>
        <v>230.5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56</v>
      </c>
      <c r="C47" s="29">
        <v>54.5</v>
      </c>
      <c r="D47" s="29">
        <v>53.5</v>
      </c>
      <c r="E47" s="29">
        <v>53.5</v>
      </c>
      <c r="F47" s="29">
        <v>52</v>
      </c>
      <c r="G47" s="29">
        <v>51.5</v>
      </c>
      <c r="H47" s="29">
        <v>51</v>
      </c>
      <c r="I47" s="100">
        <f>+((I46/I48)/7)*1000</f>
        <v>53.117196056955095</v>
      </c>
      <c r="K47" s="108" t="s">
        <v>19</v>
      </c>
      <c r="L47" s="80"/>
      <c r="M47" s="29"/>
      <c r="N47" s="29"/>
      <c r="O47" s="29"/>
      <c r="P47" s="29"/>
      <c r="Q47" s="100">
        <f>+((Q46/Q48)/7)*1000</f>
        <v>62.012375571697604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473</v>
      </c>
      <c r="H48" s="33">
        <v>304</v>
      </c>
      <c r="I48" s="101">
        <f>SUM(B48:H48)</f>
        <v>3652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>
        <v>72</v>
      </c>
      <c r="P48" s="64"/>
      <c r="Q48" s="110">
        <f>SUM(L48:P48)</f>
        <v>531</v>
      </c>
      <c r="R48" s="65"/>
      <c r="S48" s="65"/>
    </row>
    <row r="49" spans="1:30" ht="33.75" customHeight="1" x14ac:dyDescent="0.25">
      <c r="A49" s="93" t="s">
        <v>21</v>
      </c>
      <c r="B49" s="82">
        <f>((B48*B47)*7/1000-B39-B40-B42)/2</f>
        <v>25.076000000000001</v>
      </c>
      <c r="C49" s="37">
        <f t="shared" ref="C49:H49" si="23">((C48*C47)*7/1000-C39-C40-C42)/2</f>
        <v>44.882750000000001</v>
      </c>
      <c r="D49" s="37">
        <f t="shared" si="23"/>
        <v>52.075250000000011</v>
      </c>
      <c r="E49" s="37">
        <f t="shared" si="23"/>
        <v>63.115749999999998</v>
      </c>
      <c r="F49" s="37">
        <f t="shared" si="23"/>
        <v>46.522000000000006</v>
      </c>
      <c r="G49" s="37">
        <f t="shared" si="23"/>
        <v>34.65825000000001</v>
      </c>
      <c r="H49" s="37">
        <f t="shared" si="23"/>
        <v>21.713999999999999</v>
      </c>
      <c r="I49" s="102">
        <f>((I46*1000)/I48)/7</f>
        <v>53.117196056955095</v>
      </c>
      <c r="K49" s="93" t="s">
        <v>21</v>
      </c>
      <c r="L49" s="82">
        <f t="shared" ref="L49:P49" si="24">((L48*L47)*7/1000-L39-L40)/3</f>
        <v>-13.333333333333334</v>
      </c>
      <c r="M49" s="37">
        <f t="shared" si="24"/>
        <v>-8.7333333333333325</v>
      </c>
      <c r="N49" s="37">
        <f t="shared" si="24"/>
        <v>-10.200000000000001</v>
      </c>
      <c r="O49" s="37">
        <f t="shared" si="24"/>
        <v>0</v>
      </c>
      <c r="P49" s="37">
        <f t="shared" si="24"/>
        <v>0</v>
      </c>
      <c r="Q49" s="111">
        <f>((Q46*1000)/Q48)/7</f>
        <v>62.012375571697604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25">((B48*B47)*7)/1000</f>
        <v>110.152</v>
      </c>
      <c r="C50" s="41">
        <f t="shared" si="25"/>
        <v>204.8655</v>
      </c>
      <c r="D50" s="41">
        <f t="shared" si="25"/>
        <v>243.0505</v>
      </c>
      <c r="E50" s="41">
        <f t="shared" si="25"/>
        <v>294.73149999999998</v>
      </c>
      <c r="F50" s="41">
        <f t="shared" si="25"/>
        <v>226.04400000000001</v>
      </c>
      <c r="G50" s="41">
        <f t="shared" si="25"/>
        <v>170.51650000000001</v>
      </c>
      <c r="H50" s="41">
        <f t="shared" si="25"/>
        <v>108.52800000000001</v>
      </c>
      <c r="I50" s="85"/>
      <c r="K50" s="94" t="s">
        <v>22</v>
      </c>
      <c r="L50" s="83">
        <f>((L48*L47)*7)/1000</f>
        <v>0</v>
      </c>
      <c r="M50" s="41">
        <f>((M48*M47)*7)/1000</f>
        <v>0</v>
      </c>
      <c r="N50" s="41">
        <f>((N48*N47)*7)/1000</f>
        <v>0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26">+(B46/B48)/7*1000</f>
        <v>55.999999999999993</v>
      </c>
      <c r="C51" s="46">
        <f t="shared" si="26"/>
        <v>54.5</v>
      </c>
      <c r="D51" s="46">
        <f t="shared" si="26"/>
        <v>53.500000000000007</v>
      </c>
      <c r="E51" s="46">
        <f t="shared" si="26"/>
        <v>53.5</v>
      </c>
      <c r="F51" s="46">
        <f t="shared" si="26"/>
        <v>52</v>
      </c>
      <c r="G51" s="46">
        <f t="shared" si="26"/>
        <v>51.500000000000007</v>
      </c>
      <c r="H51" s="46">
        <f t="shared" si="26"/>
        <v>51</v>
      </c>
      <c r="I51" s="103"/>
      <c r="J51" s="49"/>
      <c r="K51" s="95" t="s">
        <v>23</v>
      </c>
      <c r="L51" s="84">
        <f>+(L46/L48)/7*1000</f>
        <v>80.598455598455587</v>
      </c>
      <c r="M51" s="46">
        <f>+(M46/M48)/7*1000</f>
        <v>62.273641851106632</v>
      </c>
      <c r="N51" s="46">
        <f>+(N46/N48)/7*1000</f>
        <v>61.792054099746416</v>
      </c>
      <c r="O51" s="46">
        <f>+(O46/O48)/7*1000</f>
        <v>23.809523809523807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40.1</v>
      </c>
      <c r="C58" s="78">
        <v>52.4</v>
      </c>
      <c r="D58" s="78">
        <v>46.2</v>
      </c>
      <c r="E58" s="78">
        <v>44.8</v>
      </c>
      <c r="F58" s="78"/>
      <c r="G58" s="99">
        <f t="shared" ref="G58:G65" si="27">SUM(B58:F58)</f>
        <v>183.5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40.1</v>
      </c>
      <c r="C59" s="78">
        <v>52.4</v>
      </c>
      <c r="D59" s="78">
        <v>46.2</v>
      </c>
      <c r="E59" s="78">
        <v>44.8</v>
      </c>
      <c r="F59" s="78"/>
      <c r="G59" s="99">
        <f t="shared" si="27"/>
        <v>183.5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7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36.4</v>
      </c>
      <c r="C61" s="78">
        <v>47.6</v>
      </c>
      <c r="D61" s="78">
        <v>42.1</v>
      </c>
      <c r="E61" s="78">
        <v>40.6</v>
      </c>
      <c r="F61" s="78"/>
      <c r="G61" s="99">
        <f t="shared" si="27"/>
        <v>166.7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>
        <v>36.4</v>
      </c>
      <c r="C62" s="78">
        <v>47.6</v>
      </c>
      <c r="D62" s="78">
        <v>42.1</v>
      </c>
      <c r="E62" s="78">
        <v>40.6</v>
      </c>
      <c r="F62" s="78"/>
      <c r="G62" s="99">
        <f t="shared" si="27"/>
        <v>166.7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/>
      <c r="C63" s="78"/>
      <c r="D63" s="78"/>
      <c r="E63" s="78"/>
      <c r="F63" s="78"/>
      <c r="G63" s="99">
        <f t="shared" si="27"/>
        <v>0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36.4</v>
      </c>
      <c r="C64" s="78">
        <v>47.6</v>
      </c>
      <c r="D64" s="78">
        <v>42.1</v>
      </c>
      <c r="E64" s="78">
        <v>40.6</v>
      </c>
      <c r="F64" s="78"/>
      <c r="G64" s="99">
        <f t="shared" si="27"/>
        <v>166.7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189.4</v>
      </c>
      <c r="C65" s="26">
        <f>SUM(C58:C64)</f>
        <v>247.6</v>
      </c>
      <c r="D65" s="26">
        <f>SUM(D58:D64)</f>
        <v>218.7</v>
      </c>
      <c r="E65" s="26">
        <f>SUM(E58:E64)</f>
        <v>211.39999999999998</v>
      </c>
      <c r="F65" s="26">
        <f>SUM(F58:F64)</f>
        <v>0</v>
      </c>
      <c r="G65" s="99">
        <f t="shared" si="27"/>
        <v>867.1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>
        <v>67</v>
      </c>
      <c r="C66" s="29">
        <v>67</v>
      </c>
      <c r="D66" s="29">
        <v>67</v>
      </c>
      <c r="E66" s="29">
        <v>67</v>
      </c>
      <c r="F66" s="29"/>
      <c r="G66" s="100">
        <f>+((G65/G67)/7)*1000</f>
        <v>66.993741790929462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404</v>
      </c>
      <c r="C67" s="64">
        <v>528</v>
      </c>
      <c r="D67" s="64">
        <v>466</v>
      </c>
      <c r="E67" s="64">
        <v>451</v>
      </c>
      <c r="F67" s="64"/>
      <c r="G67" s="110">
        <f>SUM(B67:F67)</f>
        <v>1849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8">((B67*B66)*7/1000-B58-B59)/3</f>
        <v>36.425333333333334</v>
      </c>
      <c r="C68" s="37">
        <f t="shared" si="28"/>
        <v>47.610666666666667</v>
      </c>
      <c r="D68" s="37">
        <f t="shared" si="28"/>
        <v>42.051333333333325</v>
      </c>
      <c r="E68" s="37">
        <f t="shared" si="28"/>
        <v>40.639666666666663</v>
      </c>
      <c r="F68" s="37">
        <f t="shared" si="28"/>
        <v>0</v>
      </c>
      <c r="G68" s="114">
        <f>((G65*1000)/G67)/7</f>
        <v>66.993741790929462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189.476</v>
      </c>
      <c r="C69" s="41">
        <f>((C67*C66)*7)/1000</f>
        <v>247.63200000000001</v>
      </c>
      <c r="D69" s="41">
        <f>((D67*D66)*7)/1000</f>
        <v>218.554</v>
      </c>
      <c r="E69" s="41">
        <f>((E67*E66)*7)/1000</f>
        <v>211.51900000000001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66.97312588401698</v>
      </c>
      <c r="C70" s="46">
        <f>+(C65/C67)/7*1000</f>
        <v>66.991341991341997</v>
      </c>
      <c r="D70" s="46">
        <f>+(D65/D67)/7*1000</f>
        <v>67.044757817289991</v>
      </c>
      <c r="E70" s="46">
        <f>+(E65/E67)/7*1000</f>
        <v>66.962305986696222</v>
      </c>
      <c r="F70" s="46" t="e">
        <f>+(F65/F67)/7*1000</f>
        <v>#DIV/0!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K15:N15"/>
    <mergeCell ref="O15:W15"/>
    <mergeCell ref="B36:H36"/>
    <mergeCell ref="L36:P36"/>
    <mergeCell ref="J54:K54"/>
    <mergeCell ref="B55:F55"/>
    <mergeCell ref="A3:C3"/>
    <mergeCell ref="E9:G9"/>
    <mergeCell ref="B15:J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39"/>
  <sheetViews>
    <sheetView topLeftCell="A40" zoomScale="30" zoomScaleNormal="30" workbookViewId="0">
      <selection activeCell="F64" sqref="F64"/>
    </sheetView>
  </sheetViews>
  <sheetFormatPr baseColWidth="10" defaultRowHeight="15" x14ac:dyDescent="0.25"/>
  <cols>
    <col min="1" max="1" width="52.42578125" style="17" bestFit="1" customWidth="1"/>
    <col min="2" max="3" width="22.7109375" style="17" bestFit="1" customWidth="1"/>
    <col min="4" max="7" width="21.28515625" style="17" bestFit="1" customWidth="1"/>
    <col min="8" max="8" width="20.140625" style="17" bestFit="1" customWidth="1"/>
    <col min="9" max="9" width="28.28515625" style="17" bestFit="1" customWidth="1"/>
    <col min="10" max="11" width="33.42578125" style="17" bestFit="1" customWidth="1"/>
    <col min="12" max="12" width="26.28515625" style="17" bestFit="1" customWidth="1"/>
    <col min="13" max="14" width="21.28515625" style="17" customWidth="1"/>
    <col min="15" max="15" width="23" style="17" bestFit="1" customWidth="1"/>
    <col min="16" max="16" width="21.28515625" style="17" customWidth="1"/>
    <col min="17" max="17" width="27.85546875" style="17" customWidth="1"/>
    <col min="18" max="18" width="23.42578125" style="17" customWidth="1"/>
    <col min="19" max="19" width="21.42578125" style="17" customWidth="1"/>
    <col min="20" max="22" width="20.7109375" style="17" customWidth="1"/>
    <col min="23" max="23" width="32.28515625" style="17" bestFit="1" customWidth="1"/>
    <col min="24" max="24" width="20.7109375" style="17" customWidth="1"/>
    <col min="25" max="25" width="22" style="17" customWidth="1"/>
    <col min="26" max="29" width="21.28515625" style="17" customWidth="1"/>
    <col min="30" max="30" width="22.28515625" style="17" customWidth="1"/>
    <col min="31" max="32" width="10.85546875" style="17"/>
    <col min="33" max="33" width="14.85546875" style="17" bestFit="1" customWidth="1"/>
    <col min="34" max="258" width="10.85546875" style="17"/>
    <col min="259" max="259" width="34.42578125" style="17" customWidth="1"/>
    <col min="260" max="261" width="19.42578125" style="17" bestFit="1" customWidth="1"/>
    <col min="262" max="262" width="19.7109375" style="17" customWidth="1"/>
    <col min="263" max="264" width="20.42578125" style="17" customWidth="1"/>
    <col min="265" max="266" width="19.7109375" style="17" customWidth="1"/>
    <col min="267" max="267" width="25.28515625" style="17" customWidth="1"/>
    <col min="268" max="268" width="26" style="17" customWidth="1"/>
    <col min="269" max="269" width="22.28515625" style="17" customWidth="1"/>
    <col min="270" max="270" width="24.85546875" style="17" customWidth="1"/>
    <col min="271" max="271" width="21.140625" style="17" customWidth="1"/>
    <col min="272" max="272" width="21.42578125" style="17" customWidth="1"/>
    <col min="273" max="273" width="27.85546875" style="17" customWidth="1"/>
    <col min="274" max="274" width="23.42578125" style="17" customWidth="1"/>
    <col min="275" max="275" width="21.42578125" style="17" customWidth="1"/>
    <col min="276" max="278" width="20.7109375" style="17" customWidth="1"/>
    <col min="279" max="279" width="32.28515625" style="17" bestFit="1" customWidth="1"/>
    <col min="280" max="280" width="20.7109375" style="17" customWidth="1"/>
    <col min="281" max="281" width="22" style="17" customWidth="1"/>
    <col min="282" max="285" width="21.28515625" style="17" customWidth="1"/>
    <col min="286" max="286" width="22.28515625" style="17" customWidth="1"/>
    <col min="287" max="288" width="10.85546875" style="17"/>
    <col min="289" max="289" width="14.85546875" style="17" bestFit="1" customWidth="1"/>
    <col min="290" max="514" width="10.85546875" style="17"/>
    <col min="515" max="515" width="34.42578125" style="17" customWidth="1"/>
    <col min="516" max="517" width="19.42578125" style="17" bestFit="1" customWidth="1"/>
    <col min="518" max="518" width="19.7109375" style="17" customWidth="1"/>
    <col min="519" max="520" width="20.42578125" style="17" customWidth="1"/>
    <col min="521" max="522" width="19.7109375" style="17" customWidth="1"/>
    <col min="523" max="523" width="25.28515625" style="17" customWidth="1"/>
    <col min="524" max="524" width="26" style="17" customWidth="1"/>
    <col min="525" max="525" width="22.28515625" style="17" customWidth="1"/>
    <col min="526" max="526" width="24.85546875" style="17" customWidth="1"/>
    <col min="527" max="527" width="21.140625" style="17" customWidth="1"/>
    <col min="528" max="528" width="21.42578125" style="17" customWidth="1"/>
    <col min="529" max="529" width="27.85546875" style="17" customWidth="1"/>
    <col min="530" max="530" width="23.42578125" style="17" customWidth="1"/>
    <col min="531" max="531" width="21.42578125" style="17" customWidth="1"/>
    <col min="532" max="534" width="20.7109375" style="17" customWidth="1"/>
    <col min="535" max="535" width="32.28515625" style="17" bestFit="1" customWidth="1"/>
    <col min="536" max="536" width="20.7109375" style="17" customWidth="1"/>
    <col min="537" max="537" width="22" style="17" customWidth="1"/>
    <col min="538" max="541" width="21.28515625" style="17" customWidth="1"/>
    <col min="542" max="542" width="22.28515625" style="17" customWidth="1"/>
    <col min="543" max="544" width="10.85546875" style="17"/>
    <col min="545" max="545" width="14.85546875" style="17" bestFit="1" customWidth="1"/>
    <col min="546" max="770" width="10.85546875" style="17"/>
    <col min="771" max="771" width="34.42578125" style="17" customWidth="1"/>
    <col min="772" max="773" width="19.42578125" style="17" bestFit="1" customWidth="1"/>
    <col min="774" max="774" width="19.7109375" style="17" customWidth="1"/>
    <col min="775" max="776" width="20.42578125" style="17" customWidth="1"/>
    <col min="777" max="778" width="19.7109375" style="17" customWidth="1"/>
    <col min="779" max="779" width="25.28515625" style="17" customWidth="1"/>
    <col min="780" max="780" width="26" style="17" customWidth="1"/>
    <col min="781" max="781" width="22.28515625" style="17" customWidth="1"/>
    <col min="782" max="782" width="24.85546875" style="17" customWidth="1"/>
    <col min="783" max="783" width="21.140625" style="17" customWidth="1"/>
    <col min="784" max="784" width="21.42578125" style="17" customWidth="1"/>
    <col min="785" max="785" width="27.85546875" style="17" customWidth="1"/>
    <col min="786" max="786" width="23.42578125" style="17" customWidth="1"/>
    <col min="787" max="787" width="21.42578125" style="17" customWidth="1"/>
    <col min="788" max="790" width="20.7109375" style="17" customWidth="1"/>
    <col min="791" max="791" width="32.28515625" style="17" bestFit="1" customWidth="1"/>
    <col min="792" max="792" width="20.7109375" style="17" customWidth="1"/>
    <col min="793" max="793" width="22" style="17" customWidth="1"/>
    <col min="794" max="797" width="21.28515625" style="17" customWidth="1"/>
    <col min="798" max="798" width="22.28515625" style="17" customWidth="1"/>
    <col min="799" max="800" width="10.85546875" style="17"/>
    <col min="801" max="801" width="14.85546875" style="17" bestFit="1" customWidth="1"/>
    <col min="802" max="1026" width="10.85546875" style="17"/>
    <col min="1027" max="1027" width="34.42578125" style="17" customWidth="1"/>
    <col min="1028" max="1029" width="19.42578125" style="17" bestFit="1" customWidth="1"/>
    <col min="1030" max="1030" width="19.7109375" style="17" customWidth="1"/>
    <col min="1031" max="1032" width="20.42578125" style="17" customWidth="1"/>
    <col min="1033" max="1034" width="19.7109375" style="17" customWidth="1"/>
    <col min="1035" max="1035" width="25.28515625" style="17" customWidth="1"/>
    <col min="1036" max="1036" width="26" style="17" customWidth="1"/>
    <col min="1037" max="1037" width="22.28515625" style="17" customWidth="1"/>
    <col min="1038" max="1038" width="24.85546875" style="17" customWidth="1"/>
    <col min="1039" max="1039" width="21.140625" style="17" customWidth="1"/>
    <col min="1040" max="1040" width="21.42578125" style="17" customWidth="1"/>
    <col min="1041" max="1041" width="27.85546875" style="17" customWidth="1"/>
    <col min="1042" max="1042" width="23.42578125" style="17" customWidth="1"/>
    <col min="1043" max="1043" width="21.42578125" style="17" customWidth="1"/>
    <col min="1044" max="1046" width="20.7109375" style="17" customWidth="1"/>
    <col min="1047" max="1047" width="32.28515625" style="17" bestFit="1" customWidth="1"/>
    <col min="1048" max="1048" width="20.7109375" style="17" customWidth="1"/>
    <col min="1049" max="1049" width="22" style="17" customWidth="1"/>
    <col min="1050" max="1053" width="21.28515625" style="17" customWidth="1"/>
    <col min="1054" max="1054" width="22.28515625" style="17" customWidth="1"/>
    <col min="1055" max="1056" width="10.85546875" style="17"/>
    <col min="1057" max="1057" width="14.85546875" style="17" bestFit="1" customWidth="1"/>
    <col min="1058" max="1282" width="10.85546875" style="17"/>
    <col min="1283" max="1283" width="34.42578125" style="17" customWidth="1"/>
    <col min="1284" max="1285" width="19.42578125" style="17" bestFit="1" customWidth="1"/>
    <col min="1286" max="1286" width="19.7109375" style="17" customWidth="1"/>
    <col min="1287" max="1288" width="20.42578125" style="17" customWidth="1"/>
    <col min="1289" max="1290" width="19.7109375" style="17" customWidth="1"/>
    <col min="1291" max="1291" width="25.28515625" style="17" customWidth="1"/>
    <col min="1292" max="1292" width="26" style="17" customWidth="1"/>
    <col min="1293" max="1293" width="22.28515625" style="17" customWidth="1"/>
    <col min="1294" max="1294" width="24.85546875" style="17" customWidth="1"/>
    <col min="1295" max="1295" width="21.140625" style="17" customWidth="1"/>
    <col min="1296" max="1296" width="21.42578125" style="17" customWidth="1"/>
    <col min="1297" max="1297" width="27.85546875" style="17" customWidth="1"/>
    <col min="1298" max="1298" width="23.42578125" style="17" customWidth="1"/>
    <col min="1299" max="1299" width="21.42578125" style="17" customWidth="1"/>
    <col min="1300" max="1302" width="20.7109375" style="17" customWidth="1"/>
    <col min="1303" max="1303" width="32.28515625" style="17" bestFit="1" customWidth="1"/>
    <col min="1304" max="1304" width="20.7109375" style="17" customWidth="1"/>
    <col min="1305" max="1305" width="22" style="17" customWidth="1"/>
    <col min="1306" max="1309" width="21.28515625" style="17" customWidth="1"/>
    <col min="1310" max="1310" width="22.28515625" style="17" customWidth="1"/>
    <col min="1311" max="1312" width="10.85546875" style="17"/>
    <col min="1313" max="1313" width="14.85546875" style="17" bestFit="1" customWidth="1"/>
    <col min="1314" max="1538" width="10.85546875" style="17"/>
    <col min="1539" max="1539" width="34.42578125" style="17" customWidth="1"/>
    <col min="1540" max="1541" width="19.42578125" style="17" bestFit="1" customWidth="1"/>
    <col min="1542" max="1542" width="19.7109375" style="17" customWidth="1"/>
    <col min="1543" max="1544" width="20.42578125" style="17" customWidth="1"/>
    <col min="1545" max="1546" width="19.7109375" style="17" customWidth="1"/>
    <col min="1547" max="1547" width="25.28515625" style="17" customWidth="1"/>
    <col min="1548" max="1548" width="26" style="17" customWidth="1"/>
    <col min="1549" max="1549" width="22.28515625" style="17" customWidth="1"/>
    <col min="1550" max="1550" width="24.85546875" style="17" customWidth="1"/>
    <col min="1551" max="1551" width="21.140625" style="17" customWidth="1"/>
    <col min="1552" max="1552" width="21.42578125" style="17" customWidth="1"/>
    <col min="1553" max="1553" width="27.85546875" style="17" customWidth="1"/>
    <col min="1554" max="1554" width="23.42578125" style="17" customWidth="1"/>
    <col min="1555" max="1555" width="21.42578125" style="17" customWidth="1"/>
    <col min="1556" max="1558" width="20.7109375" style="17" customWidth="1"/>
    <col min="1559" max="1559" width="32.28515625" style="17" bestFit="1" customWidth="1"/>
    <col min="1560" max="1560" width="20.7109375" style="17" customWidth="1"/>
    <col min="1561" max="1561" width="22" style="17" customWidth="1"/>
    <col min="1562" max="1565" width="21.28515625" style="17" customWidth="1"/>
    <col min="1566" max="1566" width="22.28515625" style="17" customWidth="1"/>
    <col min="1567" max="1568" width="10.85546875" style="17"/>
    <col min="1569" max="1569" width="14.85546875" style="17" bestFit="1" customWidth="1"/>
    <col min="1570" max="1794" width="10.85546875" style="17"/>
    <col min="1795" max="1795" width="34.42578125" style="17" customWidth="1"/>
    <col min="1796" max="1797" width="19.42578125" style="17" bestFit="1" customWidth="1"/>
    <col min="1798" max="1798" width="19.7109375" style="17" customWidth="1"/>
    <col min="1799" max="1800" width="20.42578125" style="17" customWidth="1"/>
    <col min="1801" max="1802" width="19.7109375" style="17" customWidth="1"/>
    <col min="1803" max="1803" width="25.28515625" style="17" customWidth="1"/>
    <col min="1804" max="1804" width="26" style="17" customWidth="1"/>
    <col min="1805" max="1805" width="22.28515625" style="17" customWidth="1"/>
    <col min="1806" max="1806" width="24.85546875" style="17" customWidth="1"/>
    <col min="1807" max="1807" width="21.140625" style="17" customWidth="1"/>
    <col min="1808" max="1808" width="21.42578125" style="17" customWidth="1"/>
    <col min="1809" max="1809" width="27.85546875" style="17" customWidth="1"/>
    <col min="1810" max="1810" width="23.42578125" style="17" customWidth="1"/>
    <col min="1811" max="1811" width="21.42578125" style="17" customWidth="1"/>
    <col min="1812" max="1814" width="20.7109375" style="17" customWidth="1"/>
    <col min="1815" max="1815" width="32.28515625" style="17" bestFit="1" customWidth="1"/>
    <col min="1816" max="1816" width="20.7109375" style="17" customWidth="1"/>
    <col min="1817" max="1817" width="22" style="17" customWidth="1"/>
    <col min="1818" max="1821" width="21.28515625" style="17" customWidth="1"/>
    <col min="1822" max="1822" width="22.28515625" style="17" customWidth="1"/>
    <col min="1823" max="1824" width="10.85546875" style="17"/>
    <col min="1825" max="1825" width="14.85546875" style="17" bestFit="1" customWidth="1"/>
    <col min="1826" max="2050" width="10.85546875" style="17"/>
    <col min="2051" max="2051" width="34.42578125" style="17" customWidth="1"/>
    <col min="2052" max="2053" width="19.42578125" style="17" bestFit="1" customWidth="1"/>
    <col min="2054" max="2054" width="19.7109375" style="17" customWidth="1"/>
    <col min="2055" max="2056" width="20.42578125" style="17" customWidth="1"/>
    <col min="2057" max="2058" width="19.7109375" style="17" customWidth="1"/>
    <col min="2059" max="2059" width="25.28515625" style="17" customWidth="1"/>
    <col min="2060" max="2060" width="26" style="17" customWidth="1"/>
    <col min="2061" max="2061" width="22.28515625" style="17" customWidth="1"/>
    <col min="2062" max="2062" width="24.85546875" style="17" customWidth="1"/>
    <col min="2063" max="2063" width="21.140625" style="17" customWidth="1"/>
    <col min="2064" max="2064" width="21.42578125" style="17" customWidth="1"/>
    <col min="2065" max="2065" width="27.85546875" style="17" customWidth="1"/>
    <col min="2066" max="2066" width="23.42578125" style="17" customWidth="1"/>
    <col min="2067" max="2067" width="21.42578125" style="17" customWidth="1"/>
    <col min="2068" max="2070" width="20.7109375" style="17" customWidth="1"/>
    <col min="2071" max="2071" width="32.28515625" style="17" bestFit="1" customWidth="1"/>
    <col min="2072" max="2072" width="20.7109375" style="17" customWidth="1"/>
    <col min="2073" max="2073" width="22" style="17" customWidth="1"/>
    <col min="2074" max="2077" width="21.28515625" style="17" customWidth="1"/>
    <col min="2078" max="2078" width="22.28515625" style="17" customWidth="1"/>
    <col min="2079" max="2080" width="10.85546875" style="17"/>
    <col min="2081" max="2081" width="14.85546875" style="17" bestFit="1" customWidth="1"/>
    <col min="2082" max="2306" width="10.85546875" style="17"/>
    <col min="2307" max="2307" width="34.42578125" style="17" customWidth="1"/>
    <col min="2308" max="2309" width="19.42578125" style="17" bestFit="1" customWidth="1"/>
    <col min="2310" max="2310" width="19.7109375" style="17" customWidth="1"/>
    <col min="2311" max="2312" width="20.42578125" style="17" customWidth="1"/>
    <col min="2313" max="2314" width="19.7109375" style="17" customWidth="1"/>
    <col min="2315" max="2315" width="25.28515625" style="17" customWidth="1"/>
    <col min="2316" max="2316" width="26" style="17" customWidth="1"/>
    <col min="2317" max="2317" width="22.28515625" style="17" customWidth="1"/>
    <col min="2318" max="2318" width="24.85546875" style="17" customWidth="1"/>
    <col min="2319" max="2319" width="21.140625" style="17" customWidth="1"/>
    <col min="2320" max="2320" width="21.42578125" style="17" customWidth="1"/>
    <col min="2321" max="2321" width="27.85546875" style="17" customWidth="1"/>
    <col min="2322" max="2322" width="23.42578125" style="17" customWidth="1"/>
    <col min="2323" max="2323" width="21.42578125" style="17" customWidth="1"/>
    <col min="2324" max="2326" width="20.7109375" style="17" customWidth="1"/>
    <col min="2327" max="2327" width="32.28515625" style="17" bestFit="1" customWidth="1"/>
    <col min="2328" max="2328" width="20.7109375" style="17" customWidth="1"/>
    <col min="2329" max="2329" width="22" style="17" customWidth="1"/>
    <col min="2330" max="2333" width="21.28515625" style="17" customWidth="1"/>
    <col min="2334" max="2334" width="22.28515625" style="17" customWidth="1"/>
    <col min="2335" max="2336" width="10.85546875" style="17"/>
    <col min="2337" max="2337" width="14.85546875" style="17" bestFit="1" customWidth="1"/>
    <col min="2338" max="2562" width="10.85546875" style="17"/>
    <col min="2563" max="2563" width="34.42578125" style="17" customWidth="1"/>
    <col min="2564" max="2565" width="19.42578125" style="17" bestFit="1" customWidth="1"/>
    <col min="2566" max="2566" width="19.7109375" style="17" customWidth="1"/>
    <col min="2567" max="2568" width="20.42578125" style="17" customWidth="1"/>
    <col min="2569" max="2570" width="19.7109375" style="17" customWidth="1"/>
    <col min="2571" max="2571" width="25.28515625" style="17" customWidth="1"/>
    <col min="2572" max="2572" width="26" style="17" customWidth="1"/>
    <col min="2573" max="2573" width="22.28515625" style="17" customWidth="1"/>
    <col min="2574" max="2574" width="24.85546875" style="17" customWidth="1"/>
    <col min="2575" max="2575" width="21.140625" style="17" customWidth="1"/>
    <col min="2576" max="2576" width="21.42578125" style="17" customWidth="1"/>
    <col min="2577" max="2577" width="27.85546875" style="17" customWidth="1"/>
    <col min="2578" max="2578" width="23.42578125" style="17" customWidth="1"/>
    <col min="2579" max="2579" width="21.42578125" style="17" customWidth="1"/>
    <col min="2580" max="2582" width="20.7109375" style="17" customWidth="1"/>
    <col min="2583" max="2583" width="32.28515625" style="17" bestFit="1" customWidth="1"/>
    <col min="2584" max="2584" width="20.7109375" style="17" customWidth="1"/>
    <col min="2585" max="2585" width="22" style="17" customWidth="1"/>
    <col min="2586" max="2589" width="21.28515625" style="17" customWidth="1"/>
    <col min="2590" max="2590" width="22.28515625" style="17" customWidth="1"/>
    <col min="2591" max="2592" width="10.85546875" style="17"/>
    <col min="2593" max="2593" width="14.85546875" style="17" bestFit="1" customWidth="1"/>
    <col min="2594" max="2818" width="10.85546875" style="17"/>
    <col min="2819" max="2819" width="34.42578125" style="17" customWidth="1"/>
    <col min="2820" max="2821" width="19.42578125" style="17" bestFit="1" customWidth="1"/>
    <col min="2822" max="2822" width="19.7109375" style="17" customWidth="1"/>
    <col min="2823" max="2824" width="20.42578125" style="17" customWidth="1"/>
    <col min="2825" max="2826" width="19.7109375" style="17" customWidth="1"/>
    <col min="2827" max="2827" width="25.28515625" style="17" customWidth="1"/>
    <col min="2828" max="2828" width="26" style="17" customWidth="1"/>
    <col min="2829" max="2829" width="22.28515625" style="17" customWidth="1"/>
    <col min="2830" max="2830" width="24.85546875" style="17" customWidth="1"/>
    <col min="2831" max="2831" width="21.140625" style="17" customWidth="1"/>
    <col min="2832" max="2832" width="21.42578125" style="17" customWidth="1"/>
    <col min="2833" max="2833" width="27.85546875" style="17" customWidth="1"/>
    <col min="2834" max="2834" width="23.42578125" style="17" customWidth="1"/>
    <col min="2835" max="2835" width="21.42578125" style="17" customWidth="1"/>
    <col min="2836" max="2838" width="20.7109375" style="17" customWidth="1"/>
    <col min="2839" max="2839" width="32.28515625" style="17" bestFit="1" customWidth="1"/>
    <col min="2840" max="2840" width="20.7109375" style="17" customWidth="1"/>
    <col min="2841" max="2841" width="22" style="17" customWidth="1"/>
    <col min="2842" max="2845" width="21.28515625" style="17" customWidth="1"/>
    <col min="2846" max="2846" width="22.28515625" style="17" customWidth="1"/>
    <col min="2847" max="2848" width="10.85546875" style="17"/>
    <col min="2849" max="2849" width="14.85546875" style="17" bestFit="1" customWidth="1"/>
    <col min="2850" max="3074" width="10.85546875" style="17"/>
    <col min="3075" max="3075" width="34.42578125" style="17" customWidth="1"/>
    <col min="3076" max="3077" width="19.42578125" style="17" bestFit="1" customWidth="1"/>
    <col min="3078" max="3078" width="19.7109375" style="17" customWidth="1"/>
    <col min="3079" max="3080" width="20.42578125" style="17" customWidth="1"/>
    <col min="3081" max="3082" width="19.7109375" style="17" customWidth="1"/>
    <col min="3083" max="3083" width="25.28515625" style="17" customWidth="1"/>
    <col min="3084" max="3084" width="26" style="17" customWidth="1"/>
    <col min="3085" max="3085" width="22.28515625" style="17" customWidth="1"/>
    <col min="3086" max="3086" width="24.85546875" style="17" customWidth="1"/>
    <col min="3087" max="3087" width="21.140625" style="17" customWidth="1"/>
    <col min="3088" max="3088" width="21.42578125" style="17" customWidth="1"/>
    <col min="3089" max="3089" width="27.85546875" style="17" customWidth="1"/>
    <col min="3090" max="3090" width="23.42578125" style="17" customWidth="1"/>
    <col min="3091" max="3091" width="21.42578125" style="17" customWidth="1"/>
    <col min="3092" max="3094" width="20.7109375" style="17" customWidth="1"/>
    <col min="3095" max="3095" width="32.28515625" style="17" bestFit="1" customWidth="1"/>
    <col min="3096" max="3096" width="20.7109375" style="17" customWidth="1"/>
    <col min="3097" max="3097" width="22" style="17" customWidth="1"/>
    <col min="3098" max="3101" width="21.28515625" style="17" customWidth="1"/>
    <col min="3102" max="3102" width="22.28515625" style="17" customWidth="1"/>
    <col min="3103" max="3104" width="10.85546875" style="17"/>
    <col min="3105" max="3105" width="14.85546875" style="17" bestFit="1" customWidth="1"/>
    <col min="3106" max="3330" width="10.85546875" style="17"/>
    <col min="3331" max="3331" width="34.42578125" style="17" customWidth="1"/>
    <col min="3332" max="3333" width="19.42578125" style="17" bestFit="1" customWidth="1"/>
    <col min="3334" max="3334" width="19.7109375" style="17" customWidth="1"/>
    <col min="3335" max="3336" width="20.42578125" style="17" customWidth="1"/>
    <col min="3337" max="3338" width="19.7109375" style="17" customWidth="1"/>
    <col min="3339" max="3339" width="25.28515625" style="17" customWidth="1"/>
    <col min="3340" max="3340" width="26" style="17" customWidth="1"/>
    <col min="3341" max="3341" width="22.28515625" style="17" customWidth="1"/>
    <col min="3342" max="3342" width="24.85546875" style="17" customWidth="1"/>
    <col min="3343" max="3343" width="21.140625" style="17" customWidth="1"/>
    <col min="3344" max="3344" width="21.42578125" style="17" customWidth="1"/>
    <col min="3345" max="3345" width="27.85546875" style="17" customWidth="1"/>
    <col min="3346" max="3346" width="23.42578125" style="17" customWidth="1"/>
    <col min="3347" max="3347" width="21.42578125" style="17" customWidth="1"/>
    <col min="3348" max="3350" width="20.7109375" style="17" customWidth="1"/>
    <col min="3351" max="3351" width="32.28515625" style="17" bestFit="1" customWidth="1"/>
    <col min="3352" max="3352" width="20.7109375" style="17" customWidth="1"/>
    <col min="3353" max="3353" width="22" style="17" customWidth="1"/>
    <col min="3354" max="3357" width="21.28515625" style="17" customWidth="1"/>
    <col min="3358" max="3358" width="22.28515625" style="17" customWidth="1"/>
    <col min="3359" max="3360" width="10.85546875" style="17"/>
    <col min="3361" max="3361" width="14.85546875" style="17" bestFit="1" customWidth="1"/>
    <col min="3362" max="3586" width="10.85546875" style="17"/>
    <col min="3587" max="3587" width="34.42578125" style="17" customWidth="1"/>
    <col min="3588" max="3589" width="19.42578125" style="17" bestFit="1" customWidth="1"/>
    <col min="3590" max="3590" width="19.7109375" style="17" customWidth="1"/>
    <col min="3591" max="3592" width="20.42578125" style="17" customWidth="1"/>
    <col min="3593" max="3594" width="19.7109375" style="17" customWidth="1"/>
    <col min="3595" max="3595" width="25.28515625" style="17" customWidth="1"/>
    <col min="3596" max="3596" width="26" style="17" customWidth="1"/>
    <col min="3597" max="3597" width="22.28515625" style="17" customWidth="1"/>
    <col min="3598" max="3598" width="24.85546875" style="17" customWidth="1"/>
    <col min="3599" max="3599" width="21.140625" style="17" customWidth="1"/>
    <col min="3600" max="3600" width="21.42578125" style="17" customWidth="1"/>
    <col min="3601" max="3601" width="27.85546875" style="17" customWidth="1"/>
    <col min="3602" max="3602" width="23.42578125" style="17" customWidth="1"/>
    <col min="3603" max="3603" width="21.42578125" style="17" customWidth="1"/>
    <col min="3604" max="3606" width="20.7109375" style="17" customWidth="1"/>
    <col min="3607" max="3607" width="32.28515625" style="17" bestFit="1" customWidth="1"/>
    <col min="3608" max="3608" width="20.7109375" style="17" customWidth="1"/>
    <col min="3609" max="3609" width="22" style="17" customWidth="1"/>
    <col min="3610" max="3613" width="21.28515625" style="17" customWidth="1"/>
    <col min="3614" max="3614" width="22.28515625" style="17" customWidth="1"/>
    <col min="3615" max="3616" width="10.85546875" style="17"/>
    <col min="3617" max="3617" width="14.85546875" style="17" bestFit="1" customWidth="1"/>
    <col min="3618" max="3842" width="10.85546875" style="17"/>
    <col min="3843" max="3843" width="34.42578125" style="17" customWidth="1"/>
    <col min="3844" max="3845" width="19.42578125" style="17" bestFit="1" customWidth="1"/>
    <col min="3846" max="3846" width="19.7109375" style="17" customWidth="1"/>
    <col min="3847" max="3848" width="20.42578125" style="17" customWidth="1"/>
    <col min="3849" max="3850" width="19.7109375" style="17" customWidth="1"/>
    <col min="3851" max="3851" width="25.28515625" style="17" customWidth="1"/>
    <col min="3852" max="3852" width="26" style="17" customWidth="1"/>
    <col min="3853" max="3853" width="22.28515625" style="17" customWidth="1"/>
    <col min="3854" max="3854" width="24.85546875" style="17" customWidth="1"/>
    <col min="3855" max="3855" width="21.140625" style="17" customWidth="1"/>
    <col min="3856" max="3856" width="21.42578125" style="17" customWidth="1"/>
    <col min="3857" max="3857" width="27.85546875" style="17" customWidth="1"/>
    <col min="3858" max="3858" width="23.42578125" style="17" customWidth="1"/>
    <col min="3859" max="3859" width="21.42578125" style="17" customWidth="1"/>
    <col min="3860" max="3862" width="20.7109375" style="17" customWidth="1"/>
    <col min="3863" max="3863" width="32.28515625" style="17" bestFit="1" customWidth="1"/>
    <col min="3864" max="3864" width="20.7109375" style="17" customWidth="1"/>
    <col min="3865" max="3865" width="22" style="17" customWidth="1"/>
    <col min="3866" max="3869" width="21.28515625" style="17" customWidth="1"/>
    <col min="3870" max="3870" width="22.28515625" style="17" customWidth="1"/>
    <col min="3871" max="3872" width="10.85546875" style="17"/>
    <col min="3873" max="3873" width="14.85546875" style="17" bestFit="1" customWidth="1"/>
    <col min="3874" max="4098" width="10.85546875" style="17"/>
    <col min="4099" max="4099" width="34.42578125" style="17" customWidth="1"/>
    <col min="4100" max="4101" width="19.42578125" style="17" bestFit="1" customWidth="1"/>
    <col min="4102" max="4102" width="19.7109375" style="17" customWidth="1"/>
    <col min="4103" max="4104" width="20.42578125" style="17" customWidth="1"/>
    <col min="4105" max="4106" width="19.7109375" style="17" customWidth="1"/>
    <col min="4107" max="4107" width="25.28515625" style="17" customWidth="1"/>
    <col min="4108" max="4108" width="26" style="17" customWidth="1"/>
    <col min="4109" max="4109" width="22.28515625" style="17" customWidth="1"/>
    <col min="4110" max="4110" width="24.85546875" style="17" customWidth="1"/>
    <col min="4111" max="4111" width="21.140625" style="17" customWidth="1"/>
    <col min="4112" max="4112" width="21.42578125" style="17" customWidth="1"/>
    <col min="4113" max="4113" width="27.85546875" style="17" customWidth="1"/>
    <col min="4114" max="4114" width="23.42578125" style="17" customWidth="1"/>
    <col min="4115" max="4115" width="21.42578125" style="17" customWidth="1"/>
    <col min="4116" max="4118" width="20.7109375" style="17" customWidth="1"/>
    <col min="4119" max="4119" width="32.28515625" style="17" bestFit="1" customWidth="1"/>
    <col min="4120" max="4120" width="20.7109375" style="17" customWidth="1"/>
    <col min="4121" max="4121" width="22" style="17" customWidth="1"/>
    <col min="4122" max="4125" width="21.28515625" style="17" customWidth="1"/>
    <col min="4126" max="4126" width="22.28515625" style="17" customWidth="1"/>
    <col min="4127" max="4128" width="10.85546875" style="17"/>
    <col min="4129" max="4129" width="14.85546875" style="17" bestFit="1" customWidth="1"/>
    <col min="4130" max="4354" width="10.85546875" style="17"/>
    <col min="4355" max="4355" width="34.42578125" style="17" customWidth="1"/>
    <col min="4356" max="4357" width="19.42578125" style="17" bestFit="1" customWidth="1"/>
    <col min="4358" max="4358" width="19.7109375" style="17" customWidth="1"/>
    <col min="4359" max="4360" width="20.42578125" style="17" customWidth="1"/>
    <col min="4361" max="4362" width="19.7109375" style="17" customWidth="1"/>
    <col min="4363" max="4363" width="25.28515625" style="17" customWidth="1"/>
    <col min="4364" max="4364" width="26" style="17" customWidth="1"/>
    <col min="4365" max="4365" width="22.28515625" style="17" customWidth="1"/>
    <col min="4366" max="4366" width="24.85546875" style="17" customWidth="1"/>
    <col min="4367" max="4367" width="21.140625" style="17" customWidth="1"/>
    <col min="4368" max="4368" width="21.42578125" style="17" customWidth="1"/>
    <col min="4369" max="4369" width="27.85546875" style="17" customWidth="1"/>
    <col min="4370" max="4370" width="23.42578125" style="17" customWidth="1"/>
    <col min="4371" max="4371" width="21.42578125" style="17" customWidth="1"/>
    <col min="4372" max="4374" width="20.7109375" style="17" customWidth="1"/>
    <col min="4375" max="4375" width="32.28515625" style="17" bestFit="1" customWidth="1"/>
    <col min="4376" max="4376" width="20.7109375" style="17" customWidth="1"/>
    <col min="4377" max="4377" width="22" style="17" customWidth="1"/>
    <col min="4378" max="4381" width="21.28515625" style="17" customWidth="1"/>
    <col min="4382" max="4382" width="22.28515625" style="17" customWidth="1"/>
    <col min="4383" max="4384" width="10.85546875" style="17"/>
    <col min="4385" max="4385" width="14.85546875" style="17" bestFit="1" customWidth="1"/>
    <col min="4386" max="4610" width="10.85546875" style="17"/>
    <col min="4611" max="4611" width="34.42578125" style="17" customWidth="1"/>
    <col min="4612" max="4613" width="19.42578125" style="17" bestFit="1" customWidth="1"/>
    <col min="4614" max="4614" width="19.7109375" style="17" customWidth="1"/>
    <col min="4615" max="4616" width="20.42578125" style="17" customWidth="1"/>
    <col min="4617" max="4618" width="19.7109375" style="17" customWidth="1"/>
    <col min="4619" max="4619" width="25.28515625" style="17" customWidth="1"/>
    <col min="4620" max="4620" width="26" style="17" customWidth="1"/>
    <col min="4621" max="4621" width="22.28515625" style="17" customWidth="1"/>
    <col min="4622" max="4622" width="24.85546875" style="17" customWidth="1"/>
    <col min="4623" max="4623" width="21.140625" style="17" customWidth="1"/>
    <col min="4624" max="4624" width="21.42578125" style="17" customWidth="1"/>
    <col min="4625" max="4625" width="27.85546875" style="17" customWidth="1"/>
    <col min="4626" max="4626" width="23.42578125" style="17" customWidth="1"/>
    <col min="4627" max="4627" width="21.42578125" style="17" customWidth="1"/>
    <col min="4628" max="4630" width="20.7109375" style="17" customWidth="1"/>
    <col min="4631" max="4631" width="32.28515625" style="17" bestFit="1" customWidth="1"/>
    <col min="4632" max="4632" width="20.7109375" style="17" customWidth="1"/>
    <col min="4633" max="4633" width="22" style="17" customWidth="1"/>
    <col min="4634" max="4637" width="21.28515625" style="17" customWidth="1"/>
    <col min="4638" max="4638" width="22.28515625" style="17" customWidth="1"/>
    <col min="4639" max="4640" width="10.85546875" style="17"/>
    <col min="4641" max="4641" width="14.85546875" style="17" bestFit="1" customWidth="1"/>
    <col min="4642" max="4866" width="10.85546875" style="17"/>
    <col min="4867" max="4867" width="34.42578125" style="17" customWidth="1"/>
    <col min="4868" max="4869" width="19.42578125" style="17" bestFit="1" customWidth="1"/>
    <col min="4870" max="4870" width="19.7109375" style="17" customWidth="1"/>
    <col min="4871" max="4872" width="20.42578125" style="17" customWidth="1"/>
    <col min="4873" max="4874" width="19.7109375" style="17" customWidth="1"/>
    <col min="4875" max="4875" width="25.28515625" style="17" customWidth="1"/>
    <col min="4876" max="4876" width="26" style="17" customWidth="1"/>
    <col min="4877" max="4877" width="22.28515625" style="17" customWidth="1"/>
    <col min="4878" max="4878" width="24.85546875" style="17" customWidth="1"/>
    <col min="4879" max="4879" width="21.140625" style="17" customWidth="1"/>
    <col min="4880" max="4880" width="21.42578125" style="17" customWidth="1"/>
    <col min="4881" max="4881" width="27.85546875" style="17" customWidth="1"/>
    <col min="4882" max="4882" width="23.42578125" style="17" customWidth="1"/>
    <col min="4883" max="4883" width="21.42578125" style="17" customWidth="1"/>
    <col min="4884" max="4886" width="20.7109375" style="17" customWidth="1"/>
    <col min="4887" max="4887" width="32.28515625" style="17" bestFit="1" customWidth="1"/>
    <col min="4888" max="4888" width="20.7109375" style="17" customWidth="1"/>
    <col min="4889" max="4889" width="22" style="17" customWidth="1"/>
    <col min="4890" max="4893" width="21.28515625" style="17" customWidth="1"/>
    <col min="4894" max="4894" width="22.28515625" style="17" customWidth="1"/>
    <col min="4895" max="4896" width="10.85546875" style="17"/>
    <col min="4897" max="4897" width="14.85546875" style="17" bestFit="1" customWidth="1"/>
    <col min="4898" max="5122" width="10.85546875" style="17"/>
    <col min="5123" max="5123" width="34.42578125" style="17" customWidth="1"/>
    <col min="5124" max="5125" width="19.42578125" style="17" bestFit="1" customWidth="1"/>
    <col min="5126" max="5126" width="19.7109375" style="17" customWidth="1"/>
    <col min="5127" max="5128" width="20.42578125" style="17" customWidth="1"/>
    <col min="5129" max="5130" width="19.7109375" style="17" customWidth="1"/>
    <col min="5131" max="5131" width="25.28515625" style="17" customWidth="1"/>
    <col min="5132" max="5132" width="26" style="17" customWidth="1"/>
    <col min="5133" max="5133" width="22.28515625" style="17" customWidth="1"/>
    <col min="5134" max="5134" width="24.85546875" style="17" customWidth="1"/>
    <col min="5135" max="5135" width="21.140625" style="17" customWidth="1"/>
    <col min="5136" max="5136" width="21.42578125" style="17" customWidth="1"/>
    <col min="5137" max="5137" width="27.85546875" style="17" customWidth="1"/>
    <col min="5138" max="5138" width="23.42578125" style="17" customWidth="1"/>
    <col min="5139" max="5139" width="21.42578125" style="17" customWidth="1"/>
    <col min="5140" max="5142" width="20.7109375" style="17" customWidth="1"/>
    <col min="5143" max="5143" width="32.28515625" style="17" bestFit="1" customWidth="1"/>
    <col min="5144" max="5144" width="20.7109375" style="17" customWidth="1"/>
    <col min="5145" max="5145" width="22" style="17" customWidth="1"/>
    <col min="5146" max="5149" width="21.28515625" style="17" customWidth="1"/>
    <col min="5150" max="5150" width="22.28515625" style="17" customWidth="1"/>
    <col min="5151" max="5152" width="10.85546875" style="17"/>
    <col min="5153" max="5153" width="14.85546875" style="17" bestFit="1" customWidth="1"/>
    <col min="5154" max="5378" width="10.85546875" style="17"/>
    <col min="5379" max="5379" width="34.42578125" style="17" customWidth="1"/>
    <col min="5380" max="5381" width="19.42578125" style="17" bestFit="1" customWidth="1"/>
    <col min="5382" max="5382" width="19.7109375" style="17" customWidth="1"/>
    <col min="5383" max="5384" width="20.42578125" style="17" customWidth="1"/>
    <col min="5385" max="5386" width="19.7109375" style="17" customWidth="1"/>
    <col min="5387" max="5387" width="25.28515625" style="17" customWidth="1"/>
    <col min="5388" max="5388" width="26" style="17" customWidth="1"/>
    <col min="5389" max="5389" width="22.28515625" style="17" customWidth="1"/>
    <col min="5390" max="5390" width="24.85546875" style="17" customWidth="1"/>
    <col min="5391" max="5391" width="21.140625" style="17" customWidth="1"/>
    <col min="5392" max="5392" width="21.42578125" style="17" customWidth="1"/>
    <col min="5393" max="5393" width="27.85546875" style="17" customWidth="1"/>
    <col min="5394" max="5394" width="23.42578125" style="17" customWidth="1"/>
    <col min="5395" max="5395" width="21.42578125" style="17" customWidth="1"/>
    <col min="5396" max="5398" width="20.7109375" style="17" customWidth="1"/>
    <col min="5399" max="5399" width="32.28515625" style="17" bestFit="1" customWidth="1"/>
    <col min="5400" max="5400" width="20.7109375" style="17" customWidth="1"/>
    <col min="5401" max="5401" width="22" style="17" customWidth="1"/>
    <col min="5402" max="5405" width="21.28515625" style="17" customWidth="1"/>
    <col min="5406" max="5406" width="22.28515625" style="17" customWidth="1"/>
    <col min="5407" max="5408" width="10.85546875" style="17"/>
    <col min="5409" max="5409" width="14.85546875" style="17" bestFit="1" customWidth="1"/>
    <col min="5410" max="5634" width="10.85546875" style="17"/>
    <col min="5635" max="5635" width="34.42578125" style="17" customWidth="1"/>
    <col min="5636" max="5637" width="19.42578125" style="17" bestFit="1" customWidth="1"/>
    <col min="5638" max="5638" width="19.7109375" style="17" customWidth="1"/>
    <col min="5639" max="5640" width="20.42578125" style="17" customWidth="1"/>
    <col min="5641" max="5642" width="19.7109375" style="17" customWidth="1"/>
    <col min="5643" max="5643" width="25.28515625" style="17" customWidth="1"/>
    <col min="5644" max="5644" width="26" style="17" customWidth="1"/>
    <col min="5645" max="5645" width="22.28515625" style="17" customWidth="1"/>
    <col min="5646" max="5646" width="24.85546875" style="17" customWidth="1"/>
    <col min="5647" max="5647" width="21.140625" style="17" customWidth="1"/>
    <col min="5648" max="5648" width="21.42578125" style="17" customWidth="1"/>
    <col min="5649" max="5649" width="27.85546875" style="17" customWidth="1"/>
    <col min="5650" max="5650" width="23.42578125" style="17" customWidth="1"/>
    <col min="5651" max="5651" width="21.42578125" style="17" customWidth="1"/>
    <col min="5652" max="5654" width="20.7109375" style="17" customWidth="1"/>
    <col min="5655" max="5655" width="32.28515625" style="17" bestFit="1" customWidth="1"/>
    <col min="5656" max="5656" width="20.7109375" style="17" customWidth="1"/>
    <col min="5657" max="5657" width="22" style="17" customWidth="1"/>
    <col min="5658" max="5661" width="21.28515625" style="17" customWidth="1"/>
    <col min="5662" max="5662" width="22.28515625" style="17" customWidth="1"/>
    <col min="5663" max="5664" width="10.85546875" style="17"/>
    <col min="5665" max="5665" width="14.85546875" style="17" bestFit="1" customWidth="1"/>
    <col min="5666" max="5890" width="10.85546875" style="17"/>
    <col min="5891" max="5891" width="34.42578125" style="17" customWidth="1"/>
    <col min="5892" max="5893" width="19.42578125" style="17" bestFit="1" customWidth="1"/>
    <col min="5894" max="5894" width="19.7109375" style="17" customWidth="1"/>
    <col min="5895" max="5896" width="20.42578125" style="17" customWidth="1"/>
    <col min="5897" max="5898" width="19.7109375" style="17" customWidth="1"/>
    <col min="5899" max="5899" width="25.28515625" style="17" customWidth="1"/>
    <col min="5900" max="5900" width="26" style="17" customWidth="1"/>
    <col min="5901" max="5901" width="22.28515625" style="17" customWidth="1"/>
    <col min="5902" max="5902" width="24.85546875" style="17" customWidth="1"/>
    <col min="5903" max="5903" width="21.140625" style="17" customWidth="1"/>
    <col min="5904" max="5904" width="21.42578125" style="17" customWidth="1"/>
    <col min="5905" max="5905" width="27.85546875" style="17" customWidth="1"/>
    <col min="5906" max="5906" width="23.42578125" style="17" customWidth="1"/>
    <col min="5907" max="5907" width="21.42578125" style="17" customWidth="1"/>
    <col min="5908" max="5910" width="20.7109375" style="17" customWidth="1"/>
    <col min="5911" max="5911" width="32.28515625" style="17" bestFit="1" customWidth="1"/>
    <col min="5912" max="5912" width="20.7109375" style="17" customWidth="1"/>
    <col min="5913" max="5913" width="22" style="17" customWidth="1"/>
    <col min="5914" max="5917" width="21.28515625" style="17" customWidth="1"/>
    <col min="5918" max="5918" width="22.28515625" style="17" customWidth="1"/>
    <col min="5919" max="5920" width="10.85546875" style="17"/>
    <col min="5921" max="5921" width="14.85546875" style="17" bestFit="1" customWidth="1"/>
    <col min="5922" max="6146" width="10.85546875" style="17"/>
    <col min="6147" max="6147" width="34.42578125" style="17" customWidth="1"/>
    <col min="6148" max="6149" width="19.42578125" style="17" bestFit="1" customWidth="1"/>
    <col min="6150" max="6150" width="19.7109375" style="17" customWidth="1"/>
    <col min="6151" max="6152" width="20.42578125" style="17" customWidth="1"/>
    <col min="6153" max="6154" width="19.7109375" style="17" customWidth="1"/>
    <col min="6155" max="6155" width="25.28515625" style="17" customWidth="1"/>
    <col min="6156" max="6156" width="26" style="17" customWidth="1"/>
    <col min="6157" max="6157" width="22.28515625" style="17" customWidth="1"/>
    <col min="6158" max="6158" width="24.85546875" style="17" customWidth="1"/>
    <col min="6159" max="6159" width="21.140625" style="17" customWidth="1"/>
    <col min="6160" max="6160" width="21.42578125" style="17" customWidth="1"/>
    <col min="6161" max="6161" width="27.85546875" style="17" customWidth="1"/>
    <col min="6162" max="6162" width="23.42578125" style="17" customWidth="1"/>
    <col min="6163" max="6163" width="21.42578125" style="17" customWidth="1"/>
    <col min="6164" max="6166" width="20.7109375" style="17" customWidth="1"/>
    <col min="6167" max="6167" width="32.28515625" style="17" bestFit="1" customWidth="1"/>
    <col min="6168" max="6168" width="20.7109375" style="17" customWidth="1"/>
    <col min="6169" max="6169" width="22" style="17" customWidth="1"/>
    <col min="6170" max="6173" width="21.28515625" style="17" customWidth="1"/>
    <col min="6174" max="6174" width="22.28515625" style="17" customWidth="1"/>
    <col min="6175" max="6176" width="10.85546875" style="17"/>
    <col min="6177" max="6177" width="14.85546875" style="17" bestFit="1" customWidth="1"/>
    <col min="6178" max="6402" width="10.85546875" style="17"/>
    <col min="6403" max="6403" width="34.42578125" style="17" customWidth="1"/>
    <col min="6404" max="6405" width="19.42578125" style="17" bestFit="1" customWidth="1"/>
    <col min="6406" max="6406" width="19.7109375" style="17" customWidth="1"/>
    <col min="6407" max="6408" width="20.42578125" style="17" customWidth="1"/>
    <col min="6409" max="6410" width="19.7109375" style="17" customWidth="1"/>
    <col min="6411" max="6411" width="25.28515625" style="17" customWidth="1"/>
    <col min="6412" max="6412" width="26" style="17" customWidth="1"/>
    <col min="6413" max="6413" width="22.28515625" style="17" customWidth="1"/>
    <col min="6414" max="6414" width="24.85546875" style="17" customWidth="1"/>
    <col min="6415" max="6415" width="21.140625" style="17" customWidth="1"/>
    <col min="6416" max="6416" width="21.42578125" style="17" customWidth="1"/>
    <col min="6417" max="6417" width="27.85546875" style="17" customWidth="1"/>
    <col min="6418" max="6418" width="23.42578125" style="17" customWidth="1"/>
    <col min="6419" max="6419" width="21.42578125" style="17" customWidth="1"/>
    <col min="6420" max="6422" width="20.7109375" style="17" customWidth="1"/>
    <col min="6423" max="6423" width="32.28515625" style="17" bestFit="1" customWidth="1"/>
    <col min="6424" max="6424" width="20.7109375" style="17" customWidth="1"/>
    <col min="6425" max="6425" width="22" style="17" customWidth="1"/>
    <col min="6426" max="6429" width="21.28515625" style="17" customWidth="1"/>
    <col min="6430" max="6430" width="22.28515625" style="17" customWidth="1"/>
    <col min="6431" max="6432" width="10.85546875" style="17"/>
    <col min="6433" max="6433" width="14.85546875" style="17" bestFit="1" customWidth="1"/>
    <col min="6434" max="6658" width="10.85546875" style="17"/>
    <col min="6659" max="6659" width="34.42578125" style="17" customWidth="1"/>
    <col min="6660" max="6661" width="19.42578125" style="17" bestFit="1" customWidth="1"/>
    <col min="6662" max="6662" width="19.7109375" style="17" customWidth="1"/>
    <col min="6663" max="6664" width="20.42578125" style="17" customWidth="1"/>
    <col min="6665" max="6666" width="19.7109375" style="17" customWidth="1"/>
    <col min="6667" max="6667" width="25.28515625" style="17" customWidth="1"/>
    <col min="6668" max="6668" width="26" style="17" customWidth="1"/>
    <col min="6669" max="6669" width="22.28515625" style="17" customWidth="1"/>
    <col min="6670" max="6670" width="24.85546875" style="17" customWidth="1"/>
    <col min="6671" max="6671" width="21.140625" style="17" customWidth="1"/>
    <col min="6672" max="6672" width="21.42578125" style="17" customWidth="1"/>
    <col min="6673" max="6673" width="27.85546875" style="17" customWidth="1"/>
    <col min="6674" max="6674" width="23.42578125" style="17" customWidth="1"/>
    <col min="6675" max="6675" width="21.42578125" style="17" customWidth="1"/>
    <col min="6676" max="6678" width="20.7109375" style="17" customWidth="1"/>
    <col min="6679" max="6679" width="32.28515625" style="17" bestFit="1" customWidth="1"/>
    <col min="6680" max="6680" width="20.7109375" style="17" customWidth="1"/>
    <col min="6681" max="6681" width="22" style="17" customWidth="1"/>
    <col min="6682" max="6685" width="21.28515625" style="17" customWidth="1"/>
    <col min="6686" max="6686" width="22.28515625" style="17" customWidth="1"/>
    <col min="6687" max="6688" width="10.85546875" style="17"/>
    <col min="6689" max="6689" width="14.85546875" style="17" bestFit="1" customWidth="1"/>
    <col min="6690" max="6914" width="10.85546875" style="17"/>
    <col min="6915" max="6915" width="34.42578125" style="17" customWidth="1"/>
    <col min="6916" max="6917" width="19.42578125" style="17" bestFit="1" customWidth="1"/>
    <col min="6918" max="6918" width="19.7109375" style="17" customWidth="1"/>
    <col min="6919" max="6920" width="20.42578125" style="17" customWidth="1"/>
    <col min="6921" max="6922" width="19.7109375" style="17" customWidth="1"/>
    <col min="6923" max="6923" width="25.28515625" style="17" customWidth="1"/>
    <col min="6924" max="6924" width="26" style="17" customWidth="1"/>
    <col min="6925" max="6925" width="22.28515625" style="17" customWidth="1"/>
    <col min="6926" max="6926" width="24.85546875" style="17" customWidth="1"/>
    <col min="6927" max="6927" width="21.140625" style="17" customWidth="1"/>
    <col min="6928" max="6928" width="21.42578125" style="17" customWidth="1"/>
    <col min="6929" max="6929" width="27.85546875" style="17" customWidth="1"/>
    <col min="6930" max="6930" width="23.42578125" style="17" customWidth="1"/>
    <col min="6931" max="6931" width="21.42578125" style="17" customWidth="1"/>
    <col min="6932" max="6934" width="20.7109375" style="17" customWidth="1"/>
    <col min="6935" max="6935" width="32.28515625" style="17" bestFit="1" customWidth="1"/>
    <col min="6936" max="6936" width="20.7109375" style="17" customWidth="1"/>
    <col min="6937" max="6937" width="22" style="17" customWidth="1"/>
    <col min="6938" max="6941" width="21.28515625" style="17" customWidth="1"/>
    <col min="6942" max="6942" width="22.28515625" style="17" customWidth="1"/>
    <col min="6943" max="6944" width="10.85546875" style="17"/>
    <col min="6945" max="6945" width="14.85546875" style="17" bestFit="1" customWidth="1"/>
    <col min="6946" max="7170" width="10.85546875" style="17"/>
    <col min="7171" max="7171" width="34.42578125" style="17" customWidth="1"/>
    <col min="7172" max="7173" width="19.42578125" style="17" bestFit="1" customWidth="1"/>
    <col min="7174" max="7174" width="19.7109375" style="17" customWidth="1"/>
    <col min="7175" max="7176" width="20.42578125" style="17" customWidth="1"/>
    <col min="7177" max="7178" width="19.7109375" style="17" customWidth="1"/>
    <col min="7179" max="7179" width="25.28515625" style="17" customWidth="1"/>
    <col min="7180" max="7180" width="26" style="17" customWidth="1"/>
    <col min="7181" max="7181" width="22.28515625" style="17" customWidth="1"/>
    <col min="7182" max="7182" width="24.85546875" style="17" customWidth="1"/>
    <col min="7183" max="7183" width="21.140625" style="17" customWidth="1"/>
    <col min="7184" max="7184" width="21.42578125" style="17" customWidth="1"/>
    <col min="7185" max="7185" width="27.85546875" style="17" customWidth="1"/>
    <col min="7186" max="7186" width="23.42578125" style="17" customWidth="1"/>
    <col min="7187" max="7187" width="21.42578125" style="17" customWidth="1"/>
    <col min="7188" max="7190" width="20.7109375" style="17" customWidth="1"/>
    <col min="7191" max="7191" width="32.28515625" style="17" bestFit="1" customWidth="1"/>
    <col min="7192" max="7192" width="20.7109375" style="17" customWidth="1"/>
    <col min="7193" max="7193" width="22" style="17" customWidth="1"/>
    <col min="7194" max="7197" width="21.28515625" style="17" customWidth="1"/>
    <col min="7198" max="7198" width="22.28515625" style="17" customWidth="1"/>
    <col min="7199" max="7200" width="10.85546875" style="17"/>
    <col min="7201" max="7201" width="14.85546875" style="17" bestFit="1" customWidth="1"/>
    <col min="7202" max="7426" width="10.85546875" style="17"/>
    <col min="7427" max="7427" width="34.42578125" style="17" customWidth="1"/>
    <col min="7428" max="7429" width="19.42578125" style="17" bestFit="1" customWidth="1"/>
    <col min="7430" max="7430" width="19.7109375" style="17" customWidth="1"/>
    <col min="7431" max="7432" width="20.42578125" style="17" customWidth="1"/>
    <col min="7433" max="7434" width="19.7109375" style="17" customWidth="1"/>
    <col min="7435" max="7435" width="25.28515625" style="17" customWidth="1"/>
    <col min="7436" max="7436" width="26" style="17" customWidth="1"/>
    <col min="7437" max="7437" width="22.28515625" style="17" customWidth="1"/>
    <col min="7438" max="7438" width="24.85546875" style="17" customWidth="1"/>
    <col min="7439" max="7439" width="21.140625" style="17" customWidth="1"/>
    <col min="7440" max="7440" width="21.42578125" style="17" customWidth="1"/>
    <col min="7441" max="7441" width="27.85546875" style="17" customWidth="1"/>
    <col min="7442" max="7442" width="23.42578125" style="17" customWidth="1"/>
    <col min="7443" max="7443" width="21.42578125" style="17" customWidth="1"/>
    <col min="7444" max="7446" width="20.7109375" style="17" customWidth="1"/>
    <col min="7447" max="7447" width="32.28515625" style="17" bestFit="1" customWidth="1"/>
    <col min="7448" max="7448" width="20.7109375" style="17" customWidth="1"/>
    <col min="7449" max="7449" width="22" style="17" customWidth="1"/>
    <col min="7450" max="7453" width="21.28515625" style="17" customWidth="1"/>
    <col min="7454" max="7454" width="22.28515625" style="17" customWidth="1"/>
    <col min="7455" max="7456" width="10.85546875" style="17"/>
    <col min="7457" max="7457" width="14.85546875" style="17" bestFit="1" customWidth="1"/>
    <col min="7458" max="7682" width="10.85546875" style="17"/>
    <col min="7683" max="7683" width="34.42578125" style="17" customWidth="1"/>
    <col min="7684" max="7685" width="19.42578125" style="17" bestFit="1" customWidth="1"/>
    <col min="7686" max="7686" width="19.7109375" style="17" customWidth="1"/>
    <col min="7687" max="7688" width="20.42578125" style="17" customWidth="1"/>
    <col min="7689" max="7690" width="19.7109375" style="17" customWidth="1"/>
    <col min="7691" max="7691" width="25.28515625" style="17" customWidth="1"/>
    <col min="7692" max="7692" width="26" style="17" customWidth="1"/>
    <col min="7693" max="7693" width="22.28515625" style="17" customWidth="1"/>
    <col min="7694" max="7694" width="24.85546875" style="17" customWidth="1"/>
    <col min="7695" max="7695" width="21.140625" style="17" customWidth="1"/>
    <col min="7696" max="7696" width="21.42578125" style="17" customWidth="1"/>
    <col min="7697" max="7697" width="27.85546875" style="17" customWidth="1"/>
    <col min="7698" max="7698" width="23.42578125" style="17" customWidth="1"/>
    <col min="7699" max="7699" width="21.42578125" style="17" customWidth="1"/>
    <col min="7700" max="7702" width="20.7109375" style="17" customWidth="1"/>
    <col min="7703" max="7703" width="32.28515625" style="17" bestFit="1" customWidth="1"/>
    <col min="7704" max="7704" width="20.7109375" style="17" customWidth="1"/>
    <col min="7705" max="7705" width="22" style="17" customWidth="1"/>
    <col min="7706" max="7709" width="21.28515625" style="17" customWidth="1"/>
    <col min="7710" max="7710" width="22.28515625" style="17" customWidth="1"/>
    <col min="7711" max="7712" width="10.85546875" style="17"/>
    <col min="7713" max="7713" width="14.85546875" style="17" bestFit="1" customWidth="1"/>
    <col min="7714" max="7938" width="10.85546875" style="17"/>
    <col min="7939" max="7939" width="34.42578125" style="17" customWidth="1"/>
    <col min="7940" max="7941" width="19.42578125" style="17" bestFit="1" customWidth="1"/>
    <col min="7942" max="7942" width="19.7109375" style="17" customWidth="1"/>
    <col min="7943" max="7944" width="20.42578125" style="17" customWidth="1"/>
    <col min="7945" max="7946" width="19.7109375" style="17" customWidth="1"/>
    <col min="7947" max="7947" width="25.28515625" style="17" customWidth="1"/>
    <col min="7948" max="7948" width="26" style="17" customWidth="1"/>
    <col min="7949" max="7949" width="22.28515625" style="17" customWidth="1"/>
    <col min="7950" max="7950" width="24.85546875" style="17" customWidth="1"/>
    <col min="7951" max="7951" width="21.140625" style="17" customWidth="1"/>
    <col min="7952" max="7952" width="21.42578125" style="17" customWidth="1"/>
    <col min="7953" max="7953" width="27.85546875" style="17" customWidth="1"/>
    <col min="7954" max="7954" width="23.42578125" style="17" customWidth="1"/>
    <col min="7955" max="7955" width="21.42578125" style="17" customWidth="1"/>
    <col min="7956" max="7958" width="20.7109375" style="17" customWidth="1"/>
    <col min="7959" max="7959" width="32.28515625" style="17" bestFit="1" customWidth="1"/>
    <col min="7960" max="7960" width="20.7109375" style="17" customWidth="1"/>
    <col min="7961" max="7961" width="22" style="17" customWidth="1"/>
    <col min="7962" max="7965" width="21.28515625" style="17" customWidth="1"/>
    <col min="7966" max="7966" width="22.28515625" style="17" customWidth="1"/>
    <col min="7967" max="7968" width="10.85546875" style="17"/>
    <col min="7969" max="7969" width="14.85546875" style="17" bestFit="1" customWidth="1"/>
    <col min="7970" max="8194" width="10.85546875" style="17"/>
    <col min="8195" max="8195" width="34.42578125" style="17" customWidth="1"/>
    <col min="8196" max="8197" width="19.42578125" style="17" bestFit="1" customWidth="1"/>
    <col min="8198" max="8198" width="19.7109375" style="17" customWidth="1"/>
    <col min="8199" max="8200" width="20.42578125" style="17" customWidth="1"/>
    <col min="8201" max="8202" width="19.7109375" style="17" customWidth="1"/>
    <col min="8203" max="8203" width="25.28515625" style="17" customWidth="1"/>
    <col min="8204" max="8204" width="26" style="17" customWidth="1"/>
    <col min="8205" max="8205" width="22.28515625" style="17" customWidth="1"/>
    <col min="8206" max="8206" width="24.85546875" style="17" customWidth="1"/>
    <col min="8207" max="8207" width="21.140625" style="17" customWidth="1"/>
    <col min="8208" max="8208" width="21.42578125" style="17" customWidth="1"/>
    <col min="8209" max="8209" width="27.85546875" style="17" customWidth="1"/>
    <col min="8210" max="8210" width="23.42578125" style="17" customWidth="1"/>
    <col min="8211" max="8211" width="21.42578125" style="17" customWidth="1"/>
    <col min="8212" max="8214" width="20.7109375" style="17" customWidth="1"/>
    <col min="8215" max="8215" width="32.28515625" style="17" bestFit="1" customWidth="1"/>
    <col min="8216" max="8216" width="20.7109375" style="17" customWidth="1"/>
    <col min="8217" max="8217" width="22" style="17" customWidth="1"/>
    <col min="8218" max="8221" width="21.28515625" style="17" customWidth="1"/>
    <col min="8222" max="8222" width="22.28515625" style="17" customWidth="1"/>
    <col min="8223" max="8224" width="10.85546875" style="17"/>
    <col min="8225" max="8225" width="14.85546875" style="17" bestFit="1" customWidth="1"/>
    <col min="8226" max="8450" width="10.85546875" style="17"/>
    <col min="8451" max="8451" width="34.42578125" style="17" customWidth="1"/>
    <col min="8452" max="8453" width="19.42578125" style="17" bestFit="1" customWidth="1"/>
    <col min="8454" max="8454" width="19.7109375" style="17" customWidth="1"/>
    <col min="8455" max="8456" width="20.42578125" style="17" customWidth="1"/>
    <col min="8457" max="8458" width="19.7109375" style="17" customWidth="1"/>
    <col min="8459" max="8459" width="25.28515625" style="17" customWidth="1"/>
    <col min="8460" max="8460" width="26" style="17" customWidth="1"/>
    <col min="8461" max="8461" width="22.28515625" style="17" customWidth="1"/>
    <col min="8462" max="8462" width="24.85546875" style="17" customWidth="1"/>
    <col min="8463" max="8463" width="21.140625" style="17" customWidth="1"/>
    <col min="8464" max="8464" width="21.42578125" style="17" customWidth="1"/>
    <col min="8465" max="8465" width="27.85546875" style="17" customWidth="1"/>
    <col min="8466" max="8466" width="23.42578125" style="17" customWidth="1"/>
    <col min="8467" max="8467" width="21.42578125" style="17" customWidth="1"/>
    <col min="8468" max="8470" width="20.7109375" style="17" customWidth="1"/>
    <col min="8471" max="8471" width="32.28515625" style="17" bestFit="1" customWidth="1"/>
    <col min="8472" max="8472" width="20.7109375" style="17" customWidth="1"/>
    <col min="8473" max="8473" width="22" style="17" customWidth="1"/>
    <col min="8474" max="8477" width="21.28515625" style="17" customWidth="1"/>
    <col min="8478" max="8478" width="22.28515625" style="17" customWidth="1"/>
    <col min="8479" max="8480" width="10.85546875" style="17"/>
    <col min="8481" max="8481" width="14.85546875" style="17" bestFit="1" customWidth="1"/>
    <col min="8482" max="8706" width="10.85546875" style="17"/>
    <col min="8707" max="8707" width="34.42578125" style="17" customWidth="1"/>
    <col min="8708" max="8709" width="19.42578125" style="17" bestFit="1" customWidth="1"/>
    <col min="8710" max="8710" width="19.7109375" style="17" customWidth="1"/>
    <col min="8711" max="8712" width="20.42578125" style="17" customWidth="1"/>
    <col min="8713" max="8714" width="19.7109375" style="17" customWidth="1"/>
    <col min="8715" max="8715" width="25.28515625" style="17" customWidth="1"/>
    <col min="8716" max="8716" width="26" style="17" customWidth="1"/>
    <col min="8717" max="8717" width="22.28515625" style="17" customWidth="1"/>
    <col min="8718" max="8718" width="24.85546875" style="17" customWidth="1"/>
    <col min="8719" max="8719" width="21.140625" style="17" customWidth="1"/>
    <col min="8720" max="8720" width="21.42578125" style="17" customWidth="1"/>
    <col min="8721" max="8721" width="27.85546875" style="17" customWidth="1"/>
    <col min="8722" max="8722" width="23.42578125" style="17" customWidth="1"/>
    <col min="8723" max="8723" width="21.42578125" style="17" customWidth="1"/>
    <col min="8724" max="8726" width="20.7109375" style="17" customWidth="1"/>
    <col min="8727" max="8727" width="32.28515625" style="17" bestFit="1" customWidth="1"/>
    <col min="8728" max="8728" width="20.7109375" style="17" customWidth="1"/>
    <col min="8729" max="8729" width="22" style="17" customWidth="1"/>
    <col min="8730" max="8733" width="21.28515625" style="17" customWidth="1"/>
    <col min="8734" max="8734" width="22.28515625" style="17" customWidth="1"/>
    <col min="8735" max="8736" width="10.85546875" style="17"/>
    <col min="8737" max="8737" width="14.85546875" style="17" bestFit="1" customWidth="1"/>
    <col min="8738" max="8962" width="10.85546875" style="17"/>
    <col min="8963" max="8963" width="34.42578125" style="17" customWidth="1"/>
    <col min="8964" max="8965" width="19.42578125" style="17" bestFit="1" customWidth="1"/>
    <col min="8966" max="8966" width="19.7109375" style="17" customWidth="1"/>
    <col min="8967" max="8968" width="20.42578125" style="17" customWidth="1"/>
    <col min="8969" max="8970" width="19.7109375" style="17" customWidth="1"/>
    <col min="8971" max="8971" width="25.28515625" style="17" customWidth="1"/>
    <col min="8972" max="8972" width="26" style="17" customWidth="1"/>
    <col min="8973" max="8973" width="22.28515625" style="17" customWidth="1"/>
    <col min="8974" max="8974" width="24.85546875" style="17" customWidth="1"/>
    <col min="8975" max="8975" width="21.140625" style="17" customWidth="1"/>
    <col min="8976" max="8976" width="21.42578125" style="17" customWidth="1"/>
    <col min="8977" max="8977" width="27.85546875" style="17" customWidth="1"/>
    <col min="8978" max="8978" width="23.42578125" style="17" customWidth="1"/>
    <col min="8979" max="8979" width="21.42578125" style="17" customWidth="1"/>
    <col min="8980" max="8982" width="20.7109375" style="17" customWidth="1"/>
    <col min="8983" max="8983" width="32.28515625" style="17" bestFit="1" customWidth="1"/>
    <col min="8984" max="8984" width="20.7109375" style="17" customWidth="1"/>
    <col min="8985" max="8985" width="22" style="17" customWidth="1"/>
    <col min="8986" max="8989" width="21.28515625" style="17" customWidth="1"/>
    <col min="8990" max="8990" width="22.28515625" style="17" customWidth="1"/>
    <col min="8991" max="8992" width="10.85546875" style="17"/>
    <col min="8993" max="8993" width="14.85546875" style="17" bestFit="1" customWidth="1"/>
    <col min="8994" max="9218" width="10.85546875" style="17"/>
    <col min="9219" max="9219" width="34.42578125" style="17" customWidth="1"/>
    <col min="9220" max="9221" width="19.42578125" style="17" bestFit="1" customWidth="1"/>
    <col min="9222" max="9222" width="19.7109375" style="17" customWidth="1"/>
    <col min="9223" max="9224" width="20.42578125" style="17" customWidth="1"/>
    <col min="9225" max="9226" width="19.7109375" style="17" customWidth="1"/>
    <col min="9227" max="9227" width="25.28515625" style="17" customWidth="1"/>
    <col min="9228" max="9228" width="26" style="17" customWidth="1"/>
    <col min="9229" max="9229" width="22.28515625" style="17" customWidth="1"/>
    <col min="9230" max="9230" width="24.85546875" style="17" customWidth="1"/>
    <col min="9231" max="9231" width="21.140625" style="17" customWidth="1"/>
    <col min="9232" max="9232" width="21.42578125" style="17" customWidth="1"/>
    <col min="9233" max="9233" width="27.85546875" style="17" customWidth="1"/>
    <col min="9234" max="9234" width="23.42578125" style="17" customWidth="1"/>
    <col min="9235" max="9235" width="21.42578125" style="17" customWidth="1"/>
    <col min="9236" max="9238" width="20.7109375" style="17" customWidth="1"/>
    <col min="9239" max="9239" width="32.28515625" style="17" bestFit="1" customWidth="1"/>
    <col min="9240" max="9240" width="20.7109375" style="17" customWidth="1"/>
    <col min="9241" max="9241" width="22" style="17" customWidth="1"/>
    <col min="9242" max="9245" width="21.28515625" style="17" customWidth="1"/>
    <col min="9246" max="9246" width="22.28515625" style="17" customWidth="1"/>
    <col min="9247" max="9248" width="10.85546875" style="17"/>
    <col min="9249" max="9249" width="14.85546875" style="17" bestFit="1" customWidth="1"/>
    <col min="9250" max="9474" width="10.85546875" style="17"/>
    <col min="9475" max="9475" width="34.42578125" style="17" customWidth="1"/>
    <col min="9476" max="9477" width="19.42578125" style="17" bestFit="1" customWidth="1"/>
    <col min="9478" max="9478" width="19.7109375" style="17" customWidth="1"/>
    <col min="9479" max="9480" width="20.42578125" style="17" customWidth="1"/>
    <col min="9481" max="9482" width="19.7109375" style="17" customWidth="1"/>
    <col min="9483" max="9483" width="25.28515625" style="17" customWidth="1"/>
    <col min="9484" max="9484" width="26" style="17" customWidth="1"/>
    <col min="9485" max="9485" width="22.28515625" style="17" customWidth="1"/>
    <col min="9486" max="9486" width="24.85546875" style="17" customWidth="1"/>
    <col min="9487" max="9487" width="21.140625" style="17" customWidth="1"/>
    <col min="9488" max="9488" width="21.42578125" style="17" customWidth="1"/>
    <col min="9489" max="9489" width="27.85546875" style="17" customWidth="1"/>
    <col min="9490" max="9490" width="23.42578125" style="17" customWidth="1"/>
    <col min="9491" max="9491" width="21.42578125" style="17" customWidth="1"/>
    <col min="9492" max="9494" width="20.7109375" style="17" customWidth="1"/>
    <col min="9495" max="9495" width="32.28515625" style="17" bestFit="1" customWidth="1"/>
    <col min="9496" max="9496" width="20.7109375" style="17" customWidth="1"/>
    <col min="9497" max="9497" width="22" style="17" customWidth="1"/>
    <col min="9498" max="9501" width="21.28515625" style="17" customWidth="1"/>
    <col min="9502" max="9502" width="22.28515625" style="17" customWidth="1"/>
    <col min="9503" max="9504" width="10.85546875" style="17"/>
    <col min="9505" max="9505" width="14.85546875" style="17" bestFit="1" customWidth="1"/>
    <col min="9506" max="9730" width="10.85546875" style="17"/>
    <col min="9731" max="9731" width="34.42578125" style="17" customWidth="1"/>
    <col min="9732" max="9733" width="19.42578125" style="17" bestFit="1" customWidth="1"/>
    <col min="9734" max="9734" width="19.7109375" style="17" customWidth="1"/>
    <col min="9735" max="9736" width="20.42578125" style="17" customWidth="1"/>
    <col min="9737" max="9738" width="19.7109375" style="17" customWidth="1"/>
    <col min="9739" max="9739" width="25.28515625" style="17" customWidth="1"/>
    <col min="9740" max="9740" width="26" style="17" customWidth="1"/>
    <col min="9741" max="9741" width="22.28515625" style="17" customWidth="1"/>
    <col min="9742" max="9742" width="24.85546875" style="17" customWidth="1"/>
    <col min="9743" max="9743" width="21.140625" style="17" customWidth="1"/>
    <col min="9744" max="9744" width="21.42578125" style="17" customWidth="1"/>
    <col min="9745" max="9745" width="27.85546875" style="17" customWidth="1"/>
    <col min="9746" max="9746" width="23.42578125" style="17" customWidth="1"/>
    <col min="9747" max="9747" width="21.42578125" style="17" customWidth="1"/>
    <col min="9748" max="9750" width="20.7109375" style="17" customWidth="1"/>
    <col min="9751" max="9751" width="32.28515625" style="17" bestFit="1" customWidth="1"/>
    <col min="9752" max="9752" width="20.7109375" style="17" customWidth="1"/>
    <col min="9753" max="9753" width="22" style="17" customWidth="1"/>
    <col min="9754" max="9757" width="21.28515625" style="17" customWidth="1"/>
    <col min="9758" max="9758" width="22.28515625" style="17" customWidth="1"/>
    <col min="9759" max="9760" width="10.85546875" style="17"/>
    <col min="9761" max="9761" width="14.85546875" style="17" bestFit="1" customWidth="1"/>
    <col min="9762" max="9986" width="10.85546875" style="17"/>
    <col min="9987" max="9987" width="34.42578125" style="17" customWidth="1"/>
    <col min="9988" max="9989" width="19.42578125" style="17" bestFit="1" customWidth="1"/>
    <col min="9990" max="9990" width="19.7109375" style="17" customWidth="1"/>
    <col min="9991" max="9992" width="20.42578125" style="17" customWidth="1"/>
    <col min="9993" max="9994" width="19.7109375" style="17" customWidth="1"/>
    <col min="9995" max="9995" width="25.28515625" style="17" customWidth="1"/>
    <col min="9996" max="9996" width="26" style="17" customWidth="1"/>
    <col min="9997" max="9997" width="22.28515625" style="17" customWidth="1"/>
    <col min="9998" max="9998" width="24.85546875" style="17" customWidth="1"/>
    <col min="9999" max="9999" width="21.140625" style="17" customWidth="1"/>
    <col min="10000" max="10000" width="21.42578125" style="17" customWidth="1"/>
    <col min="10001" max="10001" width="27.85546875" style="17" customWidth="1"/>
    <col min="10002" max="10002" width="23.42578125" style="17" customWidth="1"/>
    <col min="10003" max="10003" width="21.42578125" style="17" customWidth="1"/>
    <col min="10004" max="10006" width="20.7109375" style="17" customWidth="1"/>
    <col min="10007" max="10007" width="32.28515625" style="17" bestFit="1" customWidth="1"/>
    <col min="10008" max="10008" width="20.7109375" style="17" customWidth="1"/>
    <col min="10009" max="10009" width="22" style="17" customWidth="1"/>
    <col min="10010" max="10013" width="21.28515625" style="17" customWidth="1"/>
    <col min="10014" max="10014" width="22.28515625" style="17" customWidth="1"/>
    <col min="10015" max="10016" width="10.85546875" style="17"/>
    <col min="10017" max="10017" width="14.85546875" style="17" bestFit="1" customWidth="1"/>
    <col min="10018" max="10242" width="10.85546875" style="17"/>
    <col min="10243" max="10243" width="34.42578125" style="17" customWidth="1"/>
    <col min="10244" max="10245" width="19.42578125" style="17" bestFit="1" customWidth="1"/>
    <col min="10246" max="10246" width="19.7109375" style="17" customWidth="1"/>
    <col min="10247" max="10248" width="20.42578125" style="17" customWidth="1"/>
    <col min="10249" max="10250" width="19.7109375" style="17" customWidth="1"/>
    <col min="10251" max="10251" width="25.28515625" style="17" customWidth="1"/>
    <col min="10252" max="10252" width="26" style="17" customWidth="1"/>
    <col min="10253" max="10253" width="22.28515625" style="17" customWidth="1"/>
    <col min="10254" max="10254" width="24.85546875" style="17" customWidth="1"/>
    <col min="10255" max="10255" width="21.140625" style="17" customWidth="1"/>
    <col min="10256" max="10256" width="21.42578125" style="17" customWidth="1"/>
    <col min="10257" max="10257" width="27.85546875" style="17" customWidth="1"/>
    <col min="10258" max="10258" width="23.42578125" style="17" customWidth="1"/>
    <col min="10259" max="10259" width="21.42578125" style="17" customWidth="1"/>
    <col min="10260" max="10262" width="20.7109375" style="17" customWidth="1"/>
    <col min="10263" max="10263" width="32.28515625" style="17" bestFit="1" customWidth="1"/>
    <col min="10264" max="10264" width="20.7109375" style="17" customWidth="1"/>
    <col min="10265" max="10265" width="22" style="17" customWidth="1"/>
    <col min="10266" max="10269" width="21.28515625" style="17" customWidth="1"/>
    <col min="10270" max="10270" width="22.28515625" style="17" customWidth="1"/>
    <col min="10271" max="10272" width="10.85546875" style="17"/>
    <col min="10273" max="10273" width="14.85546875" style="17" bestFit="1" customWidth="1"/>
    <col min="10274" max="10498" width="10.85546875" style="17"/>
    <col min="10499" max="10499" width="34.42578125" style="17" customWidth="1"/>
    <col min="10500" max="10501" width="19.42578125" style="17" bestFit="1" customWidth="1"/>
    <col min="10502" max="10502" width="19.7109375" style="17" customWidth="1"/>
    <col min="10503" max="10504" width="20.42578125" style="17" customWidth="1"/>
    <col min="10505" max="10506" width="19.7109375" style="17" customWidth="1"/>
    <col min="10507" max="10507" width="25.28515625" style="17" customWidth="1"/>
    <col min="10508" max="10508" width="26" style="17" customWidth="1"/>
    <col min="10509" max="10509" width="22.28515625" style="17" customWidth="1"/>
    <col min="10510" max="10510" width="24.85546875" style="17" customWidth="1"/>
    <col min="10511" max="10511" width="21.140625" style="17" customWidth="1"/>
    <col min="10512" max="10512" width="21.42578125" style="17" customWidth="1"/>
    <col min="10513" max="10513" width="27.85546875" style="17" customWidth="1"/>
    <col min="10514" max="10514" width="23.42578125" style="17" customWidth="1"/>
    <col min="10515" max="10515" width="21.42578125" style="17" customWidth="1"/>
    <col min="10516" max="10518" width="20.7109375" style="17" customWidth="1"/>
    <col min="10519" max="10519" width="32.28515625" style="17" bestFit="1" customWidth="1"/>
    <col min="10520" max="10520" width="20.7109375" style="17" customWidth="1"/>
    <col min="10521" max="10521" width="22" style="17" customWidth="1"/>
    <col min="10522" max="10525" width="21.28515625" style="17" customWidth="1"/>
    <col min="10526" max="10526" width="22.28515625" style="17" customWidth="1"/>
    <col min="10527" max="10528" width="10.85546875" style="17"/>
    <col min="10529" max="10529" width="14.85546875" style="17" bestFit="1" customWidth="1"/>
    <col min="10530" max="10754" width="10.85546875" style="17"/>
    <col min="10755" max="10755" width="34.42578125" style="17" customWidth="1"/>
    <col min="10756" max="10757" width="19.42578125" style="17" bestFit="1" customWidth="1"/>
    <col min="10758" max="10758" width="19.7109375" style="17" customWidth="1"/>
    <col min="10759" max="10760" width="20.42578125" style="17" customWidth="1"/>
    <col min="10761" max="10762" width="19.7109375" style="17" customWidth="1"/>
    <col min="10763" max="10763" width="25.28515625" style="17" customWidth="1"/>
    <col min="10764" max="10764" width="26" style="17" customWidth="1"/>
    <col min="10765" max="10765" width="22.28515625" style="17" customWidth="1"/>
    <col min="10766" max="10766" width="24.85546875" style="17" customWidth="1"/>
    <col min="10767" max="10767" width="21.140625" style="17" customWidth="1"/>
    <col min="10768" max="10768" width="21.42578125" style="17" customWidth="1"/>
    <col min="10769" max="10769" width="27.85546875" style="17" customWidth="1"/>
    <col min="10770" max="10770" width="23.42578125" style="17" customWidth="1"/>
    <col min="10771" max="10771" width="21.42578125" style="17" customWidth="1"/>
    <col min="10772" max="10774" width="20.7109375" style="17" customWidth="1"/>
    <col min="10775" max="10775" width="32.28515625" style="17" bestFit="1" customWidth="1"/>
    <col min="10776" max="10776" width="20.7109375" style="17" customWidth="1"/>
    <col min="10777" max="10777" width="22" style="17" customWidth="1"/>
    <col min="10778" max="10781" width="21.28515625" style="17" customWidth="1"/>
    <col min="10782" max="10782" width="22.28515625" style="17" customWidth="1"/>
    <col min="10783" max="10784" width="10.85546875" style="17"/>
    <col min="10785" max="10785" width="14.85546875" style="17" bestFit="1" customWidth="1"/>
    <col min="10786" max="11010" width="10.85546875" style="17"/>
    <col min="11011" max="11011" width="34.42578125" style="17" customWidth="1"/>
    <col min="11012" max="11013" width="19.42578125" style="17" bestFit="1" customWidth="1"/>
    <col min="11014" max="11014" width="19.7109375" style="17" customWidth="1"/>
    <col min="11015" max="11016" width="20.42578125" style="17" customWidth="1"/>
    <col min="11017" max="11018" width="19.7109375" style="17" customWidth="1"/>
    <col min="11019" max="11019" width="25.28515625" style="17" customWidth="1"/>
    <col min="11020" max="11020" width="26" style="17" customWidth="1"/>
    <col min="11021" max="11021" width="22.28515625" style="17" customWidth="1"/>
    <col min="11022" max="11022" width="24.85546875" style="17" customWidth="1"/>
    <col min="11023" max="11023" width="21.140625" style="17" customWidth="1"/>
    <col min="11024" max="11024" width="21.42578125" style="17" customWidth="1"/>
    <col min="11025" max="11025" width="27.85546875" style="17" customWidth="1"/>
    <col min="11026" max="11026" width="23.42578125" style="17" customWidth="1"/>
    <col min="11027" max="11027" width="21.42578125" style="17" customWidth="1"/>
    <col min="11028" max="11030" width="20.7109375" style="17" customWidth="1"/>
    <col min="11031" max="11031" width="32.28515625" style="17" bestFit="1" customWidth="1"/>
    <col min="11032" max="11032" width="20.7109375" style="17" customWidth="1"/>
    <col min="11033" max="11033" width="22" style="17" customWidth="1"/>
    <col min="11034" max="11037" width="21.28515625" style="17" customWidth="1"/>
    <col min="11038" max="11038" width="22.28515625" style="17" customWidth="1"/>
    <col min="11039" max="11040" width="10.85546875" style="17"/>
    <col min="11041" max="11041" width="14.85546875" style="17" bestFit="1" customWidth="1"/>
    <col min="11042" max="11266" width="10.85546875" style="17"/>
    <col min="11267" max="11267" width="34.42578125" style="17" customWidth="1"/>
    <col min="11268" max="11269" width="19.42578125" style="17" bestFit="1" customWidth="1"/>
    <col min="11270" max="11270" width="19.7109375" style="17" customWidth="1"/>
    <col min="11271" max="11272" width="20.42578125" style="17" customWidth="1"/>
    <col min="11273" max="11274" width="19.7109375" style="17" customWidth="1"/>
    <col min="11275" max="11275" width="25.28515625" style="17" customWidth="1"/>
    <col min="11276" max="11276" width="26" style="17" customWidth="1"/>
    <col min="11277" max="11277" width="22.28515625" style="17" customWidth="1"/>
    <col min="11278" max="11278" width="24.85546875" style="17" customWidth="1"/>
    <col min="11279" max="11279" width="21.140625" style="17" customWidth="1"/>
    <col min="11280" max="11280" width="21.42578125" style="17" customWidth="1"/>
    <col min="11281" max="11281" width="27.85546875" style="17" customWidth="1"/>
    <col min="11282" max="11282" width="23.42578125" style="17" customWidth="1"/>
    <col min="11283" max="11283" width="21.42578125" style="17" customWidth="1"/>
    <col min="11284" max="11286" width="20.7109375" style="17" customWidth="1"/>
    <col min="11287" max="11287" width="32.28515625" style="17" bestFit="1" customWidth="1"/>
    <col min="11288" max="11288" width="20.7109375" style="17" customWidth="1"/>
    <col min="11289" max="11289" width="22" style="17" customWidth="1"/>
    <col min="11290" max="11293" width="21.28515625" style="17" customWidth="1"/>
    <col min="11294" max="11294" width="22.28515625" style="17" customWidth="1"/>
    <col min="11295" max="11296" width="10.85546875" style="17"/>
    <col min="11297" max="11297" width="14.85546875" style="17" bestFit="1" customWidth="1"/>
    <col min="11298" max="11522" width="10.85546875" style="17"/>
    <col min="11523" max="11523" width="34.42578125" style="17" customWidth="1"/>
    <col min="11524" max="11525" width="19.42578125" style="17" bestFit="1" customWidth="1"/>
    <col min="11526" max="11526" width="19.7109375" style="17" customWidth="1"/>
    <col min="11527" max="11528" width="20.42578125" style="17" customWidth="1"/>
    <col min="11529" max="11530" width="19.7109375" style="17" customWidth="1"/>
    <col min="11531" max="11531" width="25.28515625" style="17" customWidth="1"/>
    <col min="11532" max="11532" width="26" style="17" customWidth="1"/>
    <col min="11533" max="11533" width="22.28515625" style="17" customWidth="1"/>
    <col min="11534" max="11534" width="24.85546875" style="17" customWidth="1"/>
    <col min="11535" max="11535" width="21.140625" style="17" customWidth="1"/>
    <col min="11536" max="11536" width="21.42578125" style="17" customWidth="1"/>
    <col min="11537" max="11537" width="27.85546875" style="17" customWidth="1"/>
    <col min="11538" max="11538" width="23.42578125" style="17" customWidth="1"/>
    <col min="11539" max="11539" width="21.42578125" style="17" customWidth="1"/>
    <col min="11540" max="11542" width="20.7109375" style="17" customWidth="1"/>
    <col min="11543" max="11543" width="32.28515625" style="17" bestFit="1" customWidth="1"/>
    <col min="11544" max="11544" width="20.7109375" style="17" customWidth="1"/>
    <col min="11545" max="11545" width="22" style="17" customWidth="1"/>
    <col min="11546" max="11549" width="21.28515625" style="17" customWidth="1"/>
    <col min="11550" max="11550" width="22.28515625" style="17" customWidth="1"/>
    <col min="11551" max="11552" width="10.85546875" style="17"/>
    <col min="11553" max="11553" width="14.85546875" style="17" bestFit="1" customWidth="1"/>
    <col min="11554" max="11778" width="10.85546875" style="17"/>
    <col min="11779" max="11779" width="34.42578125" style="17" customWidth="1"/>
    <col min="11780" max="11781" width="19.42578125" style="17" bestFit="1" customWidth="1"/>
    <col min="11782" max="11782" width="19.7109375" style="17" customWidth="1"/>
    <col min="11783" max="11784" width="20.42578125" style="17" customWidth="1"/>
    <col min="11785" max="11786" width="19.7109375" style="17" customWidth="1"/>
    <col min="11787" max="11787" width="25.28515625" style="17" customWidth="1"/>
    <col min="11788" max="11788" width="26" style="17" customWidth="1"/>
    <col min="11789" max="11789" width="22.28515625" style="17" customWidth="1"/>
    <col min="11790" max="11790" width="24.85546875" style="17" customWidth="1"/>
    <col min="11791" max="11791" width="21.140625" style="17" customWidth="1"/>
    <col min="11792" max="11792" width="21.42578125" style="17" customWidth="1"/>
    <col min="11793" max="11793" width="27.85546875" style="17" customWidth="1"/>
    <col min="11794" max="11794" width="23.42578125" style="17" customWidth="1"/>
    <col min="11795" max="11795" width="21.42578125" style="17" customWidth="1"/>
    <col min="11796" max="11798" width="20.7109375" style="17" customWidth="1"/>
    <col min="11799" max="11799" width="32.28515625" style="17" bestFit="1" customWidth="1"/>
    <col min="11800" max="11800" width="20.7109375" style="17" customWidth="1"/>
    <col min="11801" max="11801" width="22" style="17" customWidth="1"/>
    <col min="11802" max="11805" width="21.28515625" style="17" customWidth="1"/>
    <col min="11806" max="11806" width="22.28515625" style="17" customWidth="1"/>
    <col min="11807" max="11808" width="10.85546875" style="17"/>
    <col min="11809" max="11809" width="14.85546875" style="17" bestFit="1" customWidth="1"/>
    <col min="11810" max="12034" width="10.85546875" style="17"/>
    <col min="12035" max="12035" width="34.42578125" style="17" customWidth="1"/>
    <col min="12036" max="12037" width="19.42578125" style="17" bestFit="1" customWidth="1"/>
    <col min="12038" max="12038" width="19.7109375" style="17" customWidth="1"/>
    <col min="12039" max="12040" width="20.42578125" style="17" customWidth="1"/>
    <col min="12041" max="12042" width="19.7109375" style="17" customWidth="1"/>
    <col min="12043" max="12043" width="25.28515625" style="17" customWidth="1"/>
    <col min="12044" max="12044" width="26" style="17" customWidth="1"/>
    <col min="12045" max="12045" width="22.28515625" style="17" customWidth="1"/>
    <col min="12046" max="12046" width="24.85546875" style="17" customWidth="1"/>
    <col min="12047" max="12047" width="21.140625" style="17" customWidth="1"/>
    <col min="12048" max="12048" width="21.42578125" style="17" customWidth="1"/>
    <col min="12049" max="12049" width="27.85546875" style="17" customWidth="1"/>
    <col min="12050" max="12050" width="23.42578125" style="17" customWidth="1"/>
    <col min="12051" max="12051" width="21.42578125" style="17" customWidth="1"/>
    <col min="12052" max="12054" width="20.7109375" style="17" customWidth="1"/>
    <col min="12055" max="12055" width="32.28515625" style="17" bestFit="1" customWidth="1"/>
    <col min="12056" max="12056" width="20.7109375" style="17" customWidth="1"/>
    <col min="12057" max="12057" width="22" style="17" customWidth="1"/>
    <col min="12058" max="12061" width="21.28515625" style="17" customWidth="1"/>
    <col min="12062" max="12062" width="22.28515625" style="17" customWidth="1"/>
    <col min="12063" max="12064" width="10.85546875" style="17"/>
    <col min="12065" max="12065" width="14.85546875" style="17" bestFit="1" customWidth="1"/>
    <col min="12066" max="12290" width="10.85546875" style="17"/>
    <col min="12291" max="12291" width="34.42578125" style="17" customWidth="1"/>
    <col min="12292" max="12293" width="19.42578125" style="17" bestFit="1" customWidth="1"/>
    <col min="12294" max="12294" width="19.7109375" style="17" customWidth="1"/>
    <col min="12295" max="12296" width="20.42578125" style="17" customWidth="1"/>
    <col min="12297" max="12298" width="19.7109375" style="17" customWidth="1"/>
    <col min="12299" max="12299" width="25.28515625" style="17" customWidth="1"/>
    <col min="12300" max="12300" width="26" style="17" customWidth="1"/>
    <col min="12301" max="12301" width="22.28515625" style="17" customWidth="1"/>
    <col min="12302" max="12302" width="24.85546875" style="17" customWidth="1"/>
    <col min="12303" max="12303" width="21.140625" style="17" customWidth="1"/>
    <col min="12304" max="12304" width="21.42578125" style="17" customWidth="1"/>
    <col min="12305" max="12305" width="27.85546875" style="17" customWidth="1"/>
    <col min="12306" max="12306" width="23.42578125" style="17" customWidth="1"/>
    <col min="12307" max="12307" width="21.42578125" style="17" customWidth="1"/>
    <col min="12308" max="12310" width="20.7109375" style="17" customWidth="1"/>
    <col min="12311" max="12311" width="32.28515625" style="17" bestFit="1" customWidth="1"/>
    <col min="12312" max="12312" width="20.7109375" style="17" customWidth="1"/>
    <col min="12313" max="12313" width="22" style="17" customWidth="1"/>
    <col min="12314" max="12317" width="21.28515625" style="17" customWidth="1"/>
    <col min="12318" max="12318" width="22.28515625" style="17" customWidth="1"/>
    <col min="12319" max="12320" width="10.85546875" style="17"/>
    <col min="12321" max="12321" width="14.85546875" style="17" bestFit="1" customWidth="1"/>
    <col min="12322" max="12546" width="10.85546875" style="17"/>
    <col min="12547" max="12547" width="34.42578125" style="17" customWidth="1"/>
    <col min="12548" max="12549" width="19.42578125" style="17" bestFit="1" customWidth="1"/>
    <col min="12550" max="12550" width="19.7109375" style="17" customWidth="1"/>
    <col min="12551" max="12552" width="20.42578125" style="17" customWidth="1"/>
    <col min="12553" max="12554" width="19.7109375" style="17" customWidth="1"/>
    <col min="12555" max="12555" width="25.28515625" style="17" customWidth="1"/>
    <col min="12556" max="12556" width="26" style="17" customWidth="1"/>
    <col min="12557" max="12557" width="22.28515625" style="17" customWidth="1"/>
    <col min="12558" max="12558" width="24.85546875" style="17" customWidth="1"/>
    <col min="12559" max="12559" width="21.140625" style="17" customWidth="1"/>
    <col min="12560" max="12560" width="21.42578125" style="17" customWidth="1"/>
    <col min="12561" max="12561" width="27.85546875" style="17" customWidth="1"/>
    <col min="12562" max="12562" width="23.42578125" style="17" customWidth="1"/>
    <col min="12563" max="12563" width="21.42578125" style="17" customWidth="1"/>
    <col min="12564" max="12566" width="20.7109375" style="17" customWidth="1"/>
    <col min="12567" max="12567" width="32.28515625" style="17" bestFit="1" customWidth="1"/>
    <col min="12568" max="12568" width="20.7109375" style="17" customWidth="1"/>
    <col min="12569" max="12569" width="22" style="17" customWidth="1"/>
    <col min="12570" max="12573" width="21.28515625" style="17" customWidth="1"/>
    <col min="12574" max="12574" width="22.28515625" style="17" customWidth="1"/>
    <col min="12575" max="12576" width="10.85546875" style="17"/>
    <col min="12577" max="12577" width="14.85546875" style="17" bestFit="1" customWidth="1"/>
    <col min="12578" max="12802" width="10.85546875" style="17"/>
    <col min="12803" max="12803" width="34.42578125" style="17" customWidth="1"/>
    <col min="12804" max="12805" width="19.42578125" style="17" bestFit="1" customWidth="1"/>
    <col min="12806" max="12806" width="19.7109375" style="17" customWidth="1"/>
    <col min="12807" max="12808" width="20.42578125" style="17" customWidth="1"/>
    <col min="12809" max="12810" width="19.7109375" style="17" customWidth="1"/>
    <col min="12811" max="12811" width="25.28515625" style="17" customWidth="1"/>
    <col min="12812" max="12812" width="26" style="17" customWidth="1"/>
    <col min="12813" max="12813" width="22.28515625" style="17" customWidth="1"/>
    <col min="12814" max="12814" width="24.85546875" style="17" customWidth="1"/>
    <col min="12815" max="12815" width="21.140625" style="17" customWidth="1"/>
    <col min="12816" max="12816" width="21.42578125" style="17" customWidth="1"/>
    <col min="12817" max="12817" width="27.85546875" style="17" customWidth="1"/>
    <col min="12818" max="12818" width="23.42578125" style="17" customWidth="1"/>
    <col min="12819" max="12819" width="21.42578125" style="17" customWidth="1"/>
    <col min="12820" max="12822" width="20.7109375" style="17" customWidth="1"/>
    <col min="12823" max="12823" width="32.28515625" style="17" bestFit="1" customWidth="1"/>
    <col min="12824" max="12824" width="20.7109375" style="17" customWidth="1"/>
    <col min="12825" max="12825" width="22" style="17" customWidth="1"/>
    <col min="12826" max="12829" width="21.28515625" style="17" customWidth="1"/>
    <col min="12830" max="12830" width="22.28515625" style="17" customWidth="1"/>
    <col min="12831" max="12832" width="10.85546875" style="17"/>
    <col min="12833" max="12833" width="14.85546875" style="17" bestFit="1" customWidth="1"/>
    <col min="12834" max="13058" width="10.85546875" style="17"/>
    <col min="13059" max="13059" width="34.42578125" style="17" customWidth="1"/>
    <col min="13060" max="13061" width="19.42578125" style="17" bestFit="1" customWidth="1"/>
    <col min="13062" max="13062" width="19.7109375" style="17" customWidth="1"/>
    <col min="13063" max="13064" width="20.42578125" style="17" customWidth="1"/>
    <col min="13065" max="13066" width="19.7109375" style="17" customWidth="1"/>
    <col min="13067" max="13067" width="25.28515625" style="17" customWidth="1"/>
    <col min="13068" max="13068" width="26" style="17" customWidth="1"/>
    <col min="13069" max="13069" width="22.28515625" style="17" customWidth="1"/>
    <col min="13070" max="13070" width="24.85546875" style="17" customWidth="1"/>
    <col min="13071" max="13071" width="21.140625" style="17" customWidth="1"/>
    <col min="13072" max="13072" width="21.42578125" style="17" customWidth="1"/>
    <col min="13073" max="13073" width="27.85546875" style="17" customWidth="1"/>
    <col min="13074" max="13074" width="23.42578125" style="17" customWidth="1"/>
    <col min="13075" max="13075" width="21.42578125" style="17" customWidth="1"/>
    <col min="13076" max="13078" width="20.7109375" style="17" customWidth="1"/>
    <col min="13079" max="13079" width="32.28515625" style="17" bestFit="1" customWidth="1"/>
    <col min="13080" max="13080" width="20.7109375" style="17" customWidth="1"/>
    <col min="13081" max="13081" width="22" style="17" customWidth="1"/>
    <col min="13082" max="13085" width="21.28515625" style="17" customWidth="1"/>
    <col min="13086" max="13086" width="22.28515625" style="17" customWidth="1"/>
    <col min="13087" max="13088" width="10.85546875" style="17"/>
    <col min="13089" max="13089" width="14.85546875" style="17" bestFit="1" customWidth="1"/>
    <col min="13090" max="13314" width="10.85546875" style="17"/>
    <col min="13315" max="13315" width="34.42578125" style="17" customWidth="1"/>
    <col min="13316" max="13317" width="19.42578125" style="17" bestFit="1" customWidth="1"/>
    <col min="13318" max="13318" width="19.7109375" style="17" customWidth="1"/>
    <col min="13319" max="13320" width="20.42578125" style="17" customWidth="1"/>
    <col min="13321" max="13322" width="19.7109375" style="17" customWidth="1"/>
    <col min="13323" max="13323" width="25.28515625" style="17" customWidth="1"/>
    <col min="13324" max="13324" width="26" style="17" customWidth="1"/>
    <col min="13325" max="13325" width="22.28515625" style="17" customWidth="1"/>
    <col min="13326" max="13326" width="24.85546875" style="17" customWidth="1"/>
    <col min="13327" max="13327" width="21.140625" style="17" customWidth="1"/>
    <col min="13328" max="13328" width="21.42578125" style="17" customWidth="1"/>
    <col min="13329" max="13329" width="27.85546875" style="17" customWidth="1"/>
    <col min="13330" max="13330" width="23.42578125" style="17" customWidth="1"/>
    <col min="13331" max="13331" width="21.42578125" style="17" customWidth="1"/>
    <col min="13332" max="13334" width="20.7109375" style="17" customWidth="1"/>
    <col min="13335" max="13335" width="32.28515625" style="17" bestFit="1" customWidth="1"/>
    <col min="13336" max="13336" width="20.7109375" style="17" customWidth="1"/>
    <col min="13337" max="13337" width="22" style="17" customWidth="1"/>
    <col min="13338" max="13341" width="21.28515625" style="17" customWidth="1"/>
    <col min="13342" max="13342" width="22.28515625" style="17" customWidth="1"/>
    <col min="13343" max="13344" width="10.85546875" style="17"/>
    <col min="13345" max="13345" width="14.85546875" style="17" bestFit="1" customWidth="1"/>
    <col min="13346" max="13570" width="10.85546875" style="17"/>
    <col min="13571" max="13571" width="34.42578125" style="17" customWidth="1"/>
    <col min="13572" max="13573" width="19.42578125" style="17" bestFit="1" customWidth="1"/>
    <col min="13574" max="13574" width="19.7109375" style="17" customWidth="1"/>
    <col min="13575" max="13576" width="20.42578125" style="17" customWidth="1"/>
    <col min="13577" max="13578" width="19.7109375" style="17" customWidth="1"/>
    <col min="13579" max="13579" width="25.28515625" style="17" customWidth="1"/>
    <col min="13580" max="13580" width="26" style="17" customWidth="1"/>
    <col min="13581" max="13581" width="22.28515625" style="17" customWidth="1"/>
    <col min="13582" max="13582" width="24.85546875" style="17" customWidth="1"/>
    <col min="13583" max="13583" width="21.140625" style="17" customWidth="1"/>
    <col min="13584" max="13584" width="21.42578125" style="17" customWidth="1"/>
    <col min="13585" max="13585" width="27.85546875" style="17" customWidth="1"/>
    <col min="13586" max="13586" width="23.42578125" style="17" customWidth="1"/>
    <col min="13587" max="13587" width="21.42578125" style="17" customWidth="1"/>
    <col min="13588" max="13590" width="20.7109375" style="17" customWidth="1"/>
    <col min="13591" max="13591" width="32.28515625" style="17" bestFit="1" customWidth="1"/>
    <col min="13592" max="13592" width="20.7109375" style="17" customWidth="1"/>
    <col min="13593" max="13593" width="22" style="17" customWidth="1"/>
    <col min="13594" max="13597" width="21.28515625" style="17" customWidth="1"/>
    <col min="13598" max="13598" width="22.28515625" style="17" customWidth="1"/>
    <col min="13599" max="13600" width="10.85546875" style="17"/>
    <col min="13601" max="13601" width="14.85546875" style="17" bestFit="1" customWidth="1"/>
    <col min="13602" max="13826" width="10.85546875" style="17"/>
    <col min="13827" max="13827" width="34.42578125" style="17" customWidth="1"/>
    <col min="13828" max="13829" width="19.42578125" style="17" bestFit="1" customWidth="1"/>
    <col min="13830" max="13830" width="19.7109375" style="17" customWidth="1"/>
    <col min="13831" max="13832" width="20.42578125" style="17" customWidth="1"/>
    <col min="13833" max="13834" width="19.7109375" style="17" customWidth="1"/>
    <col min="13835" max="13835" width="25.28515625" style="17" customWidth="1"/>
    <col min="13836" max="13836" width="26" style="17" customWidth="1"/>
    <col min="13837" max="13837" width="22.28515625" style="17" customWidth="1"/>
    <col min="13838" max="13838" width="24.85546875" style="17" customWidth="1"/>
    <col min="13839" max="13839" width="21.140625" style="17" customWidth="1"/>
    <col min="13840" max="13840" width="21.42578125" style="17" customWidth="1"/>
    <col min="13841" max="13841" width="27.85546875" style="17" customWidth="1"/>
    <col min="13842" max="13842" width="23.42578125" style="17" customWidth="1"/>
    <col min="13843" max="13843" width="21.42578125" style="17" customWidth="1"/>
    <col min="13844" max="13846" width="20.7109375" style="17" customWidth="1"/>
    <col min="13847" max="13847" width="32.28515625" style="17" bestFit="1" customWidth="1"/>
    <col min="13848" max="13848" width="20.7109375" style="17" customWidth="1"/>
    <col min="13849" max="13849" width="22" style="17" customWidth="1"/>
    <col min="13850" max="13853" width="21.28515625" style="17" customWidth="1"/>
    <col min="13854" max="13854" width="22.28515625" style="17" customWidth="1"/>
    <col min="13855" max="13856" width="10.85546875" style="17"/>
    <col min="13857" max="13857" width="14.85546875" style="17" bestFit="1" customWidth="1"/>
    <col min="13858" max="14082" width="10.85546875" style="17"/>
    <col min="14083" max="14083" width="34.42578125" style="17" customWidth="1"/>
    <col min="14084" max="14085" width="19.42578125" style="17" bestFit="1" customWidth="1"/>
    <col min="14086" max="14086" width="19.7109375" style="17" customWidth="1"/>
    <col min="14087" max="14088" width="20.42578125" style="17" customWidth="1"/>
    <col min="14089" max="14090" width="19.7109375" style="17" customWidth="1"/>
    <col min="14091" max="14091" width="25.28515625" style="17" customWidth="1"/>
    <col min="14092" max="14092" width="26" style="17" customWidth="1"/>
    <col min="14093" max="14093" width="22.28515625" style="17" customWidth="1"/>
    <col min="14094" max="14094" width="24.85546875" style="17" customWidth="1"/>
    <col min="14095" max="14095" width="21.140625" style="17" customWidth="1"/>
    <col min="14096" max="14096" width="21.42578125" style="17" customWidth="1"/>
    <col min="14097" max="14097" width="27.85546875" style="17" customWidth="1"/>
    <col min="14098" max="14098" width="23.42578125" style="17" customWidth="1"/>
    <col min="14099" max="14099" width="21.42578125" style="17" customWidth="1"/>
    <col min="14100" max="14102" width="20.7109375" style="17" customWidth="1"/>
    <col min="14103" max="14103" width="32.28515625" style="17" bestFit="1" customWidth="1"/>
    <col min="14104" max="14104" width="20.7109375" style="17" customWidth="1"/>
    <col min="14105" max="14105" width="22" style="17" customWidth="1"/>
    <col min="14106" max="14109" width="21.28515625" style="17" customWidth="1"/>
    <col min="14110" max="14110" width="22.28515625" style="17" customWidth="1"/>
    <col min="14111" max="14112" width="10.85546875" style="17"/>
    <col min="14113" max="14113" width="14.85546875" style="17" bestFit="1" customWidth="1"/>
    <col min="14114" max="14338" width="10.85546875" style="17"/>
    <col min="14339" max="14339" width="34.42578125" style="17" customWidth="1"/>
    <col min="14340" max="14341" width="19.42578125" style="17" bestFit="1" customWidth="1"/>
    <col min="14342" max="14342" width="19.7109375" style="17" customWidth="1"/>
    <col min="14343" max="14344" width="20.42578125" style="17" customWidth="1"/>
    <col min="14345" max="14346" width="19.7109375" style="17" customWidth="1"/>
    <col min="14347" max="14347" width="25.28515625" style="17" customWidth="1"/>
    <col min="14348" max="14348" width="26" style="17" customWidth="1"/>
    <col min="14349" max="14349" width="22.28515625" style="17" customWidth="1"/>
    <col min="14350" max="14350" width="24.85546875" style="17" customWidth="1"/>
    <col min="14351" max="14351" width="21.140625" style="17" customWidth="1"/>
    <col min="14352" max="14352" width="21.42578125" style="17" customWidth="1"/>
    <col min="14353" max="14353" width="27.85546875" style="17" customWidth="1"/>
    <col min="14354" max="14354" width="23.42578125" style="17" customWidth="1"/>
    <col min="14355" max="14355" width="21.42578125" style="17" customWidth="1"/>
    <col min="14356" max="14358" width="20.7109375" style="17" customWidth="1"/>
    <col min="14359" max="14359" width="32.28515625" style="17" bestFit="1" customWidth="1"/>
    <col min="14360" max="14360" width="20.7109375" style="17" customWidth="1"/>
    <col min="14361" max="14361" width="22" style="17" customWidth="1"/>
    <col min="14362" max="14365" width="21.28515625" style="17" customWidth="1"/>
    <col min="14366" max="14366" width="22.28515625" style="17" customWidth="1"/>
    <col min="14367" max="14368" width="10.85546875" style="17"/>
    <col min="14369" max="14369" width="14.85546875" style="17" bestFit="1" customWidth="1"/>
    <col min="14370" max="14594" width="10.85546875" style="17"/>
    <col min="14595" max="14595" width="34.42578125" style="17" customWidth="1"/>
    <col min="14596" max="14597" width="19.42578125" style="17" bestFit="1" customWidth="1"/>
    <col min="14598" max="14598" width="19.7109375" style="17" customWidth="1"/>
    <col min="14599" max="14600" width="20.42578125" style="17" customWidth="1"/>
    <col min="14601" max="14602" width="19.7109375" style="17" customWidth="1"/>
    <col min="14603" max="14603" width="25.28515625" style="17" customWidth="1"/>
    <col min="14604" max="14604" width="26" style="17" customWidth="1"/>
    <col min="14605" max="14605" width="22.28515625" style="17" customWidth="1"/>
    <col min="14606" max="14606" width="24.85546875" style="17" customWidth="1"/>
    <col min="14607" max="14607" width="21.140625" style="17" customWidth="1"/>
    <col min="14608" max="14608" width="21.42578125" style="17" customWidth="1"/>
    <col min="14609" max="14609" width="27.85546875" style="17" customWidth="1"/>
    <col min="14610" max="14610" width="23.42578125" style="17" customWidth="1"/>
    <col min="14611" max="14611" width="21.42578125" style="17" customWidth="1"/>
    <col min="14612" max="14614" width="20.7109375" style="17" customWidth="1"/>
    <col min="14615" max="14615" width="32.28515625" style="17" bestFit="1" customWidth="1"/>
    <col min="14616" max="14616" width="20.7109375" style="17" customWidth="1"/>
    <col min="14617" max="14617" width="22" style="17" customWidth="1"/>
    <col min="14618" max="14621" width="21.28515625" style="17" customWidth="1"/>
    <col min="14622" max="14622" width="22.28515625" style="17" customWidth="1"/>
    <col min="14623" max="14624" width="10.85546875" style="17"/>
    <col min="14625" max="14625" width="14.85546875" style="17" bestFit="1" customWidth="1"/>
    <col min="14626" max="14850" width="10.85546875" style="17"/>
    <col min="14851" max="14851" width="34.42578125" style="17" customWidth="1"/>
    <col min="14852" max="14853" width="19.42578125" style="17" bestFit="1" customWidth="1"/>
    <col min="14854" max="14854" width="19.7109375" style="17" customWidth="1"/>
    <col min="14855" max="14856" width="20.42578125" style="17" customWidth="1"/>
    <col min="14857" max="14858" width="19.7109375" style="17" customWidth="1"/>
    <col min="14859" max="14859" width="25.28515625" style="17" customWidth="1"/>
    <col min="14860" max="14860" width="26" style="17" customWidth="1"/>
    <col min="14861" max="14861" width="22.28515625" style="17" customWidth="1"/>
    <col min="14862" max="14862" width="24.85546875" style="17" customWidth="1"/>
    <col min="14863" max="14863" width="21.140625" style="17" customWidth="1"/>
    <col min="14864" max="14864" width="21.42578125" style="17" customWidth="1"/>
    <col min="14865" max="14865" width="27.85546875" style="17" customWidth="1"/>
    <col min="14866" max="14866" width="23.42578125" style="17" customWidth="1"/>
    <col min="14867" max="14867" width="21.42578125" style="17" customWidth="1"/>
    <col min="14868" max="14870" width="20.7109375" style="17" customWidth="1"/>
    <col min="14871" max="14871" width="32.28515625" style="17" bestFit="1" customWidth="1"/>
    <col min="14872" max="14872" width="20.7109375" style="17" customWidth="1"/>
    <col min="14873" max="14873" width="22" style="17" customWidth="1"/>
    <col min="14874" max="14877" width="21.28515625" style="17" customWidth="1"/>
    <col min="14878" max="14878" width="22.28515625" style="17" customWidth="1"/>
    <col min="14879" max="14880" width="10.85546875" style="17"/>
    <col min="14881" max="14881" width="14.85546875" style="17" bestFit="1" customWidth="1"/>
    <col min="14882" max="15106" width="10.85546875" style="17"/>
    <col min="15107" max="15107" width="34.42578125" style="17" customWidth="1"/>
    <col min="15108" max="15109" width="19.42578125" style="17" bestFit="1" customWidth="1"/>
    <col min="15110" max="15110" width="19.7109375" style="17" customWidth="1"/>
    <col min="15111" max="15112" width="20.42578125" style="17" customWidth="1"/>
    <col min="15113" max="15114" width="19.7109375" style="17" customWidth="1"/>
    <col min="15115" max="15115" width="25.28515625" style="17" customWidth="1"/>
    <col min="15116" max="15116" width="26" style="17" customWidth="1"/>
    <col min="15117" max="15117" width="22.28515625" style="17" customWidth="1"/>
    <col min="15118" max="15118" width="24.85546875" style="17" customWidth="1"/>
    <col min="15119" max="15119" width="21.140625" style="17" customWidth="1"/>
    <col min="15120" max="15120" width="21.42578125" style="17" customWidth="1"/>
    <col min="15121" max="15121" width="27.85546875" style="17" customWidth="1"/>
    <col min="15122" max="15122" width="23.42578125" style="17" customWidth="1"/>
    <col min="15123" max="15123" width="21.42578125" style="17" customWidth="1"/>
    <col min="15124" max="15126" width="20.7109375" style="17" customWidth="1"/>
    <col min="15127" max="15127" width="32.28515625" style="17" bestFit="1" customWidth="1"/>
    <col min="15128" max="15128" width="20.7109375" style="17" customWidth="1"/>
    <col min="15129" max="15129" width="22" style="17" customWidth="1"/>
    <col min="15130" max="15133" width="21.28515625" style="17" customWidth="1"/>
    <col min="15134" max="15134" width="22.28515625" style="17" customWidth="1"/>
    <col min="15135" max="15136" width="10.85546875" style="17"/>
    <col min="15137" max="15137" width="14.85546875" style="17" bestFit="1" customWidth="1"/>
    <col min="15138" max="15362" width="10.85546875" style="17"/>
    <col min="15363" max="15363" width="34.42578125" style="17" customWidth="1"/>
    <col min="15364" max="15365" width="19.42578125" style="17" bestFit="1" customWidth="1"/>
    <col min="15366" max="15366" width="19.7109375" style="17" customWidth="1"/>
    <col min="15367" max="15368" width="20.42578125" style="17" customWidth="1"/>
    <col min="15369" max="15370" width="19.7109375" style="17" customWidth="1"/>
    <col min="15371" max="15371" width="25.28515625" style="17" customWidth="1"/>
    <col min="15372" max="15372" width="26" style="17" customWidth="1"/>
    <col min="15373" max="15373" width="22.28515625" style="17" customWidth="1"/>
    <col min="15374" max="15374" width="24.85546875" style="17" customWidth="1"/>
    <col min="15375" max="15375" width="21.140625" style="17" customWidth="1"/>
    <col min="15376" max="15376" width="21.42578125" style="17" customWidth="1"/>
    <col min="15377" max="15377" width="27.85546875" style="17" customWidth="1"/>
    <col min="15378" max="15378" width="23.42578125" style="17" customWidth="1"/>
    <col min="15379" max="15379" width="21.42578125" style="17" customWidth="1"/>
    <col min="15380" max="15382" width="20.7109375" style="17" customWidth="1"/>
    <col min="15383" max="15383" width="32.28515625" style="17" bestFit="1" customWidth="1"/>
    <col min="15384" max="15384" width="20.7109375" style="17" customWidth="1"/>
    <col min="15385" max="15385" width="22" style="17" customWidth="1"/>
    <col min="15386" max="15389" width="21.28515625" style="17" customWidth="1"/>
    <col min="15390" max="15390" width="22.28515625" style="17" customWidth="1"/>
    <col min="15391" max="15392" width="10.85546875" style="17"/>
    <col min="15393" max="15393" width="14.85546875" style="17" bestFit="1" customWidth="1"/>
    <col min="15394" max="15618" width="10.85546875" style="17"/>
    <col min="15619" max="15619" width="34.42578125" style="17" customWidth="1"/>
    <col min="15620" max="15621" width="19.42578125" style="17" bestFit="1" customWidth="1"/>
    <col min="15622" max="15622" width="19.7109375" style="17" customWidth="1"/>
    <col min="15623" max="15624" width="20.42578125" style="17" customWidth="1"/>
    <col min="15625" max="15626" width="19.7109375" style="17" customWidth="1"/>
    <col min="15627" max="15627" width="25.28515625" style="17" customWidth="1"/>
    <col min="15628" max="15628" width="26" style="17" customWidth="1"/>
    <col min="15629" max="15629" width="22.28515625" style="17" customWidth="1"/>
    <col min="15630" max="15630" width="24.85546875" style="17" customWidth="1"/>
    <col min="15631" max="15631" width="21.140625" style="17" customWidth="1"/>
    <col min="15632" max="15632" width="21.42578125" style="17" customWidth="1"/>
    <col min="15633" max="15633" width="27.85546875" style="17" customWidth="1"/>
    <col min="15634" max="15634" width="23.42578125" style="17" customWidth="1"/>
    <col min="15635" max="15635" width="21.42578125" style="17" customWidth="1"/>
    <col min="15636" max="15638" width="20.7109375" style="17" customWidth="1"/>
    <col min="15639" max="15639" width="32.28515625" style="17" bestFit="1" customWidth="1"/>
    <col min="15640" max="15640" width="20.7109375" style="17" customWidth="1"/>
    <col min="15641" max="15641" width="22" style="17" customWidth="1"/>
    <col min="15642" max="15645" width="21.28515625" style="17" customWidth="1"/>
    <col min="15646" max="15646" width="22.28515625" style="17" customWidth="1"/>
    <col min="15647" max="15648" width="10.85546875" style="17"/>
    <col min="15649" max="15649" width="14.85546875" style="17" bestFit="1" customWidth="1"/>
    <col min="15650" max="15874" width="10.85546875" style="17"/>
    <col min="15875" max="15875" width="34.42578125" style="17" customWidth="1"/>
    <col min="15876" max="15877" width="19.42578125" style="17" bestFit="1" customWidth="1"/>
    <col min="15878" max="15878" width="19.7109375" style="17" customWidth="1"/>
    <col min="15879" max="15880" width="20.42578125" style="17" customWidth="1"/>
    <col min="15881" max="15882" width="19.7109375" style="17" customWidth="1"/>
    <col min="15883" max="15883" width="25.28515625" style="17" customWidth="1"/>
    <col min="15884" max="15884" width="26" style="17" customWidth="1"/>
    <col min="15885" max="15885" width="22.28515625" style="17" customWidth="1"/>
    <col min="15886" max="15886" width="24.85546875" style="17" customWidth="1"/>
    <col min="15887" max="15887" width="21.140625" style="17" customWidth="1"/>
    <col min="15888" max="15888" width="21.42578125" style="17" customWidth="1"/>
    <col min="15889" max="15889" width="27.85546875" style="17" customWidth="1"/>
    <col min="15890" max="15890" width="23.42578125" style="17" customWidth="1"/>
    <col min="15891" max="15891" width="21.42578125" style="17" customWidth="1"/>
    <col min="15892" max="15894" width="20.7109375" style="17" customWidth="1"/>
    <col min="15895" max="15895" width="32.28515625" style="17" bestFit="1" customWidth="1"/>
    <col min="15896" max="15896" width="20.7109375" style="17" customWidth="1"/>
    <col min="15897" max="15897" width="22" style="17" customWidth="1"/>
    <col min="15898" max="15901" width="21.28515625" style="17" customWidth="1"/>
    <col min="15902" max="15902" width="22.28515625" style="17" customWidth="1"/>
    <col min="15903" max="15904" width="10.85546875" style="17"/>
    <col min="15905" max="15905" width="14.85546875" style="17" bestFit="1" customWidth="1"/>
    <col min="15906" max="16130" width="10.85546875" style="17"/>
    <col min="16131" max="16131" width="34.42578125" style="17" customWidth="1"/>
    <col min="16132" max="16133" width="19.42578125" style="17" bestFit="1" customWidth="1"/>
    <col min="16134" max="16134" width="19.7109375" style="17" customWidth="1"/>
    <col min="16135" max="16136" width="20.42578125" style="17" customWidth="1"/>
    <col min="16137" max="16138" width="19.7109375" style="17" customWidth="1"/>
    <col min="16139" max="16139" width="25.28515625" style="17" customWidth="1"/>
    <col min="16140" max="16140" width="26" style="17" customWidth="1"/>
    <col min="16141" max="16141" width="22.28515625" style="17" customWidth="1"/>
    <col min="16142" max="16142" width="24.85546875" style="17" customWidth="1"/>
    <col min="16143" max="16143" width="21.140625" style="17" customWidth="1"/>
    <col min="16144" max="16144" width="21.42578125" style="17" customWidth="1"/>
    <col min="16145" max="16145" width="27.85546875" style="17" customWidth="1"/>
    <col min="16146" max="16146" width="23.42578125" style="17" customWidth="1"/>
    <col min="16147" max="16147" width="21.42578125" style="17" customWidth="1"/>
    <col min="16148" max="16150" width="20.7109375" style="17" customWidth="1"/>
    <col min="16151" max="16151" width="32.28515625" style="17" bestFit="1" customWidth="1"/>
    <col min="16152" max="16152" width="20.7109375" style="17" customWidth="1"/>
    <col min="16153" max="16153" width="22" style="17" customWidth="1"/>
    <col min="16154" max="16157" width="21.28515625" style="17" customWidth="1"/>
    <col min="16158" max="16158" width="22.28515625" style="17" customWidth="1"/>
    <col min="16159" max="16160" width="10.85546875" style="17"/>
    <col min="16161" max="16161" width="14.85546875" style="17" bestFit="1" customWidth="1"/>
    <col min="16162" max="16384" width="10.85546875" style="17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501" t="s">
        <v>0</v>
      </c>
      <c r="B3" s="501"/>
      <c r="C3" s="50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71"/>
      <c r="U3" s="171"/>
      <c r="V3" s="171"/>
      <c r="W3" s="171"/>
      <c r="X3" s="171"/>
      <c r="Y3" s="2"/>
      <c r="Z3" s="2"/>
      <c r="AA3" s="2"/>
      <c r="AB3" s="2"/>
      <c r="AC3" s="2"/>
      <c r="AD3" s="1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71" t="s">
        <v>1</v>
      </c>
      <c r="B9" s="171"/>
      <c r="C9" s="171"/>
      <c r="D9" s="1"/>
      <c r="E9" s="488" t="s">
        <v>2</v>
      </c>
      <c r="F9" s="488"/>
      <c r="G9" s="48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488"/>
      <c r="S9" s="48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71"/>
      <c r="B10" s="171"/>
      <c r="C10" s="1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71" t="s">
        <v>4</v>
      </c>
      <c r="B11" s="171"/>
      <c r="C11" s="171"/>
      <c r="D11" s="1"/>
      <c r="E11" s="169">
        <v>3</v>
      </c>
      <c r="F11" s="1"/>
      <c r="G11" s="1"/>
      <c r="H11" s="1"/>
      <c r="I11" s="1"/>
      <c r="J11" s="1"/>
      <c r="K11" s="489" t="s">
        <v>58</v>
      </c>
      <c r="L11" s="489"/>
      <c r="M11" s="170"/>
      <c r="N11" s="17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71"/>
      <c r="B12" s="171"/>
      <c r="C12" s="171"/>
      <c r="D12" s="1"/>
      <c r="E12" s="5"/>
      <c r="F12" s="1"/>
      <c r="G12" s="1"/>
      <c r="H12" s="1"/>
      <c r="I12" s="1"/>
      <c r="J12" s="1"/>
      <c r="K12" s="170"/>
      <c r="L12" s="170"/>
      <c r="M12" s="170"/>
      <c r="N12" s="17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71"/>
      <c r="B13" s="171"/>
      <c r="C13" s="171"/>
      <c r="D13" s="171"/>
      <c r="E13" s="171"/>
      <c r="F13" s="171"/>
      <c r="G13" s="171"/>
      <c r="H13" s="171"/>
      <c r="I13" s="171"/>
      <c r="J13" s="171"/>
      <c r="K13" s="171"/>
      <c r="L13" s="170"/>
      <c r="M13" s="170"/>
      <c r="N13" s="170"/>
      <c r="O13" s="170"/>
      <c r="P13" s="170"/>
      <c r="Q13" s="170"/>
      <c r="R13" s="170"/>
      <c r="S13" s="170"/>
      <c r="T13" s="170"/>
      <c r="U13" s="170"/>
      <c r="V13" s="170"/>
      <c r="W13" s="1"/>
      <c r="X13" s="1"/>
      <c r="Y13" s="1"/>
    </row>
    <row r="14" spans="1:30" s="3" customFormat="1" ht="27" thickBot="1" x14ac:dyDescent="0.3">
      <c r="A14" s="1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153" t="s">
        <v>7</v>
      </c>
      <c r="B15" s="502" t="s">
        <v>8</v>
      </c>
      <c r="C15" s="503"/>
      <c r="D15" s="503"/>
      <c r="E15" s="503"/>
      <c r="F15" s="503"/>
      <c r="G15" s="503"/>
      <c r="H15" s="503"/>
      <c r="I15" s="503"/>
      <c r="J15" s="504"/>
      <c r="K15" s="505" t="s">
        <v>51</v>
      </c>
      <c r="L15" s="506"/>
      <c r="M15" s="506"/>
      <c r="N15" s="507"/>
      <c r="O15" s="510" t="s">
        <v>50</v>
      </c>
      <c r="P15" s="508"/>
      <c r="Q15" s="508"/>
      <c r="R15" s="508"/>
      <c r="S15" s="508"/>
      <c r="T15" s="508"/>
      <c r="U15" s="508"/>
      <c r="V15" s="508"/>
      <c r="W15" s="509"/>
      <c r="X15" s="12"/>
    </row>
    <row r="16" spans="1:30" ht="39.950000000000003" customHeight="1" x14ac:dyDescent="0.25">
      <c r="A16" s="154" t="s">
        <v>9</v>
      </c>
      <c r="B16" s="163"/>
      <c r="C16" s="165"/>
      <c r="D16" s="15"/>
      <c r="E16" s="19"/>
      <c r="F16" s="15"/>
      <c r="G16" s="15"/>
      <c r="H16" s="15"/>
      <c r="I16" s="15"/>
      <c r="J16" s="164"/>
      <c r="K16" s="14"/>
      <c r="L16" s="15"/>
      <c r="M16" s="19"/>
      <c r="N16" s="164"/>
      <c r="O16" s="165"/>
      <c r="P16" s="165"/>
      <c r="Q16" s="15"/>
      <c r="R16" s="15"/>
      <c r="S16" s="15"/>
      <c r="T16" s="15"/>
      <c r="U16" s="15"/>
      <c r="V16" s="15"/>
      <c r="W16" s="164"/>
      <c r="X16" s="16" t="s">
        <v>10</v>
      </c>
      <c r="Z16" s="18"/>
      <c r="AA16" s="18"/>
    </row>
    <row r="17" spans="1:30" ht="39.950000000000003" customHeight="1" x14ac:dyDescent="0.25">
      <c r="A17" s="155" t="s">
        <v>11</v>
      </c>
      <c r="B17" s="14">
        <v>1</v>
      </c>
      <c r="C17" s="77">
        <v>2</v>
      </c>
      <c r="D17" s="19">
        <v>3</v>
      </c>
      <c r="E17" s="19">
        <v>4</v>
      </c>
      <c r="F17" s="19">
        <v>5</v>
      </c>
      <c r="G17" s="19">
        <v>6</v>
      </c>
      <c r="H17" s="19">
        <v>7</v>
      </c>
      <c r="I17" s="19">
        <v>8</v>
      </c>
      <c r="J17" s="20">
        <v>9</v>
      </c>
      <c r="K17" s="14">
        <v>1</v>
      </c>
      <c r="L17" s="19">
        <v>2</v>
      </c>
      <c r="M17" s="19">
        <v>3</v>
      </c>
      <c r="N17" s="20">
        <v>4</v>
      </c>
      <c r="O17" s="77">
        <v>1</v>
      </c>
      <c r="P17" s="77">
        <v>2</v>
      </c>
      <c r="Q17" s="19">
        <v>3</v>
      </c>
      <c r="R17" s="19">
        <v>4</v>
      </c>
      <c r="S17" s="19">
        <v>5</v>
      </c>
      <c r="T17" s="19">
        <v>6</v>
      </c>
      <c r="U17" s="19">
        <v>7</v>
      </c>
      <c r="V17" s="19">
        <v>8</v>
      </c>
      <c r="W17" s="20">
        <v>9</v>
      </c>
      <c r="X17" s="16"/>
      <c r="Z17" s="2"/>
      <c r="AA17" s="18"/>
    </row>
    <row r="18" spans="1:30" ht="39.950000000000003" customHeight="1" x14ac:dyDescent="0.25">
      <c r="A18" s="156" t="s">
        <v>12</v>
      </c>
      <c r="B18" s="21">
        <v>15.1</v>
      </c>
      <c r="C18" s="78">
        <v>32.5</v>
      </c>
      <c r="D18" s="22">
        <v>32.4</v>
      </c>
      <c r="E18" s="22">
        <v>41.5</v>
      </c>
      <c r="F18" s="22">
        <v>44.9</v>
      </c>
      <c r="G18" s="22">
        <v>45.1</v>
      </c>
      <c r="H18" s="22">
        <v>37.4</v>
      </c>
      <c r="I18" s="22">
        <v>38.200000000000003</v>
      </c>
      <c r="J18" s="23">
        <v>30.4</v>
      </c>
      <c r="K18" s="21">
        <v>20.070500000000003</v>
      </c>
      <c r="L18" s="22">
        <v>38.845749999999995</v>
      </c>
      <c r="M18" s="22">
        <v>53.766749999999995</v>
      </c>
      <c r="N18" s="23">
        <v>52.210000000000008</v>
      </c>
      <c r="O18" s="78">
        <v>23.5</v>
      </c>
      <c r="P18" s="78">
        <v>34.200000000000003</v>
      </c>
      <c r="Q18" s="22">
        <v>59.7</v>
      </c>
      <c r="R18" s="22">
        <v>38.200000000000003</v>
      </c>
      <c r="S18" s="22">
        <v>38.200000000000003</v>
      </c>
      <c r="T18" s="22">
        <v>46.6</v>
      </c>
      <c r="U18" s="22">
        <v>38.9</v>
      </c>
      <c r="V18" s="22">
        <v>47.4</v>
      </c>
      <c r="W18" s="23">
        <v>23.7</v>
      </c>
      <c r="X18" s="24">
        <f t="shared" ref="X18:X25" si="0">SUM(B18:W18)</f>
        <v>832.79300000000023</v>
      </c>
      <c r="Z18" s="2"/>
      <c r="AA18" s="18"/>
    </row>
    <row r="19" spans="1:30" ht="39.950000000000003" customHeight="1" x14ac:dyDescent="0.25">
      <c r="A19" s="157" t="s">
        <v>13</v>
      </c>
      <c r="B19" s="21">
        <v>15.1</v>
      </c>
      <c r="C19" s="78">
        <v>32.5</v>
      </c>
      <c r="D19" s="22">
        <v>32.4</v>
      </c>
      <c r="E19" s="22">
        <v>41.5</v>
      </c>
      <c r="F19" s="22">
        <v>44.9</v>
      </c>
      <c r="G19" s="22">
        <v>45.1</v>
      </c>
      <c r="H19" s="22">
        <v>37.4</v>
      </c>
      <c r="I19" s="22">
        <v>38.200000000000003</v>
      </c>
      <c r="J19" s="23">
        <v>30.4</v>
      </c>
      <c r="K19" s="21">
        <v>20.070500000000003</v>
      </c>
      <c r="L19" s="22">
        <v>38.845749999999995</v>
      </c>
      <c r="M19" s="22">
        <v>53.766749999999995</v>
      </c>
      <c r="N19" s="23">
        <v>52.210000000000008</v>
      </c>
      <c r="O19" s="78">
        <v>23.5</v>
      </c>
      <c r="P19" s="78">
        <v>34.200000000000003</v>
      </c>
      <c r="Q19" s="22">
        <v>59.7</v>
      </c>
      <c r="R19" s="22">
        <v>38.200000000000003</v>
      </c>
      <c r="S19" s="22">
        <v>38.200000000000003</v>
      </c>
      <c r="T19" s="22">
        <v>46.6</v>
      </c>
      <c r="U19" s="22">
        <v>38.9</v>
      </c>
      <c r="V19" s="22">
        <v>47.4</v>
      </c>
      <c r="W19" s="23">
        <v>23.7</v>
      </c>
      <c r="X19" s="24">
        <f t="shared" si="0"/>
        <v>832.79300000000023</v>
      </c>
      <c r="Z19" s="2"/>
      <c r="AA19" s="18"/>
    </row>
    <row r="20" spans="1:30" ht="39.75" customHeight="1" x14ac:dyDescent="0.25">
      <c r="A20" s="156" t="s">
        <v>14</v>
      </c>
      <c r="B20" s="21"/>
      <c r="C20" s="78"/>
      <c r="D20" s="22"/>
      <c r="E20" s="22"/>
      <c r="F20" s="22"/>
      <c r="G20" s="22"/>
      <c r="H20" s="22"/>
      <c r="I20" s="22"/>
      <c r="J20" s="23"/>
      <c r="K20" s="21"/>
      <c r="L20" s="22"/>
      <c r="M20" s="22"/>
      <c r="N20" s="23"/>
      <c r="O20" s="78"/>
      <c r="P20" s="78"/>
      <c r="Q20" s="22"/>
      <c r="R20" s="22"/>
      <c r="S20" s="22"/>
      <c r="T20" s="22"/>
      <c r="U20" s="22"/>
      <c r="V20" s="22"/>
      <c r="W20" s="23"/>
      <c r="X20" s="24">
        <f t="shared" si="0"/>
        <v>0</v>
      </c>
      <c r="Z20" s="2"/>
      <c r="AA20" s="18"/>
    </row>
    <row r="21" spans="1:30" ht="39.950000000000003" customHeight="1" x14ac:dyDescent="0.25">
      <c r="A21" s="157" t="s">
        <v>15</v>
      </c>
      <c r="B21" s="21">
        <v>16.036333333333332</v>
      </c>
      <c r="C21" s="78">
        <v>32.653333333333336</v>
      </c>
      <c r="D21" s="22">
        <v>32.72</v>
      </c>
      <c r="E21" s="22">
        <v>41.050000000000004</v>
      </c>
      <c r="F21" s="22">
        <v>43.543333333333329</v>
      </c>
      <c r="G21" s="22">
        <v>42.276000000000003</v>
      </c>
      <c r="H21" s="22">
        <v>34.958666666666659</v>
      </c>
      <c r="I21" s="22">
        <v>35.048333333333325</v>
      </c>
      <c r="J21" s="23">
        <v>27.932999999999993</v>
      </c>
      <c r="K21" s="21">
        <v>19.184833333333334</v>
      </c>
      <c r="L21" s="22">
        <v>36.934833333333344</v>
      </c>
      <c r="M21" s="22">
        <v>52.743999999999993</v>
      </c>
      <c r="N21" s="23">
        <v>53.001333333333321</v>
      </c>
      <c r="O21" s="78">
        <v>25.221500000000002</v>
      </c>
      <c r="P21" s="78">
        <v>35.281333333333329</v>
      </c>
      <c r="Q21" s="22">
        <v>59.432000000000016</v>
      </c>
      <c r="R21" s="22">
        <v>37.375833333333325</v>
      </c>
      <c r="S21" s="22">
        <v>37.375833333333325</v>
      </c>
      <c r="T21" s="22">
        <v>43.906833333333338</v>
      </c>
      <c r="U21" s="22">
        <v>36.779666666666664</v>
      </c>
      <c r="V21" s="22">
        <v>43.855333333333334</v>
      </c>
      <c r="W21" s="23">
        <v>21.464499999999997</v>
      </c>
      <c r="X21" s="24">
        <f t="shared" si="0"/>
        <v>808.77683333333323</v>
      </c>
      <c r="Z21" s="2"/>
      <c r="AA21" s="18"/>
    </row>
    <row r="22" spans="1:30" ht="39.950000000000003" customHeight="1" x14ac:dyDescent="0.25">
      <c r="A22" s="156" t="s">
        <v>16</v>
      </c>
      <c r="B22" s="21">
        <v>16.036333333333332</v>
      </c>
      <c r="C22" s="78">
        <v>32.653333333333336</v>
      </c>
      <c r="D22" s="22">
        <v>32.72</v>
      </c>
      <c r="E22" s="22">
        <v>41.050000000000004</v>
      </c>
      <c r="F22" s="22">
        <v>43.543333333333329</v>
      </c>
      <c r="G22" s="22">
        <v>42.276000000000003</v>
      </c>
      <c r="H22" s="22">
        <v>34.958666666666659</v>
      </c>
      <c r="I22" s="22">
        <v>35.048333333333325</v>
      </c>
      <c r="J22" s="23">
        <v>27.932999999999993</v>
      </c>
      <c r="K22" s="21">
        <v>19.184833333333334</v>
      </c>
      <c r="L22" s="22">
        <v>36.934833333333344</v>
      </c>
      <c r="M22" s="22">
        <v>52.743999999999993</v>
      </c>
      <c r="N22" s="23">
        <v>53.001333333333321</v>
      </c>
      <c r="O22" s="78">
        <v>25.221500000000002</v>
      </c>
      <c r="P22" s="78">
        <v>35.281333333333329</v>
      </c>
      <c r="Q22" s="22">
        <v>59.432000000000016</v>
      </c>
      <c r="R22" s="22">
        <v>37.375833333333325</v>
      </c>
      <c r="S22" s="22">
        <v>37.375833333333325</v>
      </c>
      <c r="T22" s="22">
        <v>43.906833333333338</v>
      </c>
      <c r="U22" s="22">
        <v>36.779666666666664</v>
      </c>
      <c r="V22" s="22">
        <v>43.855333333333334</v>
      </c>
      <c r="W22" s="23">
        <v>21.464499999999997</v>
      </c>
      <c r="X22" s="24">
        <f t="shared" si="0"/>
        <v>808.77683333333323</v>
      </c>
      <c r="Z22" s="2"/>
      <c r="AA22" s="18"/>
    </row>
    <row r="23" spans="1:30" ht="39.950000000000003" customHeight="1" x14ac:dyDescent="0.25">
      <c r="A23" s="157" t="s">
        <v>17</v>
      </c>
      <c r="B23" s="21"/>
      <c r="C23" s="78"/>
      <c r="D23" s="22"/>
      <c r="E23" s="22"/>
      <c r="F23" s="22"/>
      <c r="G23" s="22"/>
      <c r="H23" s="22"/>
      <c r="I23" s="22"/>
      <c r="J23" s="23"/>
      <c r="K23" s="21"/>
      <c r="L23" s="22"/>
      <c r="M23" s="22"/>
      <c r="N23" s="23"/>
      <c r="O23" s="78"/>
      <c r="P23" s="78"/>
      <c r="Q23" s="22"/>
      <c r="R23" s="22"/>
      <c r="S23" s="22"/>
      <c r="T23" s="22"/>
      <c r="U23" s="22"/>
      <c r="V23" s="22"/>
      <c r="W23" s="23"/>
      <c r="X23" s="24">
        <f t="shared" si="0"/>
        <v>0</v>
      </c>
      <c r="Z23" s="2"/>
      <c r="AA23" s="18"/>
    </row>
    <row r="24" spans="1:30" ht="39.950000000000003" customHeight="1" x14ac:dyDescent="0.25">
      <c r="A24" s="156" t="s">
        <v>18</v>
      </c>
      <c r="B24" s="21">
        <v>16.036333333333332</v>
      </c>
      <c r="C24" s="78">
        <v>32.653333333333336</v>
      </c>
      <c r="D24" s="22">
        <v>32.72</v>
      </c>
      <c r="E24" s="22">
        <v>41.050000000000004</v>
      </c>
      <c r="F24" s="22">
        <v>43.543333333333329</v>
      </c>
      <c r="G24" s="22">
        <v>42.276000000000003</v>
      </c>
      <c r="H24" s="22">
        <v>34.958666666666659</v>
      </c>
      <c r="I24" s="22">
        <v>35.048333333333325</v>
      </c>
      <c r="J24" s="23">
        <v>27.932999999999993</v>
      </c>
      <c r="K24" s="21">
        <v>19.184833333333334</v>
      </c>
      <c r="L24" s="22">
        <v>36.934833333333344</v>
      </c>
      <c r="M24" s="22">
        <v>52.743999999999993</v>
      </c>
      <c r="N24" s="23">
        <v>53.001333333333321</v>
      </c>
      <c r="O24" s="78">
        <v>25.221500000000002</v>
      </c>
      <c r="P24" s="78">
        <v>35.281333333333329</v>
      </c>
      <c r="Q24" s="22">
        <v>59.432000000000016</v>
      </c>
      <c r="R24" s="22">
        <v>37.375833333333325</v>
      </c>
      <c r="S24" s="22">
        <v>37.375833333333325</v>
      </c>
      <c r="T24" s="22">
        <v>43.906833333333338</v>
      </c>
      <c r="U24" s="22">
        <v>36.779666666666664</v>
      </c>
      <c r="V24" s="22">
        <v>43.855333333333334</v>
      </c>
      <c r="W24" s="23">
        <v>21.464499999999997</v>
      </c>
      <c r="X24" s="24">
        <f t="shared" si="0"/>
        <v>808.77683333333323</v>
      </c>
      <c r="Z24" s="2"/>
    </row>
    <row r="25" spans="1:30" ht="41.45" customHeight="1" x14ac:dyDescent="0.25">
      <c r="A25" s="157" t="s">
        <v>10</v>
      </c>
      <c r="B25" s="25">
        <f t="shared" ref="B25:D25" si="1">SUM(B18:B24)</f>
        <v>78.308999999999997</v>
      </c>
      <c r="C25" s="26">
        <f t="shared" si="1"/>
        <v>162.96</v>
      </c>
      <c r="D25" s="26">
        <f t="shared" si="1"/>
        <v>162.96</v>
      </c>
      <c r="E25" s="26">
        <f>SUM(E18:E24)</f>
        <v>206.15000000000003</v>
      </c>
      <c r="F25" s="26">
        <f t="shared" ref="F25:L25" si="2">SUM(F18:F24)</f>
        <v>220.42999999999998</v>
      </c>
      <c r="G25" s="26">
        <f t="shared" si="2"/>
        <v>217.02800000000002</v>
      </c>
      <c r="H25" s="26">
        <f t="shared" si="2"/>
        <v>179.67599999999999</v>
      </c>
      <c r="I25" s="26">
        <f t="shared" si="2"/>
        <v>181.54499999999996</v>
      </c>
      <c r="J25" s="27">
        <f t="shared" si="2"/>
        <v>144.59899999999999</v>
      </c>
      <c r="K25" s="25">
        <f t="shared" si="2"/>
        <v>97.695499999999996</v>
      </c>
      <c r="L25" s="26">
        <f t="shared" si="2"/>
        <v>188.49600000000004</v>
      </c>
      <c r="M25" s="26">
        <f>SUM(M18:M24)</f>
        <v>265.76549999999997</v>
      </c>
      <c r="N25" s="27">
        <f t="shared" ref="N25:Q25" si="3">SUM(N18:N24)</f>
        <v>263.42399999999998</v>
      </c>
      <c r="O25" s="79">
        <f t="shared" si="3"/>
        <v>122.66450000000002</v>
      </c>
      <c r="P25" s="26">
        <f t="shared" si="3"/>
        <v>174.24399999999997</v>
      </c>
      <c r="Q25" s="26">
        <f t="shared" si="3"/>
        <v>297.69600000000003</v>
      </c>
      <c r="R25" s="26">
        <f>SUM(R18:R24)</f>
        <v>188.5275</v>
      </c>
      <c r="S25" s="26">
        <f t="shared" ref="S25:U25" si="4">SUM(S18:S24)</f>
        <v>188.5275</v>
      </c>
      <c r="T25" s="26">
        <f t="shared" si="4"/>
        <v>224.9205</v>
      </c>
      <c r="U25" s="26">
        <f t="shared" si="4"/>
        <v>188.13899999999998</v>
      </c>
      <c r="V25" s="26">
        <f>SUM(V18:V24)</f>
        <v>226.36599999999999</v>
      </c>
      <c r="W25" s="27">
        <f t="shared" ref="W25" si="5">SUM(W18:W24)</f>
        <v>111.79349999999999</v>
      </c>
      <c r="X25" s="24">
        <f t="shared" si="0"/>
        <v>4091.9165000000003</v>
      </c>
    </row>
    <row r="26" spans="1:30" s="2" customFormat="1" ht="36.75" customHeight="1" x14ac:dyDescent="0.25">
      <c r="A26" s="158" t="s">
        <v>19</v>
      </c>
      <c r="B26" s="28">
        <v>49.5</v>
      </c>
      <c r="C26" s="80">
        <v>48</v>
      </c>
      <c r="D26" s="29">
        <v>48</v>
      </c>
      <c r="E26" s="29">
        <v>47.5</v>
      </c>
      <c r="F26" s="29">
        <v>47</v>
      </c>
      <c r="G26" s="29">
        <v>46</v>
      </c>
      <c r="H26" s="29">
        <v>46</v>
      </c>
      <c r="I26" s="29">
        <v>45.5</v>
      </c>
      <c r="J26" s="30">
        <v>45.5</v>
      </c>
      <c r="K26" s="28">
        <v>51.5</v>
      </c>
      <c r="L26" s="29">
        <v>51</v>
      </c>
      <c r="M26" s="29">
        <v>49.5</v>
      </c>
      <c r="N26" s="30">
        <v>49</v>
      </c>
      <c r="O26" s="80">
        <v>50.5</v>
      </c>
      <c r="P26" s="29">
        <v>49</v>
      </c>
      <c r="Q26" s="29">
        <v>48</v>
      </c>
      <c r="R26" s="29">
        <v>47.5</v>
      </c>
      <c r="S26" s="29">
        <v>47.5</v>
      </c>
      <c r="T26" s="29">
        <v>46.5</v>
      </c>
      <c r="U26" s="29">
        <v>46.5</v>
      </c>
      <c r="V26" s="29">
        <v>46</v>
      </c>
      <c r="W26" s="30">
        <v>45.5</v>
      </c>
      <c r="X26" s="31">
        <f>+((X25/X27)/7)*1000</f>
        <v>47.625835098582371</v>
      </c>
    </row>
    <row r="27" spans="1:30" s="2" customFormat="1" ht="33" customHeight="1" x14ac:dyDescent="0.25">
      <c r="A27" s="159" t="s">
        <v>20</v>
      </c>
      <c r="B27" s="32">
        <v>226</v>
      </c>
      <c r="C27" s="81">
        <v>485</v>
      </c>
      <c r="D27" s="33">
        <v>485</v>
      </c>
      <c r="E27" s="33">
        <v>620</v>
      </c>
      <c r="F27" s="33">
        <v>670</v>
      </c>
      <c r="G27" s="33">
        <v>674</v>
      </c>
      <c r="H27" s="33">
        <v>558</v>
      </c>
      <c r="I27" s="33">
        <v>570</v>
      </c>
      <c r="J27" s="34">
        <v>454</v>
      </c>
      <c r="K27" s="32">
        <v>271</v>
      </c>
      <c r="L27" s="33">
        <v>528</v>
      </c>
      <c r="M27" s="33">
        <v>767</v>
      </c>
      <c r="N27" s="34">
        <v>768</v>
      </c>
      <c r="O27" s="81">
        <v>347</v>
      </c>
      <c r="P27" s="33">
        <v>508</v>
      </c>
      <c r="Q27" s="33">
        <v>886</v>
      </c>
      <c r="R27" s="33">
        <v>567</v>
      </c>
      <c r="S27" s="33">
        <v>567</v>
      </c>
      <c r="T27" s="33">
        <v>691</v>
      </c>
      <c r="U27" s="33">
        <v>578</v>
      </c>
      <c r="V27" s="33">
        <v>703</v>
      </c>
      <c r="W27" s="34">
        <v>351</v>
      </c>
      <c r="X27" s="35">
        <f>SUM(B27:W27)</f>
        <v>12274</v>
      </c>
      <c r="Y27" s="2">
        <f>((X25*1000)/X27)/7</f>
        <v>47.625835098582378</v>
      </c>
    </row>
    <row r="28" spans="1:30" s="2" customFormat="1" ht="33" customHeight="1" x14ac:dyDescent="0.25">
      <c r="A28" s="160" t="s">
        <v>21</v>
      </c>
      <c r="B28" s="36">
        <f>((B27*B26)*7/1000-B18-B19)/3</f>
        <v>16.036333333333332</v>
      </c>
      <c r="C28" s="37">
        <f t="shared" ref="C28:W28" si="6">((C27*C26)*7/1000-C18-C19)/3</f>
        <v>32.653333333333336</v>
      </c>
      <c r="D28" s="37">
        <f t="shared" si="6"/>
        <v>32.72</v>
      </c>
      <c r="E28" s="37">
        <f t="shared" si="6"/>
        <v>41.050000000000004</v>
      </c>
      <c r="F28" s="37">
        <f t="shared" si="6"/>
        <v>43.543333333333329</v>
      </c>
      <c r="G28" s="37">
        <f t="shared" si="6"/>
        <v>42.276000000000003</v>
      </c>
      <c r="H28" s="37">
        <f t="shared" si="6"/>
        <v>34.958666666666659</v>
      </c>
      <c r="I28" s="37">
        <f t="shared" si="6"/>
        <v>35.048333333333325</v>
      </c>
      <c r="J28" s="38">
        <f t="shared" si="6"/>
        <v>27.932999999999993</v>
      </c>
      <c r="K28" s="36">
        <f t="shared" si="6"/>
        <v>19.184833333333334</v>
      </c>
      <c r="L28" s="37">
        <f t="shared" si="6"/>
        <v>36.934833333333344</v>
      </c>
      <c r="M28" s="37">
        <f t="shared" si="6"/>
        <v>52.743999999999993</v>
      </c>
      <c r="N28" s="38">
        <f t="shared" si="6"/>
        <v>53.001333333333321</v>
      </c>
      <c r="O28" s="82">
        <f t="shared" si="6"/>
        <v>25.221500000000002</v>
      </c>
      <c r="P28" s="37">
        <f t="shared" si="6"/>
        <v>35.281333333333329</v>
      </c>
      <c r="Q28" s="37">
        <f t="shared" si="6"/>
        <v>59.432000000000016</v>
      </c>
      <c r="R28" s="37">
        <f t="shared" si="6"/>
        <v>37.375833333333325</v>
      </c>
      <c r="S28" s="37">
        <f t="shared" si="6"/>
        <v>37.375833333333325</v>
      </c>
      <c r="T28" s="37">
        <f t="shared" si="6"/>
        <v>43.906833333333338</v>
      </c>
      <c r="U28" s="37">
        <f t="shared" si="6"/>
        <v>36.779666666666664</v>
      </c>
      <c r="V28" s="37">
        <f t="shared" si="6"/>
        <v>43.855333333333334</v>
      </c>
      <c r="W28" s="38">
        <f t="shared" si="6"/>
        <v>21.464499999999997</v>
      </c>
      <c r="X28" s="39"/>
    </row>
    <row r="29" spans="1:30" ht="33.75" customHeight="1" x14ac:dyDescent="0.25">
      <c r="A29" s="161" t="s">
        <v>22</v>
      </c>
      <c r="B29" s="40">
        <f t="shared" ref="B29:D29" si="7">((B27*B26)*7)/1000</f>
        <v>78.308999999999997</v>
      </c>
      <c r="C29" s="41">
        <f t="shared" si="7"/>
        <v>162.96</v>
      </c>
      <c r="D29" s="41">
        <f t="shared" si="7"/>
        <v>162.96</v>
      </c>
      <c r="E29" s="41">
        <f>((E27*E26)*7)/1000</f>
        <v>206.15</v>
      </c>
      <c r="F29" s="41">
        <f>((F27*F26)*7)/1000</f>
        <v>220.43</v>
      </c>
      <c r="G29" s="41">
        <f t="shared" ref="G29:K29" si="8">((G27*G26)*7)/1000</f>
        <v>217.02799999999999</v>
      </c>
      <c r="H29" s="41">
        <f t="shared" si="8"/>
        <v>179.67599999999999</v>
      </c>
      <c r="I29" s="41">
        <f t="shared" si="8"/>
        <v>181.54499999999999</v>
      </c>
      <c r="J29" s="85">
        <f t="shared" si="8"/>
        <v>144.59899999999999</v>
      </c>
      <c r="K29" s="40">
        <f t="shared" si="8"/>
        <v>97.695499999999996</v>
      </c>
      <c r="L29" s="41">
        <f>((L27*L26)*7)/1000</f>
        <v>188.49600000000001</v>
      </c>
      <c r="M29" s="41">
        <f>((M27*M26)*7)/1000</f>
        <v>265.76549999999997</v>
      </c>
      <c r="N29" s="85">
        <f>((N27*N26)*7)/1000</f>
        <v>263.42399999999998</v>
      </c>
      <c r="O29" s="83">
        <f t="shared" ref="O29:W29" si="9">((O27*O26)*7)/1000</f>
        <v>122.6645</v>
      </c>
      <c r="P29" s="41">
        <f t="shared" si="9"/>
        <v>174.244</v>
      </c>
      <c r="Q29" s="41">
        <f t="shared" si="9"/>
        <v>297.69600000000003</v>
      </c>
      <c r="R29" s="42">
        <f t="shared" si="9"/>
        <v>188.5275</v>
      </c>
      <c r="S29" s="42">
        <f t="shared" si="9"/>
        <v>188.5275</v>
      </c>
      <c r="T29" s="42">
        <f t="shared" si="9"/>
        <v>224.9205</v>
      </c>
      <c r="U29" s="42">
        <f t="shared" si="9"/>
        <v>188.13900000000001</v>
      </c>
      <c r="V29" s="42">
        <f t="shared" si="9"/>
        <v>226.36600000000001</v>
      </c>
      <c r="W29" s="43">
        <f t="shared" si="9"/>
        <v>111.79349999999999</v>
      </c>
      <c r="X29" s="44"/>
    </row>
    <row r="30" spans="1:30" ht="33.75" customHeight="1" thickBot="1" x14ac:dyDescent="0.3">
      <c r="A30" s="162" t="s">
        <v>23</v>
      </c>
      <c r="B30" s="45">
        <f t="shared" ref="B30:D30" si="10">+(B25/B27)/7*1000</f>
        <v>49.499999999999993</v>
      </c>
      <c r="C30" s="46">
        <f t="shared" si="10"/>
        <v>48</v>
      </c>
      <c r="D30" s="46">
        <f t="shared" si="10"/>
        <v>48</v>
      </c>
      <c r="E30" s="46">
        <f>+(E25/E27)/7*1000</f>
        <v>47.500000000000007</v>
      </c>
      <c r="F30" s="46">
        <f t="shared" ref="F30:L30" si="11">+(F25/F27)/7*1000</f>
        <v>46.999999999999993</v>
      </c>
      <c r="G30" s="46">
        <f t="shared" si="11"/>
        <v>46</v>
      </c>
      <c r="H30" s="46">
        <f t="shared" si="11"/>
        <v>45.999999999999993</v>
      </c>
      <c r="I30" s="46">
        <f t="shared" si="11"/>
        <v>45.499999999999993</v>
      </c>
      <c r="J30" s="47">
        <f t="shared" si="11"/>
        <v>45.499999999999993</v>
      </c>
      <c r="K30" s="45">
        <f t="shared" si="11"/>
        <v>51.5</v>
      </c>
      <c r="L30" s="46">
        <f t="shared" si="11"/>
        <v>51.000000000000007</v>
      </c>
      <c r="M30" s="46">
        <f>+(M25/M27)/7*1000</f>
        <v>49.499999999999993</v>
      </c>
      <c r="N30" s="47">
        <f t="shared" ref="N30:W30" si="12">+(N25/N27)/7*1000</f>
        <v>48.999999999999993</v>
      </c>
      <c r="O30" s="84">
        <f t="shared" si="12"/>
        <v>50.5</v>
      </c>
      <c r="P30" s="46">
        <f t="shared" si="12"/>
        <v>48.999999999999986</v>
      </c>
      <c r="Q30" s="46">
        <f t="shared" si="12"/>
        <v>48</v>
      </c>
      <c r="R30" s="46">
        <f t="shared" si="12"/>
        <v>47.5</v>
      </c>
      <c r="S30" s="46">
        <f t="shared" si="12"/>
        <v>47.5</v>
      </c>
      <c r="T30" s="46">
        <f t="shared" si="12"/>
        <v>46.5</v>
      </c>
      <c r="U30" s="46">
        <f t="shared" si="12"/>
        <v>46.499999999999993</v>
      </c>
      <c r="V30" s="46">
        <f t="shared" si="12"/>
        <v>45.999999999999993</v>
      </c>
      <c r="W30" s="47">
        <f t="shared" si="12"/>
        <v>45.5</v>
      </c>
      <c r="X30" s="48"/>
    </row>
    <row r="31" spans="1:30" ht="33.75" customHeight="1" x14ac:dyDescent="0.25">
      <c r="A31" s="49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</row>
    <row r="32" spans="1:30" ht="33.75" customHeight="1" x14ac:dyDescent="0.25">
      <c r="A32" s="49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49"/>
    </row>
    <row r="33" spans="1:30" ht="33.75" customHeight="1" x14ac:dyDescent="0.25">
      <c r="A33" s="49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49"/>
    </row>
    <row r="34" spans="1:30" ht="33.75" customHeight="1" x14ac:dyDescent="0.25">
      <c r="A34" s="49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49"/>
    </row>
    <row r="35" spans="1:30" s="2" customFormat="1" ht="33.75" customHeight="1" thickBot="1" x14ac:dyDescent="0.3"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3"/>
    </row>
    <row r="36" spans="1:30" ht="33.75" customHeight="1" x14ac:dyDescent="0.25">
      <c r="A36" s="86" t="s">
        <v>24</v>
      </c>
      <c r="B36" s="495" t="s">
        <v>25</v>
      </c>
      <c r="C36" s="496"/>
      <c r="D36" s="496"/>
      <c r="E36" s="496"/>
      <c r="F36" s="496"/>
      <c r="G36" s="496"/>
      <c r="H36" s="490"/>
      <c r="I36" s="97"/>
      <c r="J36" s="52" t="s">
        <v>26</v>
      </c>
      <c r="K36" s="105"/>
      <c r="L36" s="496" t="s">
        <v>25</v>
      </c>
      <c r="M36" s="496"/>
      <c r="N36" s="496"/>
      <c r="O36" s="496"/>
      <c r="P36" s="490"/>
      <c r="Q36" s="109"/>
      <c r="R36" s="53"/>
      <c r="S36" s="53"/>
      <c r="T36" s="3"/>
      <c r="U36" s="3"/>
      <c r="V36" s="54"/>
      <c r="W36" s="3"/>
      <c r="X36" s="53"/>
      <c r="Y36" s="53"/>
      <c r="Z36" s="53"/>
      <c r="AA36" s="3"/>
    </row>
    <row r="37" spans="1:30" ht="33.75" customHeight="1" x14ac:dyDescent="0.25">
      <c r="A37" s="87" t="s">
        <v>27</v>
      </c>
      <c r="B37" s="96"/>
      <c r="C37" s="15"/>
      <c r="D37" s="15"/>
      <c r="E37" s="15"/>
      <c r="F37" s="15"/>
      <c r="G37" s="15"/>
      <c r="H37" s="15"/>
      <c r="I37" s="98" t="s">
        <v>10</v>
      </c>
      <c r="K37" s="106"/>
      <c r="L37" s="96"/>
      <c r="M37" s="15"/>
      <c r="N37" s="15"/>
      <c r="O37" s="15"/>
      <c r="P37" s="15"/>
      <c r="Q37" s="98" t="s">
        <v>10</v>
      </c>
      <c r="R37" s="56"/>
      <c r="S37" s="56"/>
      <c r="T37" s="57"/>
      <c r="U37" s="3"/>
      <c r="V37" s="3"/>
      <c r="W37" s="54"/>
      <c r="X37" s="3"/>
      <c r="Y37" s="53"/>
      <c r="Z37" s="53"/>
      <c r="AA37" s="53"/>
    </row>
    <row r="38" spans="1:30" ht="33.75" customHeight="1" x14ac:dyDescent="0.25">
      <c r="A38" s="88" t="s">
        <v>11</v>
      </c>
      <c r="B38" s="77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98"/>
      <c r="K38" s="107" t="s">
        <v>11</v>
      </c>
      <c r="L38" s="96">
        <v>1</v>
      </c>
      <c r="M38" s="55">
        <v>2</v>
      </c>
      <c r="N38" s="55">
        <v>3</v>
      </c>
      <c r="O38" s="55">
        <v>4</v>
      </c>
      <c r="P38" s="55">
        <v>5</v>
      </c>
      <c r="Q38" s="98"/>
      <c r="R38" s="56"/>
      <c r="S38" s="56"/>
      <c r="T38" s="58"/>
      <c r="U38" s="2"/>
      <c r="V38" s="59"/>
      <c r="W38" s="59"/>
      <c r="X38" s="2"/>
      <c r="Y38" s="2"/>
      <c r="Z38" s="2"/>
      <c r="AA38" s="2"/>
    </row>
    <row r="39" spans="1:30" ht="33.75" customHeight="1" x14ac:dyDescent="0.25">
      <c r="A39" s="89" t="s">
        <v>12</v>
      </c>
      <c r="B39" s="78">
        <v>25.076000000000001</v>
      </c>
      <c r="C39" s="78">
        <v>44.882750000000001</v>
      </c>
      <c r="D39" s="78">
        <v>52.075250000000011</v>
      </c>
      <c r="E39" s="78">
        <v>63.115749999999998</v>
      </c>
      <c r="F39" s="78">
        <v>46.522000000000006</v>
      </c>
      <c r="G39" s="78">
        <v>34.65825000000001</v>
      </c>
      <c r="H39" s="78">
        <v>21.713999999999999</v>
      </c>
      <c r="I39" s="99">
        <f t="shared" ref="I39:I46" si="13">SUM(B39:H39)</f>
        <v>288.04400000000004</v>
      </c>
      <c r="J39" s="2"/>
      <c r="K39" s="89" t="s">
        <v>12</v>
      </c>
      <c r="L39" s="78">
        <v>12.5</v>
      </c>
      <c r="M39" s="78">
        <v>11.9</v>
      </c>
      <c r="N39" s="78">
        <v>14.2</v>
      </c>
      <c r="O39" s="78"/>
      <c r="P39" s="78"/>
      <c r="Q39" s="99">
        <f t="shared" ref="Q39:Q46" si="14">SUM(L39:P39)</f>
        <v>38.599999999999994</v>
      </c>
      <c r="R39" s="2"/>
      <c r="S39" s="60"/>
      <c r="T39" s="61"/>
      <c r="U39" s="2"/>
      <c r="V39" s="59"/>
      <c r="W39" s="59"/>
      <c r="X39" s="2"/>
      <c r="Y39" s="2"/>
      <c r="Z39" s="2"/>
      <c r="AA39" s="2"/>
    </row>
    <row r="40" spans="1:30" ht="33.75" customHeight="1" x14ac:dyDescent="0.25">
      <c r="A40" s="90" t="s">
        <v>13</v>
      </c>
      <c r="B40" s="78">
        <v>25.076000000000001</v>
      </c>
      <c r="C40" s="78">
        <v>44.882750000000001</v>
      </c>
      <c r="D40" s="78">
        <v>52.075250000000011</v>
      </c>
      <c r="E40" s="78">
        <v>63.115749999999998</v>
      </c>
      <c r="F40" s="78">
        <v>46.522000000000006</v>
      </c>
      <c r="G40" s="78">
        <v>34.65825000000001</v>
      </c>
      <c r="H40" s="78">
        <v>21.713999999999999</v>
      </c>
      <c r="I40" s="99">
        <f t="shared" si="13"/>
        <v>288.04400000000004</v>
      </c>
      <c r="J40" s="2"/>
      <c r="K40" s="90" t="s">
        <v>13</v>
      </c>
      <c r="L40" s="78">
        <v>12.5</v>
      </c>
      <c r="M40" s="78">
        <v>11.9</v>
      </c>
      <c r="N40" s="78">
        <v>14.2</v>
      </c>
      <c r="O40" s="78"/>
      <c r="P40" s="78"/>
      <c r="Q40" s="99">
        <f t="shared" si="14"/>
        <v>38.599999999999994</v>
      </c>
      <c r="R40" s="2"/>
      <c r="S40" s="60"/>
      <c r="T40" s="58"/>
      <c r="U40" s="2"/>
      <c r="V40" s="59"/>
      <c r="W40" s="59"/>
      <c r="X40" s="2"/>
      <c r="Y40" s="2"/>
      <c r="Z40" s="2"/>
      <c r="AA40" s="2"/>
    </row>
    <row r="41" spans="1:30" ht="33.75" customHeight="1" x14ac:dyDescent="0.25">
      <c r="A41" s="89" t="s">
        <v>14</v>
      </c>
      <c r="B41" s="78"/>
      <c r="C41" s="22"/>
      <c r="D41" s="22"/>
      <c r="E41" s="22"/>
      <c r="F41" s="22"/>
      <c r="G41" s="22"/>
      <c r="H41" s="22"/>
      <c r="I41" s="99">
        <f t="shared" si="13"/>
        <v>0</v>
      </c>
      <c r="J41" s="2"/>
      <c r="K41" s="89" t="s">
        <v>14</v>
      </c>
      <c r="L41" s="78"/>
      <c r="M41" s="78"/>
      <c r="N41" s="78"/>
      <c r="O41" s="78"/>
      <c r="P41" s="78"/>
      <c r="Q41" s="99">
        <f t="shared" si="14"/>
        <v>0</v>
      </c>
      <c r="R41" s="2"/>
      <c r="S41" s="60"/>
      <c r="T41" s="51"/>
      <c r="U41" s="2"/>
      <c r="V41" s="59"/>
      <c r="W41" s="59"/>
      <c r="X41" s="2"/>
      <c r="Y41" s="2"/>
      <c r="Z41" s="2"/>
      <c r="AA41" s="2"/>
    </row>
    <row r="42" spans="1:30" ht="33.75" customHeight="1" x14ac:dyDescent="0.25">
      <c r="A42" s="90" t="s">
        <v>15</v>
      </c>
      <c r="B42" s="78">
        <v>21.639166666666672</v>
      </c>
      <c r="C42" s="22">
        <v>41.49916666666666</v>
      </c>
      <c r="D42" s="22">
        <v>50.085833333333319</v>
      </c>
      <c r="E42" s="22">
        <v>59.839333333333343</v>
      </c>
      <c r="F42" s="22">
        <v>47.231333333333339</v>
      </c>
      <c r="G42" s="22">
        <v>35.265166666666659</v>
      </c>
      <c r="H42" s="22">
        <v>22.763999999999999</v>
      </c>
      <c r="I42" s="99">
        <f t="shared" si="13"/>
        <v>278.32400000000001</v>
      </c>
      <c r="J42" s="2"/>
      <c r="K42" s="90" t="s">
        <v>15</v>
      </c>
      <c r="L42" s="78">
        <v>13.4</v>
      </c>
      <c r="M42" s="78">
        <v>12.9</v>
      </c>
      <c r="N42" s="78">
        <v>15.3</v>
      </c>
      <c r="O42" s="78"/>
      <c r="P42" s="78"/>
      <c r="Q42" s="99">
        <f t="shared" si="14"/>
        <v>41.6</v>
      </c>
      <c r="R42" s="2"/>
      <c r="S42" s="60"/>
      <c r="T42" s="51"/>
      <c r="U42" s="2"/>
      <c r="V42" s="59"/>
      <c r="W42" s="59"/>
      <c r="X42" s="2"/>
      <c r="Y42" s="2"/>
      <c r="Z42" s="2"/>
      <c r="AA42" s="2"/>
    </row>
    <row r="43" spans="1:30" ht="33.75" customHeight="1" x14ac:dyDescent="0.25">
      <c r="A43" s="89" t="s">
        <v>16</v>
      </c>
      <c r="B43" s="78">
        <v>21.639166666666672</v>
      </c>
      <c r="C43" s="22">
        <v>41.49916666666666</v>
      </c>
      <c r="D43" s="22">
        <v>50.085833333333319</v>
      </c>
      <c r="E43" s="22">
        <v>59.839333333333343</v>
      </c>
      <c r="F43" s="22">
        <v>47.231333333333339</v>
      </c>
      <c r="G43" s="22">
        <v>35.265166666666659</v>
      </c>
      <c r="H43" s="22">
        <v>22.763999999999999</v>
      </c>
      <c r="I43" s="99">
        <f t="shared" si="13"/>
        <v>278.32400000000001</v>
      </c>
      <c r="J43" s="2"/>
      <c r="K43" s="89" t="s">
        <v>16</v>
      </c>
      <c r="L43" s="78">
        <v>13.4</v>
      </c>
      <c r="M43" s="78">
        <v>12.9</v>
      </c>
      <c r="N43" s="78">
        <v>15.4</v>
      </c>
      <c r="O43" s="78"/>
      <c r="P43" s="78"/>
      <c r="Q43" s="99">
        <f t="shared" si="14"/>
        <v>41.7</v>
      </c>
      <c r="R43" s="2"/>
      <c r="S43" s="60"/>
      <c r="T43" s="51"/>
      <c r="U43" s="2"/>
      <c r="V43" s="59"/>
      <c r="W43" s="59"/>
      <c r="X43" s="2"/>
      <c r="Y43" s="2"/>
      <c r="Z43" s="2"/>
      <c r="AA43" s="2"/>
    </row>
    <row r="44" spans="1:30" ht="33.75" customHeight="1" x14ac:dyDescent="0.25">
      <c r="A44" s="90" t="s">
        <v>17</v>
      </c>
      <c r="B44" s="78"/>
      <c r="C44" s="78"/>
      <c r="D44" s="78"/>
      <c r="E44" s="78"/>
      <c r="F44" s="78"/>
      <c r="G44" s="78"/>
      <c r="H44" s="78"/>
      <c r="I44" s="99">
        <f t="shared" si="13"/>
        <v>0</v>
      </c>
      <c r="J44" s="2"/>
      <c r="K44" s="90" t="s">
        <v>17</v>
      </c>
      <c r="L44" s="78"/>
      <c r="M44" s="78"/>
      <c r="N44" s="78"/>
      <c r="O44" s="78"/>
      <c r="P44" s="78"/>
      <c r="Q44" s="99">
        <f t="shared" si="14"/>
        <v>0</v>
      </c>
      <c r="R44" s="2"/>
      <c r="S44" s="60"/>
      <c r="T44" s="51"/>
      <c r="U44" s="2"/>
      <c r="V44" s="59"/>
      <c r="W44" s="59"/>
      <c r="X44" s="2"/>
      <c r="Y44" s="2"/>
      <c r="Z44" s="2"/>
      <c r="AA44" s="2"/>
    </row>
    <row r="45" spans="1:30" ht="33.75" customHeight="1" x14ac:dyDescent="0.25">
      <c r="A45" s="89" t="s">
        <v>18</v>
      </c>
      <c r="B45" s="78">
        <v>21.639166666666672</v>
      </c>
      <c r="C45" s="78">
        <v>41.49916666666666</v>
      </c>
      <c r="D45" s="78">
        <v>50.085833333333319</v>
      </c>
      <c r="E45" s="78">
        <v>59.839333333333343</v>
      </c>
      <c r="F45" s="78">
        <v>47.231333333333339</v>
      </c>
      <c r="G45" s="78">
        <v>35.265166666666659</v>
      </c>
      <c r="H45" s="78">
        <v>22.763999999999999</v>
      </c>
      <c r="I45" s="99">
        <f t="shared" si="13"/>
        <v>278.32400000000001</v>
      </c>
      <c r="J45" s="2"/>
      <c r="K45" s="89" t="s">
        <v>18</v>
      </c>
      <c r="L45" s="78">
        <v>13.5</v>
      </c>
      <c r="M45" s="78">
        <v>13</v>
      </c>
      <c r="N45" s="78">
        <v>15.4</v>
      </c>
      <c r="O45" s="78"/>
      <c r="P45" s="78"/>
      <c r="Q45" s="99">
        <f t="shared" si="14"/>
        <v>41.9</v>
      </c>
      <c r="R45" s="2"/>
      <c r="S45" s="60"/>
      <c r="T45" s="51"/>
      <c r="U45" s="2"/>
      <c r="V45" s="59"/>
      <c r="W45" s="59"/>
      <c r="X45" s="2"/>
      <c r="Y45" s="2"/>
      <c r="Z45" s="2"/>
      <c r="AA45" s="2"/>
    </row>
    <row r="46" spans="1:30" ht="33.75" customHeight="1" x14ac:dyDescent="0.25">
      <c r="A46" s="90" t="s">
        <v>10</v>
      </c>
      <c r="B46" s="79">
        <f t="shared" ref="B46:H46" si="15">SUM(B39:B45)</f>
        <v>115.06950000000001</v>
      </c>
      <c r="C46" s="26">
        <f t="shared" si="15"/>
        <v>214.26300000000001</v>
      </c>
      <c r="D46" s="26">
        <f t="shared" si="15"/>
        <v>254.40799999999996</v>
      </c>
      <c r="E46" s="26">
        <f t="shared" si="15"/>
        <v>305.74950000000001</v>
      </c>
      <c r="F46" s="26">
        <f t="shared" si="15"/>
        <v>234.73800000000003</v>
      </c>
      <c r="G46" s="26">
        <f t="shared" si="15"/>
        <v>175.11199999999999</v>
      </c>
      <c r="H46" s="26">
        <f t="shared" si="15"/>
        <v>111.71999999999998</v>
      </c>
      <c r="I46" s="99">
        <f t="shared" si="13"/>
        <v>1411.06</v>
      </c>
      <c r="K46" s="76" t="s">
        <v>10</v>
      </c>
      <c r="L46" s="79">
        <f>SUM(L39:L45)</f>
        <v>65.3</v>
      </c>
      <c r="M46" s="26">
        <f>SUM(M39:M45)</f>
        <v>62.6</v>
      </c>
      <c r="N46" s="26">
        <f>SUM(N39:N45)</f>
        <v>74.5</v>
      </c>
      <c r="O46" s="26">
        <f>SUM(O39:O45)</f>
        <v>0</v>
      </c>
      <c r="P46" s="26">
        <f>SUM(P39:P45)</f>
        <v>0</v>
      </c>
      <c r="Q46" s="99">
        <f t="shared" si="14"/>
        <v>202.4</v>
      </c>
      <c r="R46" s="60"/>
      <c r="S46" s="60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1" t="s">
        <v>19</v>
      </c>
      <c r="B47" s="80">
        <v>58.5</v>
      </c>
      <c r="C47" s="29">
        <v>57</v>
      </c>
      <c r="D47" s="29">
        <v>56</v>
      </c>
      <c r="E47" s="29">
        <v>55.5</v>
      </c>
      <c r="F47" s="29">
        <v>54</v>
      </c>
      <c r="G47" s="29">
        <v>53</v>
      </c>
      <c r="H47" s="29">
        <v>52.5</v>
      </c>
      <c r="I47" s="100">
        <f>+((I46/I48)/7)*1000</f>
        <v>55.212270610791556</v>
      </c>
      <c r="K47" s="108" t="s">
        <v>19</v>
      </c>
      <c r="L47" s="80">
        <v>63</v>
      </c>
      <c r="M47" s="29">
        <v>63</v>
      </c>
      <c r="N47" s="29">
        <v>63</v>
      </c>
      <c r="O47" s="29"/>
      <c r="P47" s="29"/>
      <c r="Q47" s="100">
        <f>+((Q46/Q48)/7)*1000</f>
        <v>62.994086523498289</v>
      </c>
      <c r="R47" s="62"/>
      <c r="S47" s="62"/>
    </row>
    <row r="48" spans="1:30" ht="33.75" customHeight="1" x14ac:dyDescent="0.25">
      <c r="A48" s="92" t="s">
        <v>20</v>
      </c>
      <c r="B48" s="81">
        <v>281</v>
      </c>
      <c r="C48" s="33">
        <v>537</v>
      </c>
      <c r="D48" s="33">
        <v>649</v>
      </c>
      <c r="E48" s="33">
        <v>787</v>
      </c>
      <c r="F48" s="33">
        <v>621</v>
      </c>
      <c r="G48" s="33">
        <v>472</v>
      </c>
      <c r="H48" s="33">
        <v>304</v>
      </c>
      <c r="I48" s="101">
        <f>SUM(B48:H48)</f>
        <v>3651</v>
      </c>
      <c r="J48" s="63"/>
      <c r="K48" s="92" t="s">
        <v>20</v>
      </c>
      <c r="L48" s="104">
        <v>148</v>
      </c>
      <c r="M48" s="64">
        <v>142</v>
      </c>
      <c r="N48" s="64">
        <v>169</v>
      </c>
      <c r="O48" s="64"/>
      <c r="P48" s="64"/>
      <c r="Q48" s="110">
        <f>SUM(L48:P48)</f>
        <v>459</v>
      </c>
      <c r="R48" s="65"/>
      <c r="S48" s="65"/>
    </row>
    <row r="49" spans="1:30" ht="33.75" customHeight="1" x14ac:dyDescent="0.25">
      <c r="A49" s="93" t="s">
        <v>21</v>
      </c>
      <c r="B49" s="82">
        <f t="shared" ref="B49:H49" si="16">((B48*B47)*7/1000-B39-B40)/3</f>
        <v>21.639166666666672</v>
      </c>
      <c r="C49" s="37">
        <f t="shared" si="16"/>
        <v>41.49916666666666</v>
      </c>
      <c r="D49" s="37">
        <f t="shared" si="16"/>
        <v>50.085833333333319</v>
      </c>
      <c r="E49" s="37">
        <f t="shared" si="16"/>
        <v>59.839333333333343</v>
      </c>
      <c r="F49" s="37">
        <f t="shared" si="16"/>
        <v>47.231333333333339</v>
      </c>
      <c r="G49" s="37">
        <f t="shared" si="16"/>
        <v>35.265166666666659</v>
      </c>
      <c r="H49" s="37">
        <f t="shared" si="16"/>
        <v>22.763999999999999</v>
      </c>
      <c r="I49" s="102">
        <f>((I46*1000)/I48)/7</f>
        <v>55.212270610791563</v>
      </c>
      <c r="K49" s="93" t="s">
        <v>21</v>
      </c>
      <c r="L49" s="82">
        <f t="shared" ref="L49:P49" si="17">((L48*L47)*7/1000-L39-L40)/3</f>
        <v>13.422666666666666</v>
      </c>
      <c r="M49" s="37">
        <f t="shared" si="17"/>
        <v>12.940666666666667</v>
      </c>
      <c r="N49" s="37">
        <f t="shared" si="17"/>
        <v>15.37633333333333</v>
      </c>
      <c r="O49" s="37">
        <f t="shared" si="17"/>
        <v>0</v>
      </c>
      <c r="P49" s="37">
        <f t="shared" si="17"/>
        <v>0</v>
      </c>
      <c r="Q49" s="111">
        <f>((Q46*1000)/Q48)/7</f>
        <v>62.994086523498289</v>
      </c>
      <c r="R49" s="65"/>
      <c r="S49" s="65"/>
    </row>
    <row r="50" spans="1:30" ht="33.75" customHeight="1" x14ac:dyDescent="0.25">
      <c r="A50" s="94" t="s">
        <v>22</v>
      </c>
      <c r="B50" s="83">
        <f t="shared" ref="B50:H50" si="18">((B48*B47)*7)/1000</f>
        <v>115.06950000000001</v>
      </c>
      <c r="C50" s="41">
        <f t="shared" si="18"/>
        <v>214.26300000000001</v>
      </c>
      <c r="D50" s="41">
        <f t="shared" si="18"/>
        <v>254.40799999999999</v>
      </c>
      <c r="E50" s="41">
        <f t="shared" si="18"/>
        <v>305.74950000000001</v>
      </c>
      <c r="F50" s="41">
        <f t="shared" si="18"/>
        <v>234.738</v>
      </c>
      <c r="G50" s="41">
        <f t="shared" si="18"/>
        <v>175.11199999999999</v>
      </c>
      <c r="H50" s="41">
        <f t="shared" si="18"/>
        <v>111.72</v>
      </c>
      <c r="I50" s="85"/>
      <c r="K50" s="94" t="s">
        <v>22</v>
      </c>
      <c r="L50" s="83">
        <f>((L48*L47)*7)/1000</f>
        <v>65.268000000000001</v>
      </c>
      <c r="M50" s="41">
        <f>((M48*M47)*7)/1000</f>
        <v>62.622</v>
      </c>
      <c r="N50" s="41">
        <f>((N48*N47)*7)/1000</f>
        <v>74.528999999999996</v>
      </c>
      <c r="O50" s="41">
        <f>((O48*O47)*7)/1000</f>
        <v>0</v>
      </c>
      <c r="P50" s="41">
        <f>((P48*P47)*7)/1000</f>
        <v>0</v>
      </c>
      <c r="Q50" s="112"/>
    </row>
    <row r="51" spans="1:30" ht="33.75" customHeight="1" thickBot="1" x14ac:dyDescent="0.3">
      <c r="A51" s="95" t="s">
        <v>23</v>
      </c>
      <c r="B51" s="84">
        <f t="shared" ref="B51:H51" si="19">+(B46/B48)/7*1000</f>
        <v>58.5</v>
      </c>
      <c r="C51" s="46">
        <f t="shared" si="19"/>
        <v>57</v>
      </c>
      <c r="D51" s="46">
        <f t="shared" si="19"/>
        <v>55.999999999999993</v>
      </c>
      <c r="E51" s="46">
        <f t="shared" si="19"/>
        <v>55.5</v>
      </c>
      <c r="F51" s="46">
        <f t="shared" si="19"/>
        <v>54.000000000000007</v>
      </c>
      <c r="G51" s="46">
        <f t="shared" si="19"/>
        <v>53</v>
      </c>
      <c r="H51" s="46">
        <f t="shared" si="19"/>
        <v>52.499999999999993</v>
      </c>
      <c r="I51" s="103"/>
      <c r="J51" s="49"/>
      <c r="K51" s="95" t="s">
        <v>23</v>
      </c>
      <c r="L51" s="84">
        <f>+(L46/L48)/7*1000</f>
        <v>63.030888030888036</v>
      </c>
      <c r="M51" s="46">
        <f>+(M46/M48)/7*1000</f>
        <v>62.977867203219326</v>
      </c>
      <c r="N51" s="46">
        <f>+(N46/N48)/7*1000</f>
        <v>62.975486052409131</v>
      </c>
      <c r="O51" s="46" t="e">
        <f>+(O46/O48)/7*1000</f>
        <v>#DIV/0!</v>
      </c>
      <c r="P51" s="46" t="e">
        <f>+(P46/P48)/7*1000</f>
        <v>#DIV/0!</v>
      </c>
      <c r="Q51" s="47"/>
      <c r="R51" s="50"/>
      <c r="S51" s="50"/>
    </row>
    <row r="52" spans="1:30" ht="33.75" customHeight="1" x14ac:dyDescent="0.25">
      <c r="A52" s="49"/>
      <c r="B52" s="50"/>
      <c r="C52" s="50"/>
      <c r="D52" s="50"/>
      <c r="E52" s="50"/>
      <c r="F52" s="50"/>
      <c r="G52" s="50"/>
      <c r="H52" s="49"/>
      <c r="I52" s="49"/>
      <c r="J52" s="49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2"/>
      <c r="V52" s="2"/>
      <c r="W52" s="2"/>
      <c r="X52" s="2"/>
      <c r="Y52" s="2"/>
    </row>
    <row r="53" spans="1:30" ht="33.75" customHeight="1" x14ac:dyDescent="0.25">
      <c r="A53" s="49"/>
      <c r="B53" s="50"/>
      <c r="C53" s="50"/>
      <c r="D53" s="50"/>
      <c r="E53" s="50"/>
      <c r="F53" s="50"/>
      <c r="G53" s="50"/>
      <c r="H53" s="49"/>
      <c r="I53" s="49"/>
      <c r="J53" s="50"/>
      <c r="K53" s="50"/>
      <c r="L53" s="50"/>
      <c r="M53" s="50"/>
      <c r="N53" s="50"/>
      <c r="O53" s="50"/>
      <c r="P53" s="50"/>
      <c r="Q53" s="50"/>
      <c r="R53" s="51"/>
      <c r="S53" s="51"/>
      <c r="T53" s="51"/>
      <c r="U53" s="2"/>
      <c r="V53" s="2"/>
      <c r="W53" s="2"/>
      <c r="X53" s="2"/>
      <c r="AB53" s="3"/>
    </row>
    <row r="54" spans="1:30" ht="33.75" customHeight="1" thickBot="1" x14ac:dyDescent="0.3">
      <c r="A54" s="66"/>
      <c r="B54" s="67"/>
      <c r="C54" s="67"/>
      <c r="D54" s="67"/>
      <c r="E54" s="67"/>
      <c r="F54" s="67"/>
      <c r="G54" s="67"/>
      <c r="H54" s="67"/>
      <c r="I54" s="67"/>
      <c r="J54" s="497"/>
      <c r="K54" s="497"/>
      <c r="L54" s="67"/>
      <c r="M54" s="67"/>
      <c r="N54" s="67"/>
      <c r="O54" s="68"/>
      <c r="T54" s="51"/>
      <c r="U54" s="51"/>
      <c r="V54" s="51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16" t="s">
        <v>28</v>
      </c>
      <c r="B55" s="495" t="s">
        <v>8</v>
      </c>
      <c r="C55" s="496"/>
      <c r="D55" s="496"/>
      <c r="E55" s="496"/>
      <c r="F55" s="490"/>
      <c r="G55" s="113"/>
      <c r="H55" s="69"/>
      <c r="I55" s="69"/>
      <c r="J55" s="70"/>
      <c r="K55" s="70"/>
      <c r="T55" s="51"/>
      <c r="U55" s="51"/>
      <c r="V55" s="51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87" t="s">
        <v>27</v>
      </c>
      <c r="B56" s="96"/>
      <c r="C56" s="15"/>
      <c r="D56" s="15"/>
      <c r="E56" s="15"/>
      <c r="F56" s="15"/>
      <c r="G56" s="98" t="s">
        <v>10</v>
      </c>
      <c r="I56" s="53"/>
      <c r="J56" s="53"/>
      <c r="K56" s="53"/>
      <c r="L56" s="53"/>
      <c r="M56" s="71"/>
      <c r="N56" s="71"/>
      <c r="O56" s="71"/>
      <c r="P56" s="53"/>
      <c r="Q56" s="53"/>
      <c r="R56" s="72"/>
      <c r="S56" s="72"/>
      <c r="T56" s="72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87" t="s">
        <v>11</v>
      </c>
      <c r="B57" s="96">
        <v>1</v>
      </c>
      <c r="C57" s="55">
        <v>2</v>
      </c>
      <c r="D57" s="55">
        <v>3</v>
      </c>
      <c r="E57" s="55">
        <v>4</v>
      </c>
      <c r="F57" s="55">
        <v>5</v>
      </c>
      <c r="G57" s="98"/>
      <c r="H57" s="53"/>
      <c r="I57" s="49"/>
      <c r="J57" s="53"/>
      <c r="K57" s="53"/>
      <c r="L57" s="53"/>
      <c r="M57" s="71"/>
      <c r="N57" s="71"/>
      <c r="O57" s="71"/>
      <c r="P57" s="53"/>
      <c r="Q57" s="53"/>
      <c r="R57" s="72"/>
      <c r="S57" s="72"/>
      <c r="T57" s="72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89" t="s">
        <v>12</v>
      </c>
      <c r="B58" s="78">
        <v>36.4</v>
      </c>
      <c r="C58" s="78">
        <v>47.6</v>
      </c>
      <c r="D58" s="78">
        <v>42.1</v>
      </c>
      <c r="E58" s="78">
        <v>40.6</v>
      </c>
      <c r="F58" s="78"/>
      <c r="G58" s="99">
        <f t="shared" ref="G58:G65" si="20">SUM(B58:F58)</f>
        <v>166.7</v>
      </c>
      <c r="H58" s="73"/>
      <c r="I58" s="2"/>
      <c r="J58" s="53"/>
      <c r="K58" s="53"/>
      <c r="L58" s="53"/>
      <c r="M58" s="71"/>
      <c r="N58" s="71"/>
      <c r="O58" s="71"/>
      <c r="P58" s="53"/>
      <c r="Q58" s="53"/>
      <c r="R58" s="72"/>
      <c r="S58" s="72"/>
      <c r="T58" s="72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0" t="s">
        <v>13</v>
      </c>
      <c r="B59" s="78">
        <v>36.4</v>
      </c>
      <c r="C59" s="78">
        <v>47.6</v>
      </c>
      <c r="D59" s="78">
        <v>42.1</v>
      </c>
      <c r="E59" s="78">
        <v>40.6</v>
      </c>
      <c r="F59" s="78"/>
      <c r="G59" s="99">
        <f t="shared" si="20"/>
        <v>166.7</v>
      </c>
      <c r="H59" s="73"/>
      <c r="I59" s="2"/>
      <c r="J59" s="53"/>
      <c r="K59" s="53"/>
      <c r="L59" s="53"/>
      <c r="M59" s="71"/>
      <c r="N59" s="71"/>
      <c r="O59" s="71"/>
      <c r="P59" s="53"/>
      <c r="Q59" s="53"/>
      <c r="R59" s="72"/>
      <c r="S59" s="72"/>
      <c r="T59" s="72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89" t="s">
        <v>14</v>
      </c>
      <c r="B60" s="78"/>
      <c r="C60" s="78"/>
      <c r="D60" s="78"/>
      <c r="E60" s="78"/>
      <c r="F60" s="78"/>
      <c r="G60" s="99">
        <f t="shared" si="20"/>
        <v>0</v>
      </c>
      <c r="H60" s="73"/>
      <c r="I60" s="2"/>
      <c r="J60" s="53"/>
      <c r="K60" s="53"/>
      <c r="L60" s="53"/>
      <c r="M60" s="71"/>
      <c r="N60" s="71"/>
      <c r="O60" s="71"/>
      <c r="P60" s="53"/>
      <c r="Q60" s="53"/>
      <c r="R60" s="72"/>
      <c r="S60" s="72"/>
      <c r="T60" s="72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0" t="s">
        <v>15</v>
      </c>
      <c r="B61" s="78">
        <v>29.6</v>
      </c>
      <c r="C61" s="78">
        <v>41.3</v>
      </c>
      <c r="D61" s="78">
        <v>46.4</v>
      </c>
      <c r="E61" s="78">
        <v>39.700000000000003</v>
      </c>
      <c r="F61" s="78">
        <v>25.2</v>
      </c>
      <c r="G61" s="99">
        <f t="shared" si="20"/>
        <v>182.2</v>
      </c>
      <c r="H61" s="73"/>
      <c r="I61" s="2"/>
      <c r="J61" s="53"/>
      <c r="K61" s="53"/>
      <c r="L61" s="53"/>
      <c r="M61" s="71"/>
      <c r="N61" s="71"/>
      <c r="O61" s="71"/>
      <c r="P61" s="53"/>
      <c r="Q61" s="53"/>
      <c r="R61" s="72"/>
      <c r="S61" s="72"/>
      <c r="T61" s="72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89" t="s">
        <v>16</v>
      </c>
      <c r="B62" s="78"/>
      <c r="C62" s="78"/>
      <c r="D62" s="78"/>
      <c r="E62" s="78"/>
      <c r="F62" s="78"/>
      <c r="G62" s="99">
        <f t="shared" si="20"/>
        <v>0</v>
      </c>
      <c r="H62" s="73"/>
      <c r="I62" s="2"/>
      <c r="J62" s="53"/>
      <c r="K62" s="53"/>
      <c r="L62" s="53"/>
      <c r="M62" s="71"/>
      <c r="N62" s="71"/>
      <c r="O62" s="71"/>
      <c r="P62" s="53"/>
      <c r="Q62" s="53"/>
      <c r="R62" s="72"/>
      <c r="S62" s="72"/>
      <c r="T62" s="72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0" t="s">
        <v>17</v>
      </c>
      <c r="B63" s="78">
        <v>29.6</v>
      </c>
      <c r="C63" s="78">
        <v>41.3</v>
      </c>
      <c r="D63" s="78">
        <v>46.4</v>
      </c>
      <c r="E63" s="78">
        <v>39.700000000000003</v>
      </c>
      <c r="F63" s="78">
        <v>25.2</v>
      </c>
      <c r="G63" s="99">
        <f t="shared" si="20"/>
        <v>182.2</v>
      </c>
      <c r="H63" s="73"/>
      <c r="I63" s="2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3"/>
      <c r="V63" s="3"/>
      <c r="Y63" s="2"/>
      <c r="Z63" s="2"/>
      <c r="AA63" s="2"/>
      <c r="AB63" s="2"/>
    </row>
    <row r="64" spans="1:30" ht="33.75" customHeight="1" x14ac:dyDescent="0.25">
      <c r="A64" s="89" t="s">
        <v>18</v>
      </c>
      <c r="B64" s="78">
        <v>29.6</v>
      </c>
      <c r="C64" s="78">
        <v>41.3</v>
      </c>
      <c r="D64" s="78">
        <v>46.4</v>
      </c>
      <c r="E64" s="78">
        <v>39.700000000000003</v>
      </c>
      <c r="F64" s="78">
        <v>25.2</v>
      </c>
      <c r="G64" s="99">
        <f t="shared" si="20"/>
        <v>182.2</v>
      </c>
      <c r="H64" s="73"/>
      <c r="I64" s="2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3"/>
      <c r="V64" s="3"/>
      <c r="Y64" s="2"/>
      <c r="Z64" s="2"/>
      <c r="AA64" s="2"/>
      <c r="AB64" s="2"/>
    </row>
    <row r="65" spans="1:28" ht="33.75" customHeight="1" x14ac:dyDescent="0.25">
      <c r="A65" s="117" t="s">
        <v>10</v>
      </c>
      <c r="B65" s="79">
        <f>SUM(B58:B64)</f>
        <v>161.6</v>
      </c>
      <c r="C65" s="26">
        <f>SUM(C58:C64)</f>
        <v>219.10000000000002</v>
      </c>
      <c r="D65" s="26">
        <f>SUM(D58:D64)</f>
        <v>223.4</v>
      </c>
      <c r="E65" s="26">
        <f>SUM(E58:E64)</f>
        <v>200.3</v>
      </c>
      <c r="F65" s="26">
        <f>SUM(F58:F64)</f>
        <v>75.599999999999994</v>
      </c>
      <c r="G65" s="99">
        <f t="shared" si="20"/>
        <v>880.00000000000011</v>
      </c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1" t="s">
        <v>19</v>
      </c>
      <c r="B66" s="80"/>
      <c r="C66" s="29"/>
      <c r="D66" s="29"/>
      <c r="E66" s="29"/>
      <c r="F66" s="29"/>
      <c r="G66" s="100">
        <f>+((G65/G67)/7)*1000</f>
        <v>68.02721088435375</v>
      </c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2" t="s">
        <v>20</v>
      </c>
      <c r="B67" s="104">
        <v>297</v>
      </c>
      <c r="C67" s="64">
        <v>425</v>
      </c>
      <c r="D67" s="64">
        <v>470</v>
      </c>
      <c r="E67" s="64">
        <v>403</v>
      </c>
      <c r="F67" s="64">
        <v>253</v>
      </c>
      <c r="G67" s="110">
        <f>SUM(B67:F67)</f>
        <v>1848</v>
      </c>
      <c r="I67" s="74"/>
      <c r="M67" s="3"/>
      <c r="N67" s="3"/>
      <c r="O67" s="3"/>
      <c r="P67" s="3"/>
      <c r="Q67" s="3"/>
    </row>
    <row r="68" spans="1:28" ht="33.75" customHeight="1" x14ac:dyDescent="0.25">
      <c r="A68" s="93" t="s">
        <v>21</v>
      </c>
      <c r="B68" s="82">
        <f t="shared" ref="B68:F68" si="21">((B67*B66)*7/1000-B58-B59)/3</f>
        <v>-24.266666666666666</v>
      </c>
      <c r="C68" s="37">
        <f t="shared" si="21"/>
        <v>-31.733333333333334</v>
      </c>
      <c r="D68" s="37">
        <f t="shared" si="21"/>
        <v>-28.066666666666666</v>
      </c>
      <c r="E68" s="37">
        <f t="shared" si="21"/>
        <v>-27.066666666666666</v>
      </c>
      <c r="F68" s="37">
        <f t="shared" si="21"/>
        <v>0</v>
      </c>
      <c r="G68" s="114">
        <f>((G65*1000)/G67)/7</f>
        <v>68.02721088435375</v>
      </c>
      <c r="M68" s="3"/>
      <c r="N68" s="3"/>
      <c r="O68" s="3"/>
      <c r="P68" s="3"/>
      <c r="Q68" s="3"/>
    </row>
    <row r="69" spans="1:28" ht="33.75" customHeight="1" x14ac:dyDescent="0.25">
      <c r="A69" s="94" t="s">
        <v>22</v>
      </c>
      <c r="B69" s="83">
        <f>((B67*B66)*7)/1000</f>
        <v>0</v>
      </c>
      <c r="C69" s="41">
        <f>((C67*C66)*7)/1000</f>
        <v>0</v>
      </c>
      <c r="D69" s="41">
        <f>((D67*D66)*7)/1000</f>
        <v>0</v>
      </c>
      <c r="E69" s="41">
        <f>((E67*E66)*7)/1000</f>
        <v>0</v>
      </c>
      <c r="F69" s="41">
        <f>((F67*F66)*7)/1000</f>
        <v>0</v>
      </c>
      <c r="G69" s="85"/>
      <c r="H69" s="49"/>
      <c r="Q69" s="3"/>
    </row>
    <row r="70" spans="1:28" ht="33.75" customHeight="1" thickBot="1" x14ac:dyDescent="0.3">
      <c r="A70" s="95" t="s">
        <v>23</v>
      </c>
      <c r="B70" s="84">
        <f>+(B65/B67)/7*1000</f>
        <v>77.729677729677732</v>
      </c>
      <c r="C70" s="46">
        <f>+(C65/C67)/7*1000</f>
        <v>73.647058823529406</v>
      </c>
      <c r="D70" s="46">
        <f>+(D65/D67)/7*1000</f>
        <v>67.902735562310042</v>
      </c>
      <c r="E70" s="46">
        <f>+(E65/E67)/7*1000</f>
        <v>71.003190358029073</v>
      </c>
      <c r="F70" s="46">
        <f>+(F65/F67)/7*1000</f>
        <v>42.687747035573118</v>
      </c>
      <c r="G70" s="115"/>
      <c r="Q70" s="3"/>
    </row>
    <row r="71" spans="1:28" ht="33.75" customHeight="1" x14ac:dyDescent="0.25"/>
    <row r="72" spans="1:28" ht="33.75" customHeight="1" x14ac:dyDescent="0.25">
      <c r="B72" s="53"/>
      <c r="C72" s="53"/>
      <c r="D72" s="53"/>
      <c r="E72" s="53"/>
      <c r="F72" s="53"/>
      <c r="G72" s="53"/>
      <c r="H72" s="53"/>
      <c r="I72" s="65"/>
    </row>
    <row r="73" spans="1:28" ht="33.75" customHeight="1" x14ac:dyDescent="0.25"/>
    <row r="74" spans="1:28" ht="33.75" customHeight="1" x14ac:dyDescent="0.25">
      <c r="A74" s="53"/>
      <c r="B74" s="72"/>
      <c r="C74" s="72"/>
      <c r="D74" s="72"/>
      <c r="E74" s="72"/>
      <c r="F74" s="72"/>
      <c r="G74" s="72"/>
      <c r="H74" s="53"/>
      <c r="I74" s="53"/>
      <c r="J74" s="53"/>
    </row>
    <row r="75" spans="1:28" ht="33.75" customHeight="1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</row>
    <row r="76" spans="1:28" ht="33.75" customHeight="1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</row>
    <row r="77" spans="1:28" ht="33.75" customHeight="1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</row>
    <row r="78" spans="1:28" ht="33.75" customHeight="1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</row>
    <row r="79" spans="1:28" ht="33.75" customHeight="1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H36"/>
    <mergeCell ref="L36:P36"/>
    <mergeCell ref="J54:K54"/>
    <mergeCell ref="B55:F55"/>
    <mergeCell ref="A3:C3"/>
    <mergeCell ref="E9:G9"/>
    <mergeCell ref="R9:S9"/>
    <mergeCell ref="K11:L11"/>
    <mergeCell ref="B15:J15"/>
    <mergeCell ref="K15:N15"/>
    <mergeCell ref="O15:W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54</vt:i4>
      </vt:variant>
      <vt:variant>
        <vt:lpstr>Rangos con nombre</vt:lpstr>
      </vt:variant>
      <vt:variant>
        <vt:i4>29</vt:i4>
      </vt:variant>
    </vt:vector>
  </HeadingPairs>
  <TitlesOfParts>
    <vt:vector size="83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SEM 23 (2)</vt:lpstr>
      <vt:lpstr>SEM 24</vt:lpstr>
      <vt:lpstr>SEM 25</vt:lpstr>
      <vt:lpstr>SEM 26</vt:lpstr>
      <vt:lpstr>SEM 27</vt:lpstr>
      <vt:lpstr>SEM 28</vt:lpstr>
      <vt:lpstr>SEM 29</vt:lpstr>
      <vt:lpstr>SEM 30</vt:lpstr>
      <vt:lpstr>SEM 31</vt:lpstr>
      <vt:lpstr>SEM 32</vt:lpstr>
      <vt:lpstr>SEM 33</vt:lpstr>
      <vt:lpstr>SEM 34</vt:lpstr>
      <vt:lpstr>SEM 35</vt:lpstr>
      <vt:lpstr>SEM 36</vt:lpstr>
      <vt:lpstr>SEM 37</vt:lpstr>
      <vt:lpstr>SEM 38</vt:lpstr>
      <vt:lpstr>SEM 39</vt:lpstr>
      <vt:lpstr>SEM 40</vt:lpstr>
      <vt:lpstr>SEM 41</vt:lpstr>
      <vt:lpstr>SEM 42</vt:lpstr>
      <vt:lpstr>SEM 43</vt:lpstr>
      <vt:lpstr>SEM 44</vt:lpstr>
      <vt:lpstr>SEM 45</vt:lpstr>
      <vt:lpstr>SEM 46</vt:lpstr>
      <vt:lpstr>SEM 47</vt:lpstr>
      <vt:lpstr>SEM 48</vt:lpstr>
      <vt:lpstr>SEM 49</vt:lpstr>
      <vt:lpstr>IMPRIMIR</vt:lpstr>
      <vt:lpstr>Calcio_Imprimir</vt:lpstr>
      <vt:lpstr>Calcio</vt:lpstr>
      <vt:lpstr>Carbonato de calcio</vt:lpstr>
      <vt:lpstr>'Carbonato de calcio'!Área_de_impresión</vt:lpstr>
      <vt:lpstr>IMPRIMIR!Área_de_impresión</vt:lpstr>
      <vt:lpstr>'SEM 23 (2)'!Área_de_impresión</vt:lpstr>
      <vt:lpstr>'SEM 24'!Área_de_impresión</vt:lpstr>
      <vt:lpstr>'SEM 25'!Área_de_impresión</vt:lpstr>
      <vt:lpstr>'SEM 26'!Área_de_impresión</vt:lpstr>
      <vt:lpstr>'SEM 27'!Área_de_impresión</vt:lpstr>
      <vt:lpstr>'SEM 28'!Área_de_impresión</vt:lpstr>
      <vt:lpstr>'SEM 29'!Área_de_impresión</vt:lpstr>
      <vt:lpstr>'SEM 30'!Área_de_impresión</vt:lpstr>
      <vt:lpstr>'SEM 31'!Área_de_impresión</vt:lpstr>
      <vt:lpstr>'SEM 32'!Área_de_impresión</vt:lpstr>
      <vt:lpstr>'SEM 33'!Área_de_impresión</vt:lpstr>
      <vt:lpstr>'SEM 34'!Área_de_impresión</vt:lpstr>
      <vt:lpstr>'SEM 35'!Área_de_impresión</vt:lpstr>
      <vt:lpstr>'SEM 36'!Área_de_impresión</vt:lpstr>
      <vt:lpstr>'SEM 37'!Área_de_impresión</vt:lpstr>
      <vt:lpstr>'SEM 38'!Área_de_impresión</vt:lpstr>
      <vt:lpstr>'SEM 39'!Área_de_impresión</vt:lpstr>
      <vt:lpstr>'SEM 40'!Área_de_impresión</vt:lpstr>
      <vt:lpstr>'SEM 41'!Área_de_impresión</vt:lpstr>
      <vt:lpstr>'SEM 42'!Área_de_impresión</vt:lpstr>
      <vt:lpstr>'SEM 43'!Área_de_impresión</vt:lpstr>
      <vt:lpstr>'SEM 44'!Área_de_impresión</vt:lpstr>
      <vt:lpstr>'SEM 45'!Área_de_impresión</vt:lpstr>
      <vt:lpstr>'SEM 46'!Área_de_impresión</vt:lpstr>
      <vt:lpstr>'SEM 47'!Área_de_impresión</vt:lpstr>
      <vt:lpstr>'SEM 48'!Área_de_impresión</vt:lpstr>
      <vt:lpstr>'SEM 49'!Área_de_impresión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Jbarbosa</cp:lastModifiedBy>
  <cp:lastPrinted>2022-04-22T20:04:48Z</cp:lastPrinted>
  <dcterms:created xsi:type="dcterms:W3CDTF">2021-03-04T08:17:33Z</dcterms:created>
  <dcterms:modified xsi:type="dcterms:W3CDTF">2022-04-22T20:10:58Z</dcterms:modified>
</cp:coreProperties>
</file>